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4030" windowHeight="5130"/>
  </bookViews>
  <sheets>
    <sheet name="index" sheetId="9" r:id="rId1"/>
    <sheet name="laps_times" sheetId="1" r:id="rId2"/>
    <sheet name="intermediates" sheetId="7" r:id="rId3"/>
    <sheet name="rankings" sheetId="8" r:id="rId4"/>
    <sheet name="4km_splits" sheetId="11" r:id="rId5"/>
    <sheet name="rozbor" sheetId="12" r:id="rId6"/>
  </sheets>
  <definedNames>
    <definedName name="_xlnm._FilterDatabase" localSheetId="1" hidden="1">laps_times!$B$2:$B$3</definedName>
    <definedName name="_xlnm.Print_Titles" localSheetId="2">intermediates!$A:$I,intermediates!$1:$5</definedName>
    <definedName name="_xlnm.Print_Titles" localSheetId="1">laps_times!$A:$I,laps_times!$1:$5</definedName>
    <definedName name="_xlnm.Print_Titles" localSheetId="3">rankings!$A:$I,rankings!$1:$5</definedName>
  </definedNames>
  <calcPr calcId="145621"/>
</workbook>
</file>

<file path=xl/calcChain.xml><?xml version="1.0" encoding="utf-8"?>
<calcChain xmlns="http://schemas.openxmlformats.org/spreadsheetml/2006/main">
  <c r="C123" i="11" l="1"/>
  <c r="D123" i="11"/>
  <c r="E123" i="11"/>
  <c r="F123" i="11"/>
  <c r="G123" i="11"/>
  <c r="H123" i="11"/>
  <c r="I123" i="11"/>
  <c r="J123" i="11"/>
  <c r="AF123" i="11" s="1"/>
  <c r="K123" i="11"/>
  <c r="L123" i="11"/>
  <c r="M123" i="11"/>
  <c r="N123" i="11"/>
  <c r="O123" i="11"/>
  <c r="P123" i="11"/>
  <c r="V123" i="11"/>
  <c r="W123" i="11"/>
  <c r="Z123" i="11"/>
  <c r="AA123" i="11"/>
  <c r="AD123" i="11"/>
  <c r="AE123" i="11"/>
  <c r="C122" i="11"/>
  <c r="D122" i="11"/>
  <c r="E122" i="11"/>
  <c r="F122" i="11"/>
  <c r="G122" i="11"/>
  <c r="H122" i="11"/>
  <c r="I122" i="11"/>
  <c r="J122" i="11"/>
  <c r="K122" i="11"/>
  <c r="L122" i="11"/>
  <c r="W122" i="11" s="1"/>
  <c r="M122" i="11"/>
  <c r="N122" i="11"/>
  <c r="O122" i="11"/>
  <c r="P122" i="11"/>
  <c r="AA122" i="11" s="1"/>
  <c r="Q122" i="11"/>
  <c r="AE122" i="11"/>
  <c r="V122" i="11"/>
  <c r="X122" i="11"/>
  <c r="Z122" i="11"/>
  <c r="AD122" i="11"/>
  <c r="AF122" i="11"/>
  <c r="C121" i="11"/>
  <c r="D121" i="11"/>
  <c r="E121" i="11"/>
  <c r="F121" i="11"/>
  <c r="G121" i="11"/>
  <c r="H121" i="11"/>
  <c r="I121" i="11"/>
  <c r="J121" i="11"/>
  <c r="AF121" i="11" s="1"/>
  <c r="K121" i="11"/>
  <c r="L121" i="11"/>
  <c r="M121" i="11"/>
  <c r="N121" i="11"/>
  <c r="O121" i="11"/>
  <c r="P121" i="11"/>
  <c r="Q121" i="11"/>
  <c r="V121" i="11"/>
  <c r="Z121" i="11"/>
  <c r="AD121" i="11"/>
  <c r="C120" i="11"/>
  <c r="D120" i="11"/>
  <c r="E120" i="11"/>
  <c r="F120" i="11"/>
  <c r="G120" i="11"/>
  <c r="H120" i="11"/>
  <c r="I120" i="11"/>
  <c r="J120" i="11"/>
  <c r="AF120" i="11" s="1"/>
  <c r="K120" i="11"/>
  <c r="L120" i="11"/>
  <c r="M120" i="11"/>
  <c r="N120" i="11"/>
  <c r="O120" i="11"/>
  <c r="P120" i="11"/>
  <c r="Q120" i="11"/>
  <c r="R120" i="11"/>
  <c r="V120" i="11"/>
  <c r="Z120" i="11"/>
  <c r="AD120" i="11"/>
  <c r="C119" i="11"/>
  <c r="D119" i="11"/>
  <c r="E119" i="11"/>
  <c r="F119" i="11"/>
  <c r="G119" i="11"/>
  <c r="H119" i="11"/>
  <c r="I119" i="11"/>
  <c r="J119" i="11"/>
  <c r="K119" i="11"/>
  <c r="L119" i="11"/>
  <c r="M119" i="11"/>
  <c r="N119" i="11"/>
  <c r="O119" i="11"/>
  <c r="P119" i="11"/>
  <c r="Q119" i="11"/>
  <c r="R119" i="11"/>
  <c r="V119" i="11"/>
  <c r="X119" i="11"/>
  <c r="Z119" i="11"/>
  <c r="AB119" i="11"/>
  <c r="AD119" i="11"/>
  <c r="AF119" i="11"/>
  <c r="C123" i="8"/>
  <c r="D123" i="8"/>
  <c r="E123" i="8"/>
  <c r="F123" i="8"/>
  <c r="G123" i="8"/>
  <c r="H123" i="8"/>
  <c r="I123" i="8"/>
  <c r="J123" i="8"/>
  <c r="K123" i="8"/>
  <c r="L123" i="8"/>
  <c r="M123" i="8"/>
  <c r="N123" i="8"/>
  <c r="O123" i="8"/>
  <c r="P123" i="8"/>
  <c r="Q123" i="8"/>
  <c r="R123" i="8"/>
  <c r="S123" i="8"/>
  <c r="T123" i="8"/>
  <c r="U123" i="8"/>
  <c r="V123" i="8"/>
  <c r="W123" i="8"/>
  <c r="X123" i="8"/>
  <c r="Y123" i="8"/>
  <c r="Z123" i="8"/>
  <c r="AA123" i="8"/>
  <c r="AB123" i="8"/>
  <c r="AC123" i="8"/>
  <c r="AD123" i="8"/>
  <c r="AE123" i="8"/>
  <c r="AF123" i="8"/>
  <c r="AG123" i="8"/>
  <c r="AH123" i="8"/>
  <c r="AI123" i="8"/>
  <c r="AJ123" i="8"/>
  <c r="AK123" i="8"/>
  <c r="AL123" i="8"/>
  <c r="AM123" i="8"/>
  <c r="AN123" i="8"/>
  <c r="AO123" i="8"/>
  <c r="AP123" i="8"/>
  <c r="AQ123" i="8"/>
  <c r="AR123" i="8"/>
  <c r="AS123" i="8"/>
  <c r="AT123" i="8"/>
  <c r="AU123" i="8"/>
  <c r="AV123" i="8"/>
  <c r="AW123" i="8"/>
  <c r="AX123" i="8"/>
  <c r="AY123" i="8"/>
  <c r="AZ123" i="8"/>
  <c r="BA123" i="8"/>
  <c r="BB123" i="8"/>
  <c r="BC123" i="8"/>
  <c r="BD123" i="8"/>
  <c r="BE123" i="8"/>
  <c r="BF123" i="8"/>
  <c r="BG123" i="8"/>
  <c r="BH123" i="8"/>
  <c r="BI123" i="8"/>
  <c r="BJ123" i="8"/>
  <c r="BK123" i="8"/>
  <c r="BL123" i="8"/>
  <c r="BM123" i="8"/>
  <c r="BN123" i="8"/>
  <c r="BO123" i="8"/>
  <c r="BP123" i="8"/>
  <c r="BQ123" i="8"/>
  <c r="BR123" i="8"/>
  <c r="BS123" i="8"/>
  <c r="BT123" i="8"/>
  <c r="C122" i="8"/>
  <c r="D122" i="8"/>
  <c r="E122" i="8"/>
  <c r="F122" i="8"/>
  <c r="G122" i="8"/>
  <c r="H122" i="8"/>
  <c r="I122" i="8"/>
  <c r="J122" i="8"/>
  <c r="K122" i="8"/>
  <c r="L122" i="8"/>
  <c r="M122" i="8"/>
  <c r="N122" i="8"/>
  <c r="O122" i="8"/>
  <c r="P122" i="8"/>
  <c r="Q122" i="8"/>
  <c r="R122" i="8"/>
  <c r="S122" i="8"/>
  <c r="T122" i="8"/>
  <c r="U122" i="8"/>
  <c r="V122" i="8"/>
  <c r="W122" i="8"/>
  <c r="X122" i="8"/>
  <c r="Y122" i="8"/>
  <c r="Z122" i="8"/>
  <c r="AA122" i="8"/>
  <c r="AB122" i="8"/>
  <c r="AC122" i="8"/>
  <c r="AD122" i="8"/>
  <c r="AE122" i="8"/>
  <c r="AF122" i="8"/>
  <c r="AG122" i="8"/>
  <c r="AH122" i="8"/>
  <c r="AI122" i="8"/>
  <c r="AJ122" i="8"/>
  <c r="AK122" i="8"/>
  <c r="AL122" i="8"/>
  <c r="AM122" i="8"/>
  <c r="AN122" i="8"/>
  <c r="AO122" i="8"/>
  <c r="AP122" i="8"/>
  <c r="AQ122" i="8"/>
  <c r="AR122" i="8"/>
  <c r="AS122" i="8"/>
  <c r="AT122" i="8"/>
  <c r="AU122" i="8"/>
  <c r="AV122" i="8"/>
  <c r="AW122" i="8"/>
  <c r="AX122" i="8"/>
  <c r="AY122" i="8"/>
  <c r="AZ122" i="8"/>
  <c r="BA122" i="8"/>
  <c r="BB122" i="8"/>
  <c r="BC122" i="8"/>
  <c r="BD122" i="8"/>
  <c r="BE122" i="8"/>
  <c r="BF122" i="8"/>
  <c r="BG122" i="8"/>
  <c r="BH122" i="8"/>
  <c r="BI122" i="8"/>
  <c r="BJ122" i="8"/>
  <c r="BK122" i="8"/>
  <c r="BL122" i="8"/>
  <c r="BM122" i="8"/>
  <c r="BN122" i="8"/>
  <c r="BO122" i="8"/>
  <c r="BP122" i="8"/>
  <c r="BQ122" i="8"/>
  <c r="BR122" i="8"/>
  <c r="BS122" i="8"/>
  <c r="BT122" i="8"/>
  <c r="C121" i="8"/>
  <c r="D121" i="8"/>
  <c r="E121" i="8"/>
  <c r="F121" i="8"/>
  <c r="G121" i="8"/>
  <c r="H121" i="8"/>
  <c r="I121" i="8"/>
  <c r="J121" i="8"/>
  <c r="K121" i="8"/>
  <c r="L121" i="8"/>
  <c r="M121" i="8"/>
  <c r="N121" i="8"/>
  <c r="O121" i="8"/>
  <c r="P121" i="8"/>
  <c r="Q121" i="8"/>
  <c r="R121" i="8"/>
  <c r="S121" i="8"/>
  <c r="T121" i="8"/>
  <c r="U121" i="8"/>
  <c r="V121" i="8"/>
  <c r="W121" i="8"/>
  <c r="X121" i="8"/>
  <c r="Y121" i="8"/>
  <c r="Z121" i="8"/>
  <c r="AA121" i="8"/>
  <c r="AB121" i="8"/>
  <c r="AC121" i="8"/>
  <c r="AD121" i="8"/>
  <c r="AE121" i="8"/>
  <c r="AF121" i="8"/>
  <c r="AG121" i="8"/>
  <c r="AH121" i="8"/>
  <c r="AI121" i="8"/>
  <c r="AJ121" i="8"/>
  <c r="AK121" i="8"/>
  <c r="AL121" i="8"/>
  <c r="AM121" i="8"/>
  <c r="AN121" i="8"/>
  <c r="AO121" i="8"/>
  <c r="AP121" i="8"/>
  <c r="AQ121" i="8"/>
  <c r="AR121" i="8"/>
  <c r="AS121" i="8"/>
  <c r="AT121" i="8"/>
  <c r="AU121" i="8"/>
  <c r="AV121" i="8"/>
  <c r="AW121" i="8"/>
  <c r="AX121" i="8"/>
  <c r="AY121" i="8"/>
  <c r="AZ121" i="8"/>
  <c r="BA121" i="8"/>
  <c r="BB121" i="8"/>
  <c r="BC121" i="8"/>
  <c r="BD121" i="8"/>
  <c r="BE121" i="8"/>
  <c r="BF121" i="8"/>
  <c r="BG121" i="8"/>
  <c r="BH121" i="8"/>
  <c r="BI121" i="8"/>
  <c r="BJ121" i="8"/>
  <c r="BK121" i="8"/>
  <c r="BL121" i="8"/>
  <c r="BM121" i="8"/>
  <c r="BN121" i="8"/>
  <c r="BO121" i="8"/>
  <c r="BP121" i="8"/>
  <c r="BQ121" i="8"/>
  <c r="BR121" i="8"/>
  <c r="BS121" i="8"/>
  <c r="BT121" i="8"/>
  <c r="C120" i="8"/>
  <c r="D120" i="8"/>
  <c r="E120" i="8"/>
  <c r="F120" i="8"/>
  <c r="G120" i="8"/>
  <c r="H120" i="8"/>
  <c r="I120" i="8"/>
  <c r="J120" i="8"/>
  <c r="K120" i="8"/>
  <c r="L120" i="8"/>
  <c r="M120" i="8"/>
  <c r="N120" i="8"/>
  <c r="O120" i="8"/>
  <c r="P120" i="8"/>
  <c r="Q120" i="8"/>
  <c r="R120" i="8"/>
  <c r="S120" i="8"/>
  <c r="T120" i="8"/>
  <c r="U120" i="8"/>
  <c r="V120" i="8"/>
  <c r="W120" i="8"/>
  <c r="X120" i="8"/>
  <c r="Y120" i="8"/>
  <c r="Z120" i="8"/>
  <c r="AA120" i="8"/>
  <c r="AB120" i="8"/>
  <c r="AC120" i="8"/>
  <c r="AD120" i="8"/>
  <c r="AE120" i="8"/>
  <c r="AF120" i="8"/>
  <c r="AG120" i="8"/>
  <c r="AH120" i="8"/>
  <c r="AI120" i="8"/>
  <c r="AJ120" i="8"/>
  <c r="AK120" i="8"/>
  <c r="AL120" i="8"/>
  <c r="AM120" i="8"/>
  <c r="AN120" i="8"/>
  <c r="AO120" i="8"/>
  <c r="AP120" i="8"/>
  <c r="AQ120" i="8"/>
  <c r="AR120" i="8"/>
  <c r="AS120" i="8"/>
  <c r="AT120" i="8"/>
  <c r="AU120" i="8"/>
  <c r="AV120" i="8"/>
  <c r="AW120" i="8"/>
  <c r="AX120" i="8"/>
  <c r="AY120" i="8"/>
  <c r="AZ120" i="8"/>
  <c r="BA120" i="8"/>
  <c r="BB120" i="8"/>
  <c r="BC120" i="8"/>
  <c r="BD120" i="8"/>
  <c r="BE120" i="8"/>
  <c r="BF120" i="8"/>
  <c r="BG120" i="8"/>
  <c r="BH120" i="8"/>
  <c r="BI120" i="8"/>
  <c r="BJ120" i="8"/>
  <c r="BK120" i="8"/>
  <c r="BL120" i="8"/>
  <c r="BM120" i="8"/>
  <c r="BN120" i="8"/>
  <c r="BO120" i="8"/>
  <c r="BP120" i="8"/>
  <c r="BQ120" i="8"/>
  <c r="BR120" i="8"/>
  <c r="BS120" i="8"/>
  <c r="BT120" i="8"/>
  <c r="C119" i="8"/>
  <c r="D119" i="8"/>
  <c r="E119" i="8"/>
  <c r="F119" i="8"/>
  <c r="G119" i="8"/>
  <c r="H119" i="8"/>
  <c r="I119" i="8"/>
  <c r="J119" i="8"/>
  <c r="K119" i="8"/>
  <c r="L119" i="8"/>
  <c r="M119" i="8"/>
  <c r="N119" i="8"/>
  <c r="O119" i="8"/>
  <c r="P119" i="8"/>
  <c r="Q119" i="8"/>
  <c r="R119" i="8"/>
  <c r="S119" i="8"/>
  <c r="T119" i="8"/>
  <c r="U119" i="8"/>
  <c r="V119" i="8"/>
  <c r="W119" i="8"/>
  <c r="X119" i="8"/>
  <c r="Y119" i="8"/>
  <c r="Z119" i="8"/>
  <c r="AA119" i="8"/>
  <c r="AB119" i="8"/>
  <c r="AC119" i="8"/>
  <c r="AD119" i="8"/>
  <c r="AE119" i="8"/>
  <c r="AF119" i="8"/>
  <c r="AG119" i="8"/>
  <c r="AH119" i="8"/>
  <c r="AI119" i="8"/>
  <c r="AJ119" i="8"/>
  <c r="AK119" i="8"/>
  <c r="AL119" i="8"/>
  <c r="AM119" i="8"/>
  <c r="AN119" i="8"/>
  <c r="AO119" i="8"/>
  <c r="AP119" i="8"/>
  <c r="AQ119" i="8"/>
  <c r="AR119" i="8"/>
  <c r="AS119" i="8"/>
  <c r="AT119" i="8"/>
  <c r="AU119" i="8"/>
  <c r="AV119" i="8"/>
  <c r="AW119" i="8"/>
  <c r="AX119" i="8"/>
  <c r="AY119" i="8"/>
  <c r="AZ119" i="8"/>
  <c r="BA119" i="8"/>
  <c r="BB119" i="8"/>
  <c r="BC119" i="8"/>
  <c r="BD119" i="8"/>
  <c r="BE119" i="8"/>
  <c r="BF119" i="8"/>
  <c r="BG119" i="8"/>
  <c r="BH119" i="8"/>
  <c r="BI119" i="8"/>
  <c r="BJ119" i="8"/>
  <c r="BK119" i="8"/>
  <c r="BL119" i="8"/>
  <c r="BM119" i="8"/>
  <c r="BN119" i="8"/>
  <c r="BO119" i="8"/>
  <c r="BP119" i="8"/>
  <c r="BQ119" i="8"/>
  <c r="BR119" i="8"/>
  <c r="BS119" i="8"/>
  <c r="BT119" i="8"/>
  <c r="C123" i="7"/>
  <c r="D123" i="7"/>
  <c r="E123" i="7"/>
  <c r="F123" i="7"/>
  <c r="G123" i="7"/>
  <c r="H123" i="7"/>
  <c r="I123" i="7"/>
  <c r="J123" i="7"/>
  <c r="K123" i="7" s="1"/>
  <c r="L123" i="7" s="1"/>
  <c r="M123" i="7" s="1"/>
  <c r="N123" i="7" s="1"/>
  <c r="O123" i="7" s="1"/>
  <c r="P123" i="7" s="1"/>
  <c r="Q123" i="7" s="1"/>
  <c r="R123" i="7" s="1"/>
  <c r="S123" i="7" s="1"/>
  <c r="T123" i="7" s="1"/>
  <c r="U123" i="7" s="1"/>
  <c r="V123" i="7" s="1"/>
  <c r="W123" i="7" s="1"/>
  <c r="X123" i="7" s="1"/>
  <c r="Y123" i="7" s="1"/>
  <c r="Z123" i="7" s="1"/>
  <c r="AA123" i="7" s="1"/>
  <c r="AB123" i="7" s="1"/>
  <c r="AC123" i="7" s="1"/>
  <c r="AD123" i="7" s="1"/>
  <c r="AE123" i="7" s="1"/>
  <c r="AF123" i="7" s="1"/>
  <c r="AG123" i="7" s="1"/>
  <c r="AH123" i="7" s="1"/>
  <c r="AI123" i="7" s="1"/>
  <c r="AJ123" i="7" s="1"/>
  <c r="AK123" i="7" s="1"/>
  <c r="AL123" i="7" s="1"/>
  <c r="AM123" i="7" s="1"/>
  <c r="AN123" i="7" s="1"/>
  <c r="AO123" i="7" s="1"/>
  <c r="AP123" i="7" s="1"/>
  <c r="AQ123" i="7" s="1"/>
  <c r="AR123" i="7" s="1"/>
  <c r="AS123" i="7" s="1"/>
  <c r="AT123" i="7" s="1"/>
  <c r="AU123" i="7"/>
  <c r="AV123" i="7"/>
  <c r="AW123" i="7"/>
  <c r="AX123" i="7"/>
  <c r="AY123" i="7"/>
  <c r="AZ123" i="7"/>
  <c r="BA123" i="7"/>
  <c r="BB123" i="7"/>
  <c r="BC123" i="7"/>
  <c r="BD123" i="7"/>
  <c r="BE123" i="7"/>
  <c r="BF123" i="7"/>
  <c r="BG123" i="7"/>
  <c r="BH123" i="7"/>
  <c r="BI123" i="7"/>
  <c r="BJ123" i="7"/>
  <c r="BK123" i="7"/>
  <c r="BL123" i="7"/>
  <c r="BM123" i="7"/>
  <c r="BN123" i="7"/>
  <c r="BO123" i="7"/>
  <c r="BP123" i="7"/>
  <c r="BQ123" i="7"/>
  <c r="BR123" i="7"/>
  <c r="BS123" i="7"/>
  <c r="BT123" i="7"/>
  <c r="C122" i="7"/>
  <c r="D122" i="7"/>
  <c r="E122" i="7"/>
  <c r="F122" i="7"/>
  <c r="G122" i="7"/>
  <c r="H122" i="7"/>
  <c r="I122" i="7"/>
  <c r="J122" i="7"/>
  <c r="K122" i="7" s="1"/>
  <c r="L122" i="7" s="1"/>
  <c r="M122" i="7" s="1"/>
  <c r="N122" i="7" s="1"/>
  <c r="O122" i="7" s="1"/>
  <c r="P122" i="7" s="1"/>
  <c r="Q122" i="7" s="1"/>
  <c r="R122" i="7" s="1"/>
  <c r="S122" i="7" s="1"/>
  <c r="T122" i="7" s="1"/>
  <c r="U122" i="7" s="1"/>
  <c r="V122" i="7" s="1"/>
  <c r="W122" i="7" s="1"/>
  <c r="X122" i="7" s="1"/>
  <c r="Y122" i="7" s="1"/>
  <c r="Z122" i="7" s="1"/>
  <c r="AA122" i="7" s="1"/>
  <c r="AB122" i="7" s="1"/>
  <c r="AC122" i="7" s="1"/>
  <c r="AD122" i="7" s="1"/>
  <c r="AE122" i="7" s="1"/>
  <c r="AF122" i="7" s="1"/>
  <c r="AG122" i="7" s="1"/>
  <c r="AH122" i="7" s="1"/>
  <c r="AI122" i="7" s="1"/>
  <c r="AJ122" i="7" s="1"/>
  <c r="AK122" i="7" s="1"/>
  <c r="AL122" i="7" s="1"/>
  <c r="AM122" i="7" s="1"/>
  <c r="AN122" i="7" s="1"/>
  <c r="AO122" i="7" s="1"/>
  <c r="AP122" i="7" s="1"/>
  <c r="AQ122" i="7" s="1"/>
  <c r="AR122" i="7" s="1"/>
  <c r="AS122" i="7" s="1"/>
  <c r="AT122" i="7" s="1"/>
  <c r="AU122" i="7" s="1"/>
  <c r="AV122" i="7" s="1"/>
  <c r="AW122" i="7" s="1"/>
  <c r="AX122" i="7" s="1"/>
  <c r="AY122" i="7" s="1"/>
  <c r="AZ122" i="7" s="1"/>
  <c r="BA122" i="7" s="1"/>
  <c r="BB122" i="7" s="1"/>
  <c r="BC122" i="7" s="1"/>
  <c r="BD122" i="7" s="1"/>
  <c r="BE122" i="7" s="1"/>
  <c r="BF122" i="7"/>
  <c r="BG122" i="7"/>
  <c r="BH122" i="7"/>
  <c r="BI122" i="7"/>
  <c r="BJ122" i="7"/>
  <c r="BK122" i="7"/>
  <c r="BL122" i="7"/>
  <c r="BM122" i="7"/>
  <c r="BN122" i="7"/>
  <c r="BO122" i="7"/>
  <c r="BP122" i="7"/>
  <c r="BQ122" i="7"/>
  <c r="BR122" i="7"/>
  <c r="BS122" i="7"/>
  <c r="BT122" i="7"/>
  <c r="C121" i="7"/>
  <c r="D121" i="7"/>
  <c r="E121" i="7"/>
  <c r="F121" i="7"/>
  <c r="G121" i="7"/>
  <c r="H121" i="7"/>
  <c r="I121" i="7"/>
  <c r="J121" i="7"/>
  <c r="K121" i="7"/>
  <c r="L121" i="7"/>
  <c r="M121" i="7" s="1"/>
  <c r="N121" i="7" s="1"/>
  <c r="O121" i="7" s="1"/>
  <c r="P121" i="7" s="1"/>
  <c r="Q121" i="7" s="1"/>
  <c r="R121" i="7" s="1"/>
  <c r="S121" i="7" s="1"/>
  <c r="T121" i="7" s="1"/>
  <c r="U121" i="7" s="1"/>
  <c r="V121" i="7" s="1"/>
  <c r="W121" i="7" s="1"/>
  <c r="X121" i="7" s="1"/>
  <c r="Y121" i="7" s="1"/>
  <c r="Z121" i="7" s="1"/>
  <c r="AA121" i="7" s="1"/>
  <c r="AB121" i="7" s="1"/>
  <c r="AC121" i="7" s="1"/>
  <c r="AD121" i="7" s="1"/>
  <c r="AE121" i="7" s="1"/>
  <c r="AF121" i="7" s="1"/>
  <c r="AG121" i="7" s="1"/>
  <c r="AH121" i="7" s="1"/>
  <c r="AI121" i="7" s="1"/>
  <c r="AJ121" i="7" s="1"/>
  <c r="AK121" i="7" s="1"/>
  <c r="AL121" i="7" s="1"/>
  <c r="AM121" i="7" s="1"/>
  <c r="AN121" i="7" s="1"/>
  <c r="AO121" i="7" s="1"/>
  <c r="AP121" i="7" s="1"/>
  <c r="AQ121" i="7" s="1"/>
  <c r="AR121" i="7" s="1"/>
  <c r="AS121" i="7" s="1"/>
  <c r="AT121" i="7" s="1"/>
  <c r="AU121" i="7" s="1"/>
  <c r="AV121" i="7" s="1"/>
  <c r="AW121" i="7" s="1"/>
  <c r="AX121" i="7" s="1"/>
  <c r="AY121" i="7" s="1"/>
  <c r="AZ121" i="7" s="1"/>
  <c r="BA121" i="7" s="1"/>
  <c r="BB121" i="7" s="1"/>
  <c r="BC121" i="7" s="1"/>
  <c r="BD121" i="7" s="1"/>
  <c r="BE121" i="7" s="1"/>
  <c r="BF121" i="7"/>
  <c r="BG121" i="7"/>
  <c r="BH121" i="7"/>
  <c r="BI121" i="7"/>
  <c r="BJ121" i="7"/>
  <c r="BK121" i="7"/>
  <c r="BL121" i="7"/>
  <c r="BM121" i="7"/>
  <c r="BN121" i="7"/>
  <c r="BO121" i="7"/>
  <c r="BP121" i="7"/>
  <c r="BQ121" i="7"/>
  <c r="BR121" i="7"/>
  <c r="BS121" i="7"/>
  <c r="BT121" i="7"/>
  <c r="C120" i="7"/>
  <c r="D120" i="7"/>
  <c r="E120" i="7"/>
  <c r="F120" i="7"/>
  <c r="G120" i="7"/>
  <c r="H120" i="7"/>
  <c r="I120" i="7"/>
  <c r="J120" i="7"/>
  <c r="K120" i="7" s="1"/>
  <c r="L120" i="7" s="1"/>
  <c r="M120" i="7" s="1"/>
  <c r="N120" i="7" s="1"/>
  <c r="O120" i="7" s="1"/>
  <c r="P120" i="7" s="1"/>
  <c r="Q120" i="7" s="1"/>
  <c r="R120" i="7" s="1"/>
  <c r="S120" i="7" s="1"/>
  <c r="T120" i="7" s="1"/>
  <c r="U120" i="7" s="1"/>
  <c r="V120" i="7" s="1"/>
  <c r="W120" i="7" s="1"/>
  <c r="X120" i="7" s="1"/>
  <c r="Y120" i="7" s="1"/>
  <c r="Z120" i="7" s="1"/>
  <c r="AA120" i="7" s="1"/>
  <c r="AB120" i="7" s="1"/>
  <c r="AC120" i="7" s="1"/>
  <c r="AD120" i="7" s="1"/>
  <c r="AE120" i="7" s="1"/>
  <c r="AF120" i="7" s="1"/>
  <c r="AG120" i="7" s="1"/>
  <c r="AH120" i="7" s="1"/>
  <c r="AI120" i="7" s="1"/>
  <c r="AJ120" i="7" s="1"/>
  <c r="AK120" i="7" s="1"/>
  <c r="AL120" i="7" s="1"/>
  <c r="AM120" i="7" s="1"/>
  <c r="AN120" i="7" s="1"/>
  <c r="AO120" i="7" s="1"/>
  <c r="AP120" i="7" s="1"/>
  <c r="AQ120" i="7" s="1"/>
  <c r="AR120" i="7" s="1"/>
  <c r="AS120" i="7" s="1"/>
  <c r="AT120" i="7" s="1"/>
  <c r="AU120" i="7" s="1"/>
  <c r="AV120" i="7" s="1"/>
  <c r="AW120" i="7" s="1"/>
  <c r="AX120" i="7" s="1"/>
  <c r="AY120" i="7" s="1"/>
  <c r="AZ120" i="7" s="1"/>
  <c r="BA120" i="7" s="1"/>
  <c r="BB120" i="7" s="1"/>
  <c r="BC120" i="7" s="1"/>
  <c r="BD120" i="7" s="1"/>
  <c r="BE120" i="7" s="1"/>
  <c r="BF120" i="7" s="1"/>
  <c r="BG120" i="7" s="1"/>
  <c r="BH120" i="7"/>
  <c r="BI120" i="7"/>
  <c r="BJ120" i="7"/>
  <c r="BK120" i="7"/>
  <c r="BL120" i="7"/>
  <c r="BM120" i="7"/>
  <c r="BN120" i="7"/>
  <c r="BO120" i="7"/>
  <c r="BP120" i="7"/>
  <c r="BQ120" i="7"/>
  <c r="BR120" i="7"/>
  <c r="BS120" i="7"/>
  <c r="BT120" i="7"/>
  <c r="C119" i="7"/>
  <c r="D119" i="7"/>
  <c r="E119" i="7"/>
  <c r="F119" i="7"/>
  <c r="G119" i="7"/>
  <c r="H119" i="7"/>
  <c r="I119" i="7"/>
  <c r="J119" i="7"/>
  <c r="K119" i="7"/>
  <c r="L119" i="7" s="1"/>
  <c r="M119" i="7" s="1"/>
  <c r="N119" i="7" s="1"/>
  <c r="O119" i="7" s="1"/>
  <c r="P119" i="7" s="1"/>
  <c r="Q119" i="7" s="1"/>
  <c r="R119" i="7" s="1"/>
  <c r="S119" i="7" s="1"/>
  <c r="T119" i="7" s="1"/>
  <c r="U119" i="7" s="1"/>
  <c r="V119" i="7" s="1"/>
  <c r="W119" i="7" s="1"/>
  <c r="X119" i="7" s="1"/>
  <c r="Y119" i="7" s="1"/>
  <c r="Z119" i="7" s="1"/>
  <c r="AA119" i="7" s="1"/>
  <c r="AB119" i="7" s="1"/>
  <c r="AC119" i="7" s="1"/>
  <c r="AD119" i="7" s="1"/>
  <c r="AE119" i="7" s="1"/>
  <c r="AF119" i="7" s="1"/>
  <c r="AG119" i="7" s="1"/>
  <c r="AH119" i="7" s="1"/>
  <c r="AI119" i="7" s="1"/>
  <c r="AJ119" i="7" s="1"/>
  <c r="AK119" i="7" s="1"/>
  <c r="AL119" i="7" s="1"/>
  <c r="AM119" i="7" s="1"/>
  <c r="AN119" i="7" s="1"/>
  <c r="AO119" i="7" s="1"/>
  <c r="AP119" i="7" s="1"/>
  <c r="AQ119" i="7" s="1"/>
  <c r="AR119" i="7" s="1"/>
  <c r="AS119" i="7" s="1"/>
  <c r="AT119" i="7" s="1"/>
  <c r="AU119" i="7" s="1"/>
  <c r="AV119" i="7" s="1"/>
  <c r="AW119" i="7" s="1"/>
  <c r="AX119" i="7" s="1"/>
  <c r="AY119" i="7" s="1"/>
  <c r="AZ119" i="7" s="1"/>
  <c r="BA119" i="7" s="1"/>
  <c r="BB119" i="7" s="1"/>
  <c r="BC119" i="7" s="1"/>
  <c r="BD119" i="7" s="1"/>
  <c r="BE119" i="7" s="1"/>
  <c r="BF119" i="7" s="1"/>
  <c r="BG119" i="7" s="1"/>
  <c r="BH119" i="7" s="1"/>
  <c r="BI119" i="7" s="1"/>
  <c r="BJ119" i="7" s="1"/>
  <c r="BK119" i="7"/>
  <c r="BL119" i="7"/>
  <c r="BM119" i="7"/>
  <c r="BN119" i="7"/>
  <c r="BO119" i="7"/>
  <c r="BP119" i="7"/>
  <c r="BQ119" i="7"/>
  <c r="BR119" i="7"/>
  <c r="BS119" i="7"/>
  <c r="BT119" i="7"/>
  <c r="AG123" i="11" l="1"/>
  <c r="AC122" i="11"/>
  <c r="U122" i="11"/>
  <c r="AC123" i="11"/>
  <c r="Y123" i="11"/>
  <c r="U123" i="11"/>
  <c r="AG119" i="11"/>
  <c r="AB123" i="11"/>
  <c r="X123" i="11"/>
  <c r="Y122" i="11"/>
  <c r="AB122" i="11"/>
  <c r="AE120" i="11"/>
  <c r="W120" i="11"/>
  <c r="AE121" i="11"/>
  <c r="W121" i="11"/>
  <c r="AG122" i="11"/>
  <c r="AE119" i="11"/>
  <c r="AA119" i="11"/>
  <c r="W119" i="11"/>
  <c r="AA120" i="11"/>
  <c r="AA121" i="11"/>
  <c r="AG121" i="11"/>
  <c r="AC121" i="11"/>
  <c r="Y121" i="11"/>
  <c r="U121" i="11"/>
  <c r="AB120" i="11"/>
  <c r="AB121" i="11"/>
  <c r="X121" i="11"/>
  <c r="AG120" i="11"/>
  <c r="AC119" i="11"/>
  <c r="Y119" i="11"/>
  <c r="U119" i="11"/>
  <c r="AC120" i="11"/>
  <c r="Y120" i="11"/>
  <c r="U120" i="11"/>
  <c r="X120" i="11"/>
  <c r="AH119" i="11"/>
  <c r="T109" i="11"/>
  <c r="S109" i="11"/>
  <c r="R109" i="11"/>
  <c r="Q109" i="11"/>
  <c r="P109" i="11"/>
  <c r="O109" i="11"/>
  <c r="N109" i="11"/>
  <c r="T108" i="11"/>
  <c r="S108" i="11"/>
  <c r="R108" i="11"/>
  <c r="Q108" i="11"/>
  <c r="P108" i="11"/>
  <c r="O108" i="11"/>
  <c r="N108" i="11"/>
  <c r="AH123" i="11" l="1"/>
  <c r="AH122" i="11"/>
  <c r="AH121" i="11"/>
  <c r="AH120" i="11"/>
  <c r="AI119" i="11"/>
  <c r="C118" i="11"/>
  <c r="D118" i="11"/>
  <c r="E118" i="11"/>
  <c r="F118" i="11"/>
  <c r="G118" i="11"/>
  <c r="H118" i="11"/>
  <c r="I118" i="11"/>
  <c r="J118" i="11"/>
  <c r="AF118" i="11" s="1"/>
  <c r="K118" i="11"/>
  <c r="L118" i="11"/>
  <c r="M118" i="11"/>
  <c r="N118" i="11"/>
  <c r="O118" i="11"/>
  <c r="P118" i="11"/>
  <c r="Q118" i="11"/>
  <c r="R118" i="11"/>
  <c r="S118" i="11"/>
  <c r="T118" i="11"/>
  <c r="C117" i="11"/>
  <c r="D117" i="11"/>
  <c r="E117" i="11"/>
  <c r="F117" i="11"/>
  <c r="G117" i="11"/>
  <c r="H117" i="11"/>
  <c r="I117" i="11"/>
  <c r="J117" i="11"/>
  <c r="AF117" i="11" s="1"/>
  <c r="K117" i="11"/>
  <c r="L117" i="11"/>
  <c r="M117" i="11"/>
  <c r="N117" i="11"/>
  <c r="O117" i="11"/>
  <c r="P117" i="11"/>
  <c r="Q117" i="11"/>
  <c r="R117" i="11"/>
  <c r="S117" i="11"/>
  <c r="T117" i="11"/>
  <c r="C116" i="11"/>
  <c r="D116" i="11"/>
  <c r="E116" i="11"/>
  <c r="F116" i="11"/>
  <c r="G116" i="11"/>
  <c r="H116" i="11"/>
  <c r="I116" i="11"/>
  <c r="J116" i="11"/>
  <c r="AF116" i="11" s="1"/>
  <c r="K116" i="11"/>
  <c r="L116" i="11"/>
  <c r="M116" i="11"/>
  <c r="N116" i="11"/>
  <c r="O116" i="11"/>
  <c r="P116" i="11"/>
  <c r="Q116" i="11"/>
  <c r="R116" i="11"/>
  <c r="S116" i="11"/>
  <c r="T116" i="11"/>
  <c r="C115" i="11"/>
  <c r="D115" i="11"/>
  <c r="E115" i="11"/>
  <c r="F115" i="11"/>
  <c r="G115" i="11"/>
  <c r="H115" i="11"/>
  <c r="I115" i="11"/>
  <c r="J115" i="11"/>
  <c r="AF115" i="11" s="1"/>
  <c r="K115" i="11"/>
  <c r="L115" i="11"/>
  <c r="M115" i="11"/>
  <c r="N115" i="11"/>
  <c r="O115" i="11"/>
  <c r="P115" i="11"/>
  <c r="Q115" i="11"/>
  <c r="R115" i="11"/>
  <c r="S115" i="11"/>
  <c r="T115" i="11"/>
  <c r="C114" i="11"/>
  <c r="D114" i="11"/>
  <c r="E114" i="11"/>
  <c r="F114" i="11"/>
  <c r="G114" i="11"/>
  <c r="H114" i="11"/>
  <c r="I114" i="11"/>
  <c r="J114" i="11"/>
  <c r="AF114" i="11" s="1"/>
  <c r="K114" i="11"/>
  <c r="L114" i="11"/>
  <c r="M114" i="11"/>
  <c r="N114" i="11"/>
  <c r="O114" i="11"/>
  <c r="P114" i="11"/>
  <c r="Q114" i="11"/>
  <c r="R114" i="11"/>
  <c r="S114" i="11"/>
  <c r="T114" i="11"/>
  <c r="C113" i="11"/>
  <c r="D113" i="11"/>
  <c r="E113" i="11"/>
  <c r="F113" i="11"/>
  <c r="G113" i="11"/>
  <c r="H113" i="11"/>
  <c r="I113" i="11"/>
  <c r="J113" i="11"/>
  <c r="AF113" i="11" s="1"/>
  <c r="K113" i="11"/>
  <c r="L113" i="11"/>
  <c r="M113" i="11"/>
  <c r="N113" i="11"/>
  <c r="O113" i="11"/>
  <c r="P113" i="11"/>
  <c r="Q113" i="11"/>
  <c r="R113" i="11"/>
  <c r="S113" i="11"/>
  <c r="T113" i="11"/>
  <c r="C112" i="11"/>
  <c r="D112" i="11"/>
  <c r="E112" i="11"/>
  <c r="F112" i="11"/>
  <c r="G112" i="11"/>
  <c r="H112" i="11"/>
  <c r="I112" i="11"/>
  <c r="J112" i="11"/>
  <c r="AF112" i="11" s="1"/>
  <c r="K112" i="11"/>
  <c r="L112" i="11"/>
  <c r="M112" i="11"/>
  <c r="N112" i="11"/>
  <c r="O112" i="11"/>
  <c r="P112" i="11"/>
  <c r="Q112" i="11"/>
  <c r="R112" i="11"/>
  <c r="S112" i="11"/>
  <c r="T112" i="11"/>
  <c r="C111" i="11"/>
  <c r="D111" i="11"/>
  <c r="E111" i="11"/>
  <c r="F111" i="11"/>
  <c r="G111" i="11"/>
  <c r="H111" i="11"/>
  <c r="I111" i="11"/>
  <c r="J111" i="11"/>
  <c r="AF111" i="11" s="1"/>
  <c r="K111" i="11"/>
  <c r="L111" i="11"/>
  <c r="M111" i="11"/>
  <c r="N111" i="11"/>
  <c r="O111" i="11"/>
  <c r="P111" i="11"/>
  <c r="Q111" i="11"/>
  <c r="R111" i="11"/>
  <c r="S111" i="11"/>
  <c r="T111" i="11"/>
  <c r="C110" i="11"/>
  <c r="D110" i="11"/>
  <c r="E110" i="11"/>
  <c r="F110" i="11"/>
  <c r="G110" i="11"/>
  <c r="H110" i="11"/>
  <c r="I110" i="11"/>
  <c r="J110" i="11"/>
  <c r="AF110" i="11" s="1"/>
  <c r="K110" i="11"/>
  <c r="L110" i="11"/>
  <c r="M110" i="11"/>
  <c r="N110" i="11"/>
  <c r="O110" i="11"/>
  <c r="P110" i="11"/>
  <c r="Q110" i="11"/>
  <c r="R110" i="11"/>
  <c r="S110" i="11"/>
  <c r="T110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C118" i="8"/>
  <c r="D118" i="8"/>
  <c r="E118" i="8"/>
  <c r="F118" i="8"/>
  <c r="G118" i="8"/>
  <c r="H118" i="8"/>
  <c r="I118" i="8"/>
  <c r="C117" i="8"/>
  <c r="D117" i="8"/>
  <c r="E117" i="8"/>
  <c r="F117" i="8"/>
  <c r="G117" i="8"/>
  <c r="H117" i="8"/>
  <c r="I117" i="8"/>
  <c r="C116" i="8"/>
  <c r="D116" i="8"/>
  <c r="E116" i="8"/>
  <c r="F116" i="8"/>
  <c r="G116" i="8"/>
  <c r="H116" i="8"/>
  <c r="I116" i="8"/>
  <c r="C115" i="8"/>
  <c r="D115" i="8"/>
  <c r="E115" i="8"/>
  <c r="F115" i="8"/>
  <c r="G115" i="8"/>
  <c r="H115" i="8"/>
  <c r="I115" i="8"/>
  <c r="C114" i="8"/>
  <c r="D114" i="8"/>
  <c r="E114" i="8"/>
  <c r="F114" i="8"/>
  <c r="G114" i="8"/>
  <c r="H114" i="8"/>
  <c r="I114" i="8"/>
  <c r="C113" i="8"/>
  <c r="D113" i="8"/>
  <c r="E113" i="8"/>
  <c r="F113" i="8"/>
  <c r="G113" i="8"/>
  <c r="H113" i="8"/>
  <c r="I113" i="8"/>
  <c r="C112" i="8"/>
  <c r="D112" i="8"/>
  <c r="E112" i="8"/>
  <c r="F112" i="8"/>
  <c r="G112" i="8"/>
  <c r="H112" i="8"/>
  <c r="I112" i="8"/>
  <c r="C111" i="8"/>
  <c r="D111" i="8"/>
  <c r="E111" i="8"/>
  <c r="F111" i="8"/>
  <c r="G111" i="8"/>
  <c r="H111" i="8"/>
  <c r="I111" i="8"/>
  <c r="C110" i="8"/>
  <c r="D110" i="8"/>
  <c r="E110" i="8"/>
  <c r="F110" i="8"/>
  <c r="G110" i="8"/>
  <c r="H110" i="8"/>
  <c r="I110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C118" i="7"/>
  <c r="D118" i="7"/>
  <c r="E118" i="7"/>
  <c r="F118" i="7"/>
  <c r="G118" i="7"/>
  <c r="I118" i="7"/>
  <c r="J118" i="7"/>
  <c r="K118" i="7" s="1"/>
  <c r="C117" i="7"/>
  <c r="D117" i="7"/>
  <c r="E117" i="7"/>
  <c r="F117" i="7"/>
  <c r="G117" i="7"/>
  <c r="I117" i="7"/>
  <c r="J117" i="7"/>
  <c r="K117" i="7" s="1"/>
  <c r="C116" i="7"/>
  <c r="D116" i="7"/>
  <c r="E116" i="7"/>
  <c r="F116" i="7"/>
  <c r="G116" i="7"/>
  <c r="I116" i="7"/>
  <c r="J116" i="7"/>
  <c r="K116" i="7" s="1"/>
  <c r="C115" i="7"/>
  <c r="D115" i="7"/>
  <c r="E115" i="7"/>
  <c r="F115" i="7"/>
  <c r="G115" i="7"/>
  <c r="I115" i="7"/>
  <c r="J115" i="7"/>
  <c r="C114" i="7"/>
  <c r="D114" i="7"/>
  <c r="E114" i="7"/>
  <c r="F114" i="7"/>
  <c r="G114" i="7"/>
  <c r="I114" i="7"/>
  <c r="J114" i="7"/>
  <c r="C113" i="7"/>
  <c r="D113" i="7"/>
  <c r="E113" i="7"/>
  <c r="F113" i="7"/>
  <c r="G113" i="7"/>
  <c r="I113" i="7"/>
  <c r="J113" i="7"/>
  <c r="K113" i="7" s="1"/>
  <c r="L113" i="7" s="1"/>
  <c r="C112" i="7"/>
  <c r="D112" i="7"/>
  <c r="E112" i="7"/>
  <c r="F112" i="7"/>
  <c r="G112" i="7"/>
  <c r="I112" i="7"/>
  <c r="J112" i="7"/>
  <c r="K112" i="7" s="1"/>
  <c r="C111" i="7"/>
  <c r="D111" i="7"/>
  <c r="E111" i="7"/>
  <c r="F111" i="7"/>
  <c r="G111" i="7"/>
  <c r="I111" i="7"/>
  <c r="J111" i="7"/>
  <c r="K111" i="7" s="1"/>
  <c r="L111" i="7" s="1"/>
  <c r="M111" i="7" s="1"/>
  <c r="N111" i="7" s="1"/>
  <c r="O111" i="7" s="1"/>
  <c r="P111" i="7" s="1"/>
  <c r="Q111" i="7" s="1"/>
  <c r="R111" i="7" s="1"/>
  <c r="S111" i="7" s="1"/>
  <c r="T111" i="7" s="1"/>
  <c r="U111" i="7" s="1"/>
  <c r="V111" i="7" s="1"/>
  <c r="W111" i="7" s="1"/>
  <c r="X111" i="7" s="1"/>
  <c r="Y111" i="7" s="1"/>
  <c r="Z111" i="7" s="1"/>
  <c r="AA111" i="7" s="1"/>
  <c r="AB111" i="7" s="1"/>
  <c r="AC111" i="7" s="1"/>
  <c r="AD111" i="7" s="1"/>
  <c r="AE111" i="7" s="1"/>
  <c r="AF111" i="7" s="1"/>
  <c r="AG111" i="7" s="1"/>
  <c r="AH111" i="7" s="1"/>
  <c r="AI111" i="7" s="1"/>
  <c r="AJ111" i="7" s="1"/>
  <c r="AK111" i="7" s="1"/>
  <c r="AL111" i="7" s="1"/>
  <c r="AM111" i="7" s="1"/>
  <c r="AN111" i="7" s="1"/>
  <c r="AO111" i="7" s="1"/>
  <c r="AP111" i="7" s="1"/>
  <c r="AQ111" i="7" s="1"/>
  <c r="AR111" i="7" s="1"/>
  <c r="AS111" i="7" s="1"/>
  <c r="AT111" i="7" s="1"/>
  <c r="AU111" i="7" s="1"/>
  <c r="AV111" i="7" s="1"/>
  <c r="AW111" i="7" s="1"/>
  <c r="AX111" i="7" s="1"/>
  <c r="AY111" i="7" s="1"/>
  <c r="AZ111" i="7" s="1"/>
  <c r="BA111" i="7" s="1"/>
  <c r="BB111" i="7" s="1"/>
  <c r="BC111" i="7" s="1"/>
  <c r="BD111" i="7" s="1"/>
  <c r="BE111" i="7" s="1"/>
  <c r="BF111" i="7" s="1"/>
  <c r="BG111" i="7" s="1"/>
  <c r="BH111" i="7" s="1"/>
  <c r="BI111" i="7" s="1"/>
  <c r="BJ111" i="7" s="1"/>
  <c r="BK111" i="7" s="1"/>
  <c r="BL111" i="7" s="1"/>
  <c r="BM111" i="7" s="1"/>
  <c r="BN111" i="7" s="1"/>
  <c r="BO111" i="7" s="1"/>
  <c r="BP111" i="7" s="1"/>
  <c r="BQ111" i="7" s="1"/>
  <c r="BR111" i="7" s="1"/>
  <c r="BS111" i="7" s="1"/>
  <c r="BT111" i="7" s="1"/>
  <c r="C110" i="7"/>
  <c r="D110" i="7"/>
  <c r="E110" i="7"/>
  <c r="F110" i="7"/>
  <c r="G110" i="7"/>
  <c r="I110" i="7"/>
  <c r="J110" i="7"/>
  <c r="K110" i="7" s="1"/>
  <c r="L110" i="7" s="1"/>
  <c r="M110" i="7" s="1"/>
  <c r="N110" i="7" s="1"/>
  <c r="O110" i="7" s="1"/>
  <c r="P110" i="7" s="1"/>
  <c r="Q110" i="7" s="1"/>
  <c r="R110" i="7" s="1"/>
  <c r="S110" i="7" s="1"/>
  <c r="T110" i="7" s="1"/>
  <c r="U110" i="7" s="1"/>
  <c r="V110" i="7" s="1"/>
  <c r="W110" i="7" s="1"/>
  <c r="X110" i="7" s="1"/>
  <c r="Y110" i="7" s="1"/>
  <c r="Z110" i="7" s="1"/>
  <c r="AA110" i="7" s="1"/>
  <c r="AB110" i="7" s="1"/>
  <c r="AC110" i="7" s="1"/>
  <c r="AD110" i="7" s="1"/>
  <c r="AE110" i="7" s="1"/>
  <c r="AF110" i="7" s="1"/>
  <c r="AG110" i="7" s="1"/>
  <c r="AH110" i="7" s="1"/>
  <c r="AI110" i="7" s="1"/>
  <c r="AJ110" i="7" s="1"/>
  <c r="AK110" i="7" s="1"/>
  <c r="AL110" i="7" s="1"/>
  <c r="AM110" i="7" s="1"/>
  <c r="AN110" i="7" s="1"/>
  <c r="AO110" i="7" s="1"/>
  <c r="AP110" i="7" s="1"/>
  <c r="AQ110" i="7" s="1"/>
  <c r="AR110" i="7" s="1"/>
  <c r="AS110" i="7" s="1"/>
  <c r="AT110" i="7" s="1"/>
  <c r="AU110" i="7" s="1"/>
  <c r="AV110" i="7" s="1"/>
  <c r="AW110" i="7" s="1"/>
  <c r="AX110" i="7" s="1"/>
  <c r="AY110" i="7" s="1"/>
  <c r="AZ110" i="7" s="1"/>
  <c r="BA110" i="7" s="1"/>
  <c r="BB110" i="7" s="1"/>
  <c r="BC110" i="7" s="1"/>
  <c r="BD110" i="7" s="1"/>
  <c r="BE110" i="7" s="1"/>
  <c r="BF110" i="7" s="1"/>
  <c r="BG110" i="7" s="1"/>
  <c r="BH110" i="7" s="1"/>
  <c r="BI110" i="7" s="1"/>
  <c r="BJ110" i="7" s="1"/>
  <c r="BK110" i="7" s="1"/>
  <c r="BL110" i="7" s="1"/>
  <c r="BM110" i="7" s="1"/>
  <c r="BN110" i="7" s="1"/>
  <c r="BO110" i="7" s="1"/>
  <c r="BP110" i="7" s="1"/>
  <c r="BQ110" i="7" s="1"/>
  <c r="BR110" i="7" s="1"/>
  <c r="BS110" i="7" s="1"/>
  <c r="BT110" i="7" s="1"/>
  <c r="AI123" i="11" l="1"/>
  <c r="AI122" i="11"/>
  <c r="AI121" i="11"/>
  <c r="AI120" i="11"/>
  <c r="AJ119" i="11"/>
  <c r="M113" i="7"/>
  <c r="K114" i="7"/>
  <c r="L112" i="7"/>
  <c r="L116" i="7"/>
  <c r="L117" i="7"/>
  <c r="L118" i="7"/>
  <c r="K115" i="7"/>
  <c r="AG112" i="11"/>
  <c r="AH112" i="11" s="1"/>
  <c r="AG118" i="11"/>
  <c r="AH118" i="11" s="1"/>
  <c r="AG116" i="11"/>
  <c r="AH116" i="11" s="1"/>
  <c r="AG117" i="11"/>
  <c r="AG111" i="11"/>
  <c r="AH111" i="11" s="1"/>
  <c r="AG110" i="11"/>
  <c r="AH110" i="11" s="1"/>
  <c r="AI110" i="11" s="1"/>
  <c r="AJ110" i="11" s="1"/>
  <c r="AK110" i="11" s="1"/>
  <c r="AL110" i="11" s="1"/>
  <c r="AM110" i="11" s="1"/>
  <c r="AN110" i="11" s="1"/>
  <c r="AO110" i="11" s="1"/>
  <c r="AP110" i="11" s="1"/>
  <c r="AG113" i="11"/>
  <c r="AH113" i="11" s="1"/>
  <c r="AG115" i="11"/>
  <c r="AG114" i="11"/>
  <c r="I109" i="11"/>
  <c r="G109" i="11"/>
  <c r="F109" i="11"/>
  <c r="E109" i="11"/>
  <c r="D109" i="11"/>
  <c r="C109" i="11"/>
  <c r="B109" i="11"/>
  <c r="I108" i="11"/>
  <c r="G108" i="11"/>
  <c r="F108" i="11"/>
  <c r="E108" i="11"/>
  <c r="D108" i="11"/>
  <c r="C108" i="11"/>
  <c r="B108" i="11"/>
  <c r="I107" i="11"/>
  <c r="G107" i="11"/>
  <c r="F107" i="11"/>
  <c r="E107" i="11"/>
  <c r="D107" i="11"/>
  <c r="C107" i="11"/>
  <c r="B107" i="11"/>
  <c r="I106" i="11"/>
  <c r="G106" i="11"/>
  <c r="F106" i="11"/>
  <c r="E106" i="11"/>
  <c r="D106" i="11"/>
  <c r="C106" i="11"/>
  <c r="B106" i="11"/>
  <c r="I105" i="11"/>
  <c r="G105" i="11"/>
  <c r="F105" i="11"/>
  <c r="E105" i="11"/>
  <c r="D105" i="11"/>
  <c r="C105" i="11"/>
  <c r="B105" i="11"/>
  <c r="I104" i="11"/>
  <c r="G104" i="11"/>
  <c r="F104" i="11"/>
  <c r="E104" i="11"/>
  <c r="D104" i="11"/>
  <c r="C104" i="11"/>
  <c r="B104" i="11"/>
  <c r="I103" i="11"/>
  <c r="G103" i="11"/>
  <c r="F103" i="11"/>
  <c r="E103" i="11"/>
  <c r="D103" i="11"/>
  <c r="C103" i="11"/>
  <c r="B103" i="11"/>
  <c r="I102" i="11"/>
  <c r="G102" i="11"/>
  <c r="F102" i="11"/>
  <c r="E102" i="11"/>
  <c r="D102" i="11"/>
  <c r="C102" i="11"/>
  <c r="B102" i="11"/>
  <c r="I101" i="11"/>
  <c r="G101" i="11"/>
  <c r="F101" i="11"/>
  <c r="E101" i="11"/>
  <c r="D101" i="11"/>
  <c r="C101" i="11"/>
  <c r="B101" i="11"/>
  <c r="I100" i="11"/>
  <c r="G100" i="11"/>
  <c r="F100" i="11"/>
  <c r="E100" i="11"/>
  <c r="D100" i="11"/>
  <c r="C100" i="11"/>
  <c r="B100" i="11"/>
  <c r="I99" i="11"/>
  <c r="G99" i="11"/>
  <c r="F99" i="11"/>
  <c r="E99" i="11"/>
  <c r="D99" i="11"/>
  <c r="C99" i="11"/>
  <c r="B99" i="11"/>
  <c r="I98" i="11"/>
  <c r="G98" i="11"/>
  <c r="F98" i="11"/>
  <c r="E98" i="11"/>
  <c r="D98" i="11"/>
  <c r="C98" i="11"/>
  <c r="B98" i="11"/>
  <c r="I97" i="11"/>
  <c r="G97" i="11"/>
  <c r="F97" i="11"/>
  <c r="E97" i="11"/>
  <c r="D97" i="11"/>
  <c r="C97" i="11"/>
  <c r="B97" i="11"/>
  <c r="I96" i="11"/>
  <c r="G96" i="11"/>
  <c r="F96" i="11"/>
  <c r="E96" i="11"/>
  <c r="D96" i="11"/>
  <c r="C96" i="11"/>
  <c r="B96" i="11"/>
  <c r="I95" i="11"/>
  <c r="G95" i="11"/>
  <c r="F95" i="11"/>
  <c r="E95" i="11"/>
  <c r="D95" i="11"/>
  <c r="C95" i="11"/>
  <c r="B95" i="11"/>
  <c r="I94" i="11"/>
  <c r="G94" i="11"/>
  <c r="F94" i="11"/>
  <c r="E94" i="11"/>
  <c r="D94" i="11"/>
  <c r="C94" i="11"/>
  <c r="B94" i="11"/>
  <c r="I93" i="11"/>
  <c r="G93" i="11"/>
  <c r="F93" i="11"/>
  <c r="E93" i="11"/>
  <c r="D93" i="11"/>
  <c r="C93" i="11"/>
  <c r="B93" i="11"/>
  <c r="I92" i="11"/>
  <c r="G92" i="11"/>
  <c r="F92" i="11"/>
  <c r="E92" i="11"/>
  <c r="D92" i="11"/>
  <c r="C92" i="11"/>
  <c r="B92" i="11"/>
  <c r="I91" i="11"/>
  <c r="G91" i="11"/>
  <c r="F91" i="11"/>
  <c r="E91" i="11"/>
  <c r="D91" i="11"/>
  <c r="C91" i="11"/>
  <c r="B91" i="11"/>
  <c r="I90" i="11"/>
  <c r="G90" i="11"/>
  <c r="F90" i="11"/>
  <c r="E90" i="11"/>
  <c r="D90" i="11"/>
  <c r="C90" i="11"/>
  <c r="B90" i="11"/>
  <c r="I89" i="11"/>
  <c r="G89" i="11"/>
  <c r="F89" i="11"/>
  <c r="E89" i="11"/>
  <c r="D89" i="11"/>
  <c r="C89" i="11"/>
  <c r="B89" i="11"/>
  <c r="I88" i="11"/>
  <c r="G88" i="11"/>
  <c r="F88" i="11"/>
  <c r="E88" i="11"/>
  <c r="D88" i="11"/>
  <c r="C88" i="11"/>
  <c r="B88" i="11"/>
  <c r="I87" i="11"/>
  <c r="G87" i="11"/>
  <c r="F87" i="11"/>
  <c r="E87" i="11"/>
  <c r="D87" i="11"/>
  <c r="C87" i="11"/>
  <c r="B87" i="11"/>
  <c r="I86" i="11"/>
  <c r="G86" i="11"/>
  <c r="F86" i="11"/>
  <c r="E86" i="11"/>
  <c r="D86" i="11"/>
  <c r="C86" i="11"/>
  <c r="B86" i="11"/>
  <c r="I85" i="11"/>
  <c r="G85" i="11"/>
  <c r="F85" i="11"/>
  <c r="E85" i="11"/>
  <c r="D85" i="11"/>
  <c r="C85" i="11"/>
  <c r="B85" i="11"/>
  <c r="I84" i="11"/>
  <c r="G84" i="11"/>
  <c r="F84" i="11"/>
  <c r="E84" i="11"/>
  <c r="D84" i="11"/>
  <c r="C84" i="11"/>
  <c r="B84" i="11"/>
  <c r="I83" i="11"/>
  <c r="G83" i="11"/>
  <c r="F83" i="11"/>
  <c r="E83" i="11"/>
  <c r="D83" i="11"/>
  <c r="C83" i="11"/>
  <c r="B83" i="11"/>
  <c r="I82" i="11"/>
  <c r="G82" i="11"/>
  <c r="F82" i="11"/>
  <c r="E82" i="11"/>
  <c r="D82" i="11"/>
  <c r="C82" i="11"/>
  <c r="B82" i="11"/>
  <c r="I81" i="11"/>
  <c r="G81" i="11"/>
  <c r="F81" i="11"/>
  <c r="E81" i="11"/>
  <c r="D81" i="11"/>
  <c r="C81" i="11"/>
  <c r="B81" i="11"/>
  <c r="I80" i="11"/>
  <c r="G80" i="11"/>
  <c r="F80" i="11"/>
  <c r="E80" i="11"/>
  <c r="D80" i="11"/>
  <c r="C80" i="11"/>
  <c r="B80" i="11"/>
  <c r="I79" i="11"/>
  <c r="G79" i="11"/>
  <c r="F79" i="11"/>
  <c r="E79" i="11"/>
  <c r="D79" i="11"/>
  <c r="C79" i="11"/>
  <c r="B79" i="11"/>
  <c r="I78" i="11"/>
  <c r="G78" i="11"/>
  <c r="F78" i="11"/>
  <c r="E78" i="11"/>
  <c r="D78" i="11"/>
  <c r="C78" i="11"/>
  <c r="B78" i="11"/>
  <c r="I77" i="11"/>
  <c r="G77" i="11"/>
  <c r="F77" i="11"/>
  <c r="E77" i="11"/>
  <c r="D77" i="11"/>
  <c r="C77" i="11"/>
  <c r="B77" i="11"/>
  <c r="I76" i="11"/>
  <c r="G76" i="11"/>
  <c r="F76" i="11"/>
  <c r="E76" i="11"/>
  <c r="D76" i="11"/>
  <c r="C76" i="11"/>
  <c r="B76" i="11"/>
  <c r="I75" i="11"/>
  <c r="G75" i="11"/>
  <c r="F75" i="11"/>
  <c r="E75" i="11"/>
  <c r="D75" i="11"/>
  <c r="C75" i="11"/>
  <c r="B75" i="11"/>
  <c r="I74" i="11"/>
  <c r="G74" i="11"/>
  <c r="F74" i="11"/>
  <c r="E74" i="11"/>
  <c r="D74" i="11"/>
  <c r="C74" i="11"/>
  <c r="B74" i="11"/>
  <c r="I73" i="11"/>
  <c r="G73" i="11"/>
  <c r="F73" i="11"/>
  <c r="E73" i="11"/>
  <c r="D73" i="11"/>
  <c r="C73" i="11"/>
  <c r="B73" i="11"/>
  <c r="I72" i="11"/>
  <c r="G72" i="11"/>
  <c r="F72" i="11"/>
  <c r="E72" i="11"/>
  <c r="D72" i="11"/>
  <c r="C72" i="11"/>
  <c r="B72" i="11"/>
  <c r="I71" i="11"/>
  <c r="G71" i="11"/>
  <c r="F71" i="11"/>
  <c r="E71" i="11"/>
  <c r="D71" i="11"/>
  <c r="C71" i="11"/>
  <c r="B71" i="11"/>
  <c r="I70" i="11"/>
  <c r="G70" i="11"/>
  <c r="F70" i="11"/>
  <c r="E70" i="11"/>
  <c r="D70" i="11"/>
  <c r="C70" i="11"/>
  <c r="B70" i="11"/>
  <c r="I69" i="11"/>
  <c r="G69" i="11"/>
  <c r="F69" i="11"/>
  <c r="E69" i="11"/>
  <c r="D69" i="11"/>
  <c r="C69" i="11"/>
  <c r="B69" i="11"/>
  <c r="I68" i="11"/>
  <c r="G68" i="11"/>
  <c r="F68" i="11"/>
  <c r="E68" i="11"/>
  <c r="D68" i="11"/>
  <c r="C68" i="11"/>
  <c r="B68" i="11"/>
  <c r="I67" i="11"/>
  <c r="G67" i="11"/>
  <c r="F67" i="11"/>
  <c r="E67" i="11"/>
  <c r="D67" i="11"/>
  <c r="C67" i="11"/>
  <c r="B67" i="11"/>
  <c r="I66" i="11"/>
  <c r="G66" i="11"/>
  <c r="F66" i="11"/>
  <c r="E66" i="11"/>
  <c r="D66" i="11"/>
  <c r="C66" i="11"/>
  <c r="B66" i="11"/>
  <c r="I65" i="11"/>
  <c r="G65" i="11"/>
  <c r="F65" i="11"/>
  <c r="E65" i="11"/>
  <c r="D65" i="11"/>
  <c r="C65" i="11"/>
  <c r="B65" i="11"/>
  <c r="I64" i="11"/>
  <c r="G64" i="11"/>
  <c r="F64" i="11"/>
  <c r="E64" i="11"/>
  <c r="D64" i="11"/>
  <c r="C64" i="11"/>
  <c r="B64" i="11"/>
  <c r="I63" i="11"/>
  <c r="G63" i="11"/>
  <c r="F63" i="11"/>
  <c r="E63" i="11"/>
  <c r="D63" i="11"/>
  <c r="C63" i="11"/>
  <c r="B63" i="11"/>
  <c r="I62" i="11"/>
  <c r="G62" i="11"/>
  <c r="F62" i="11"/>
  <c r="E62" i="11"/>
  <c r="D62" i="11"/>
  <c r="C62" i="11"/>
  <c r="B62" i="11"/>
  <c r="I61" i="11"/>
  <c r="G61" i="11"/>
  <c r="F61" i="11"/>
  <c r="E61" i="11"/>
  <c r="D61" i="11"/>
  <c r="C61" i="11"/>
  <c r="B61" i="11"/>
  <c r="I60" i="11"/>
  <c r="G60" i="11"/>
  <c r="F60" i="11"/>
  <c r="E60" i="11"/>
  <c r="D60" i="11"/>
  <c r="C60" i="11"/>
  <c r="B60" i="11"/>
  <c r="I59" i="11"/>
  <c r="G59" i="11"/>
  <c r="F59" i="11"/>
  <c r="E59" i="11"/>
  <c r="D59" i="11"/>
  <c r="C59" i="11"/>
  <c r="B59" i="11"/>
  <c r="I58" i="11"/>
  <c r="G58" i="11"/>
  <c r="F58" i="11"/>
  <c r="E58" i="11"/>
  <c r="D58" i="11"/>
  <c r="C58" i="11"/>
  <c r="B58" i="11"/>
  <c r="I57" i="11"/>
  <c r="G57" i="11"/>
  <c r="F57" i="11"/>
  <c r="E57" i="11"/>
  <c r="D57" i="11"/>
  <c r="C57" i="11"/>
  <c r="B57" i="11"/>
  <c r="I56" i="11"/>
  <c r="G56" i="11"/>
  <c r="F56" i="11"/>
  <c r="E56" i="11"/>
  <c r="D56" i="11"/>
  <c r="C56" i="11"/>
  <c r="B56" i="11"/>
  <c r="I55" i="11"/>
  <c r="G55" i="11"/>
  <c r="F55" i="11"/>
  <c r="E55" i="11"/>
  <c r="D55" i="11"/>
  <c r="C55" i="11"/>
  <c r="B55" i="11"/>
  <c r="I54" i="11"/>
  <c r="G54" i="11"/>
  <c r="F54" i="11"/>
  <c r="E54" i="11"/>
  <c r="D54" i="11"/>
  <c r="C54" i="11"/>
  <c r="B54" i="11"/>
  <c r="I53" i="11"/>
  <c r="G53" i="11"/>
  <c r="F53" i="11"/>
  <c r="E53" i="11"/>
  <c r="D53" i="11"/>
  <c r="C53" i="11"/>
  <c r="B53" i="11"/>
  <c r="I52" i="11"/>
  <c r="G52" i="11"/>
  <c r="F52" i="11"/>
  <c r="E52" i="11"/>
  <c r="D52" i="11"/>
  <c r="C52" i="11"/>
  <c r="B52" i="11"/>
  <c r="I51" i="11"/>
  <c r="G51" i="11"/>
  <c r="F51" i="11"/>
  <c r="E51" i="11"/>
  <c r="D51" i="11"/>
  <c r="C51" i="11"/>
  <c r="B51" i="11"/>
  <c r="I50" i="11"/>
  <c r="G50" i="11"/>
  <c r="F50" i="11"/>
  <c r="E50" i="11"/>
  <c r="D50" i="11"/>
  <c r="C50" i="11"/>
  <c r="B50" i="11"/>
  <c r="I49" i="11"/>
  <c r="G49" i="11"/>
  <c r="F49" i="11"/>
  <c r="E49" i="11"/>
  <c r="D49" i="11"/>
  <c r="C49" i="11"/>
  <c r="B49" i="11"/>
  <c r="I48" i="11"/>
  <c r="G48" i="11"/>
  <c r="F48" i="11"/>
  <c r="E48" i="11"/>
  <c r="D48" i="11"/>
  <c r="C48" i="11"/>
  <c r="B48" i="11"/>
  <c r="I47" i="11"/>
  <c r="G47" i="11"/>
  <c r="F47" i="11"/>
  <c r="E47" i="11"/>
  <c r="D47" i="11"/>
  <c r="C47" i="11"/>
  <c r="B47" i="11"/>
  <c r="I46" i="11"/>
  <c r="G46" i="11"/>
  <c r="F46" i="11"/>
  <c r="E46" i="11"/>
  <c r="D46" i="11"/>
  <c r="C46" i="11"/>
  <c r="B46" i="11"/>
  <c r="I45" i="11"/>
  <c r="G45" i="11"/>
  <c r="F45" i="11"/>
  <c r="E45" i="11"/>
  <c r="D45" i="11"/>
  <c r="C45" i="11"/>
  <c r="B45" i="11"/>
  <c r="I44" i="11"/>
  <c r="G44" i="11"/>
  <c r="F44" i="11"/>
  <c r="E44" i="11"/>
  <c r="D44" i="11"/>
  <c r="C44" i="11"/>
  <c r="B44" i="11"/>
  <c r="I43" i="11"/>
  <c r="G43" i="11"/>
  <c r="F43" i="11"/>
  <c r="E43" i="11"/>
  <c r="D43" i="11"/>
  <c r="C43" i="11"/>
  <c r="B43" i="11"/>
  <c r="I42" i="11"/>
  <c r="G42" i="11"/>
  <c r="F42" i="11"/>
  <c r="E42" i="11"/>
  <c r="D42" i="11"/>
  <c r="C42" i="11"/>
  <c r="B42" i="11"/>
  <c r="I41" i="11"/>
  <c r="G41" i="11"/>
  <c r="F41" i="11"/>
  <c r="E41" i="11"/>
  <c r="D41" i="11"/>
  <c r="C41" i="11"/>
  <c r="B41" i="11"/>
  <c r="I40" i="11"/>
  <c r="G40" i="11"/>
  <c r="F40" i="11"/>
  <c r="E40" i="11"/>
  <c r="D40" i="11"/>
  <c r="C40" i="11"/>
  <c r="B40" i="11"/>
  <c r="I39" i="11"/>
  <c r="G39" i="11"/>
  <c r="F39" i="11"/>
  <c r="E39" i="11"/>
  <c r="D39" i="11"/>
  <c r="C39" i="11"/>
  <c r="B39" i="11"/>
  <c r="I38" i="11"/>
  <c r="G38" i="11"/>
  <c r="F38" i="11"/>
  <c r="E38" i="11"/>
  <c r="D38" i="11"/>
  <c r="C38" i="11"/>
  <c r="B38" i="11"/>
  <c r="I37" i="11"/>
  <c r="G37" i="11"/>
  <c r="F37" i="11"/>
  <c r="E37" i="11"/>
  <c r="D37" i="11"/>
  <c r="C37" i="11"/>
  <c r="B37" i="11"/>
  <c r="I36" i="11"/>
  <c r="G36" i="11"/>
  <c r="F36" i="11"/>
  <c r="E36" i="11"/>
  <c r="D36" i="11"/>
  <c r="C36" i="11"/>
  <c r="B36" i="11"/>
  <c r="I35" i="11"/>
  <c r="G35" i="11"/>
  <c r="F35" i="11"/>
  <c r="E35" i="11"/>
  <c r="D35" i="11"/>
  <c r="C35" i="11"/>
  <c r="B35" i="11"/>
  <c r="I34" i="11"/>
  <c r="G34" i="11"/>
  <c r="F34" i="11"/>
  <c r="E34" i="11"/>
  <c r="D34" i="11"/>
  <c r="C34" i="11"/>
  <c r="B34" i="11"/>
  <c r="I33" i="11"/>
  <c r="G33" i="11"/>
  <c r="F33" i="11"/>
  <c r="E33" i="11"/>
  <c r="D33" i="11"/>
  <c r="C33" i="11"/>
  <c r="B33" i="11"/>
  <c r="I32" i="11"/>
  <c r="G32" i="11"/>
  <c r="F32" i="11"/>
  <c r="E32" i="11"/>
  <c r="D32" i="11"/>
  <c r="C32" i="11"/>
  <c r="B32" i="11"/>
  <c r="I31" i="11"/>
  <c r="G31" i="11"/>
  <c r="F31" i="11"/>
  <c r="E31" i="11"/>
  <c r="D31" i="11"/>
  <c r="C31" i="11"/>
  <c r="B31" i="11"/>
  <c r="I30" i="11"/>
  <c r="G30" i="11"/>
  <c r="F30" i="11"/>
  <c r="E30" i="11"/>
  <c r="D30" i="11"/>
  <c r="C30" i="11"/>
  <c r="B30" i="11"/>
  <c r="I29" i="11"/>
  <c r="G29" i="11"/>
  <c r="F29" i="11"/>
  <c r="E29" i="11"/>
  <c r="D29" i="11"/>
  <c r="C29" i="11"/>
  <c r="B29" i="11"/>
  <c r="I28" i="11"/>
  <c r="G28" i="11"/>
  <c r="F28" i="11"/>
  <c r="E28" i="11"/>
  <c r="D28" i="11"/>
  <c r="C28" i="11"/>
  <c r="B28" i="11"/>
  <c r="I27" i="11"/>
  <c r="G27" i="11"/>
  <c r="F27" i="11"/>
  <c r="E27" i="11"/>
  <c r="D27" i="11"/>
  <c r="C27" i="11"/>
  <c r="B27" i="11"/>
  <c r="I26" i="11"/>
  <c r="G26" i="11"/>
  <c r="F26" i="11"/>
  <c r="E26" i="11"/>
  <c r="D26" i="11"/>
  <c r="C26" i="11"/>
  <c r="B26" i="11"/>
  <c r="I25" i="11"/>
  <c r="G25" i="11"/>
  <c r="F25" i="11"/>
  <c r="E25" i="11"/>
  <c r="D25" i="11"/>
  <c r="C25" i="11"/>
  <c r="B25" i="11"/>
  <c r="I24" i="11"/>
  <c r="G24" i="11"/>
  <c r="F24" i="11"/>
  <c r="E24" i="11"/>
  <c r="D24" i="11"/>
  <c r="C24" i="11"/>
  <c r="B24" i="11"/>
  <c r="I23" i="11"/>
  <c r="G23" i="11"/>
  <c r="F23" i="11"/>
  <c r="E23" i="11"/>
  <c r="D23" i="11"/>
  <c r="C23" i="11"/>
  <c r="B23" i="11"/>
  <c r="I22" i="11"/>
  <c r="G22" i="11"/>
  <c r="F22" i="11"/>
  <c r="E22" i="11"/>
  <c r="D22" i="11"/>
  <c r="C22" i="11"/>
  <c r="B22" i="11"/>
  <c r="I21" i="11"/>
  <c r="G21" i="11"/>
  <c r="F21" i="11"/>
  <c r="E21" i="11"/>
  <c r="D21" i="11"/>
  <c r="C21" i="11"/>
  <c r="B21" i="11"/>
  <c r="I20" i="11"/>
  <c r="G20" i="11"/>
  <c r="F20" i="11"/>
  <c r="E20" i="11"/>
  <c r="D20" i="11"/>
  <c r="C20" i="11"/>
  <c r="B20" i="11"/>
  <c r="I19" i="11"/>
  <c r="G19" i="11"/>
  <c r="F19" i="11"/>
  <c r="E19" i="11"/>
  <c r="D19" i="11"/>
  <c r="C19" i="11"/>
  <c r="B19" i="11"/>
  <c r="I18" i="11"/>
  <c r="G18" i="11"/>
  <c r="F18" i="11"/>
  <c r="E18" i="11"/>
  <c r="D18" i="11"/>
  <c r="C18" i="11"/>
  <c r="B18" i="11"/>
  <c r="I17" i="11"/>
  <c r="G17" i="11"/>
  <c r="F17" i="11"/>
  <c r="E17" i="11"/>
  <c r="D17" i="11"/>
  <c r="C17" i="11"/>
  <c r="B17" i="11"/>
  <c r="I16" i="11"/>
  <c r="G16" i="11"/>
  <c r="F16" i="11"/>
  <c r="E16" i="11"/>
  <c r="D16" i="11"/>
  <c r="C16" i="11"/>
  <c r="B16" i="11"/>
  <c r="I15" i="11"/>
  <c r="G15" i="11"/>
  <c r="F15" i="11"/>
  <c r="E15" i="11"/>
  <c r="D15" i="11"/>
  <c r="C15" i="11"/>
  <c r="B15" i="11"/>
  <c r="I14" i="11"/>
  <c r="G14" i="11"/>
  <c r="F14" i="11"/>
  <c r="E14" i="11"/>
  <c r="D14" i="11"/>
  <c r="C14" i="11"/>
  <c r="B14" i="11"/>
  <c r="I13" i="11"/>
  <c r="G13" i="11"/>
  <c r="F13" i="11"/>
  <c r="E13" i="11"/>
  <c r="D13" i="11"/>
  <c r="C13" i="11"/>
  <c r="B13" i="11"/>
  <c r="I12" i="11"/>
  <c r="G12" i="11"/>
  <c r="F12" i="11"/>
  <c r="E12" i="11"/>
  <c r="D12" i="11"/>
  <c r="C12" i="11"/>
  <c r="B12" i="11"/>
  <c r="I11" i="11"/>
  <c r="G11" i="11"/>
  <c r="F11" i="11"/>
  <c r="E11" i="11"/>
  <c r="D11" i="11"/>
  <c r="C11" i="11"/>
  <c r="B11" i="11"/>
  <c r="I10" i="11"/>
  <c r="G10" i="11"/>
  <c r="F10" i="11"/>
  <c r="E10" i="11"/>
  <c r="D10" i="11"/>
  <c r="C10" i="11"/>
  <c r="B10" i="11"/>
  <c r="I9" i="11"/>
  <c r="G9" i="11"/>
  <c r="F9" i="11"/>
  <c r="E9" i="11"/>
  <c r="D9" i="11"/>
  <c r="C9" i="11"/>
  <c r="B9" i="11"/>
  <c r="I8" i="11"/>
  <c r="G8" i="11"/>
  <c r="F8" i="11"/>
  <c r="E8" i="11"/>
  <c r="D8" i="11"/>
  <c r="C8" i="11"/>
  <c r="B8" i="11"/>
  <c r="I7" i="11"/>
  <c r="G7" i="11"/>
  <c r="F7" i="11"/>
  <c r="E7" i="11"/>
  <c r="D7" i="11"/>
  <c r="C7" i="11"/>
  <c r="B7" i="11"/>
  <c r="I6" i="11"/>
  <c r="G6" i="11"/>
  <c r="F6" i="11"/>
  <c r="E6" i="11"/>
  <c r="D6" i="11"/>
  <c r="C6" i="11"/>
  <c r="B6" i="11"/>
  <c r="B3" i="11"/>
  <c r="I109" i="8"/>
  <c r="G109" i="8"/>
  <c r="F109" i="8"/>
  <c r="E109" i="8"/>
  <c r="D109" i="8"/>
  <c r="C109" i="8"/>
  <c r="B109" i="8"/>
  <c r="I108" i="8"/>
  <c r="G108" i="8"/>
  <c r="F108" i="8"/>
  <c r="E108" i="8"/>
  <c r="D108" i="8"/>
  <c r="C108" i="8"/>
  <c r="B108" i="8"/>
  <c r="I107" i="8"/>
  <c r="G107" i="8"/>
  <c r="F107" i="8"/>
  <c r="E107" i="8"/>
  <c r="D107" i="8"/>
  <c r="C107" i="8"/>
  <c r="B107" i="8"/>
  <c r="I106" i="8"/>
  <c r="G106" i="8"/>
  <c r="F106" i="8"/>
  <c r="E106" i="8"/>
  <c r="D106" i="8"/>
  <c r="C106" i="8"/>
  <c r="B106" i="8"/>
  <c r="I105" i="8"/>
  <c r="G105" i="8"/>
  <c r="F105" i="8"/>
  <c r="E105" i="8"/>
  <c r="D105" i="8"/>
  <c r="C105" i="8"/>
  <c r="B105" i="8"/>
  <c r="I104" i="8"/>
  <c r="G104" i="8"/>
  <c r="F104" i="8"/>
  <c r="E104" i="8"/>
  <c r="D104" i="8"/>
  <c r="C104" i="8"/>
  <c r="B104" i="8"/>
  <c r="I103" i="8"/>
  <c r="G103" i="8"/>
  <c r="F103" i="8"/>
  <c r="E103" i="8"/>
  <c r="D103" i="8"/>
  <c r="C103" i="8"/>
  <c r="B103" i="8"/>
  <c r="I102" i="8"/>
  <c r="G102" i="8"/>
  <c r="F102" i="8"/>
  <c r="E102" i="8"/>
  <c r="D102" i="8"/>
  <c r="C102" i="8"/>
  <c r="B102" i="8"/>
  <c r="I101" i="8"/>
  <c r="G101" i="8"/>
  <c r="F101" i="8"/>
  <c r="E101" i="8"/>
  <c r="D101" i="8"/>
  <c r="C101" i="8"/>
  <c r="B101" i="8"/>
  <c r="I100" i="8"/>
  <c r="G100" i="8"/>
  <c r="F100" i="8"/>
  <c r="E100" i="8"/>
  <c r="D100" i="8"/>
  <c r="C100" i="8"/>
  <c r="B100" i="8"/>
  <c r="I99" i="8"/>
  <c r="G99" i="8"/>
  <c r="F99" i="8"/>
  <c r="E99" i="8"/>
  <c r="D99" i="8"/>
  <c r="C99" i="8"/>
  <c r="B99" i="8"/>
  <c r="I98" i="8"/>
  <c r="G98" i="8"/>
  <c r="F98" i="8"/>
  <c r="E98" i="8"/>
  <c r="D98" i="8"/>
  <c r="C98" i="8"/>
  <c r="B98" i="8"/>
  <c r="I97" i="8"/>
  <c r="G97" i="8"/>
  <c r="F97" i="8"/>
  <c r="E97" i="8"/>
  <c r="D97" i="8"/>
  <c r="C97" i="8"/>
  <c r="B97" i="8"/>
  <c r="I96" i="8"/>
  <c r="G96" i="8"/>
  <c r="F96" i="8"/>
  <c r="E96" i="8"/>
  <c r="D96" i="8"/>
  <c r="C96" i="8"/>
  <c r="B96" i="8"/>
  <c r="I95" i="8"/>
  <c r="G95" i="8"/>
  <c r="F95" i="8"/>
  <c r="E95" i="8"/>
  <c r="D95" i="8"/>
  <c r="C95" i="8"/>
  <c r="B95" i="8"/>
  <c r="I94" i="8"/>
  <c r="G94" i="8"/>
  <c r="F94" i="8"/>
  <c r="E94" i="8"/>
  <c r="D94" i="8"/>
  <c r="C94" i="8"/>
  <c r="B94" i="8"/>
  <c r="I93" i="8"/>
  <c r="G93" i="8"/>
  <c r="F93" i="8"/>
  <c r="E93" i="8"/>
  <c r="D93" i="8"/>
  <c r="C93" i="8"/>
  <c r="B93" i="8"/>
  <c r="I92" i="8"/>
  <c r="G92" i="8"/>
  <c r="F92" i="8"/>
  <c r="E92" i="8"/>
  <c r="D92" i="8"/>
  <c r="C92" i="8"/>
  <c r="B92" i="8"/>
  <c r="I91" i="8"/>
  <c r="G91" i="8"/>
  <c r="F91" i="8"/>
  <c r="E91" i="8"/>
  <c r="D91" i="8"/>
  <c r="C91" i="8"/>
  <c r="B91" i="8"/>
  <c r="I90" i="8"/>
  <c r="G90" i="8"/>
  <c r="F90" i="8"/>
  <c r="E90" i="8"/>
  <c r="D90" i="8"/>
  <c r="C90" i="8"/>
  <c r="B90" i="8"/>
  <c r="I89" i="8"/>
  <c r="G89" i="8"/>
  <c r="F89" i="8"/>
  <c r="E89" i="8"/>
  <c r="D89" i="8"/>
  <c r="C89" i="8"/>
  <c r="B89" i="8"/>
  <c r="I88" i="8"/>
  <c r="G88" i="8"/>
  <c r="F88" i="8"/>
  <c r="E88" i="8"/>
  <c r="D88" i="8"/>
  <c r="C88" i="8"/>
  <c r="B88" i="8"/>
  <c r="I87" i="8"/>
  <c r="G87" i="8"/>
  <c r="F87" i="8"/>
  <c r="E87" i="8"/>
  <c r="D87" i="8"/>
  <c r="C87" i="8"/>
  <c r="B87" i="8"/>
  <c r="I86" i="8"/>
  <c r="G86" i="8"/>
  <c r="F86" i="8"/>
  <c r="E86" i="8"/>
  <c r="D86" i="8"/>
  <c r="C86" i="8"/>
  <c r="B86" i="8"/>
  <c r="I85" i="8"/>
  <c r="G85" i="8"/>
  <c r="F85" i="8"/>
  <c r="E85" i="8"/>
  <c r="D85" i="8"/>
  <c r="C85" i="8"/>
  <c r="B85" i="8"/>
  <c r="I84" i="8"/>
  <c r="G84" i="8"/>
  <c r="F84" i="8"/>
  <c r="E84" i="8"/>
  <c r="D84" i="8"/>
  <c r="C84" i="8"/>
  <c r="B84" i="8"/>
  <c r="I83" i="8"/>
  <c r="G83" i="8"/>
  <c r="F83" i="8"/>
  <c r="E83" i="8"/>
  <c r="D83" i="8"/>
  <c r="C83" i="8"/>
  <c r="B83" i="8"/>
  <c r="I82" i="8"/>
  <c r="G82" i="8"/>
  <c r="F82" i="8"/>
  <c r="E82" i="8"/>
  <c r="D82" i="8"/>
  <c r="C82" i="8"/>
  <c r="B82" i="8"/>
  <c r="I81" i="8"/>
  <c r="G81" i="8"/>
  <c r="F81" i="8"/>
  <c r="E81" i="8"/>
  <c r="D81" i="8"/>
  <c r="C81" i="8"/>
  <c r="B81" i="8"/>
  <c r="I80" i="8"/>
  <c r="G80" i="8"/>
  <c r="F80" i="8"/>
  <c r="E80" i="8"/>
  <c r="D80" i="8"/>
  <c r="C80" i="8"/>
  <c r="B80" i="8"/>
  <c r="I79" i="8"/>
  <c r="G79" i="8"/>
  <c r="F79" i="8"/>
  <c r="E79" i="8"/>
  <c r="D79" i="8"/>
  <c r="C79" i="8"/>
  <c r="B79" i="8"/>
  <c r="I78" i="8"/>
  <c r="G78" i="8"/>
  <c r="F78" i="8"/>
  <c r="E78" i="8"/>
  <c r="D78" i="8"/>
  <c r="C78" i="8"/>
  <c r="B78" i="8"/>
  <c r="I77" i="8"/>
  <c r="G77" i="8"/>
  <c r="F77" i="8"/>
  <c r="E77" i="8"/>
  <c r="D77" i="8"/>
  <c r="C77" i="8"/>
  <c r="B77" i="8"/>
  <c r="I76" i="8"/>
  <c r="G76" i="8"/>
  <c r="F76" i="8"/>
  <c r="E76" i="8"/>
  <c r="D76" i="8"/>
  <c r="C76" i="8"/>
  <c r="B76" i="8"/>
  <c r="I75" i="8"/>
  <c r="G75" i="8"/>
  <c r="F75" i="8"/>
  <c r="E75" i="8"/>
  <c r="D75" i="8"/>
  <c r="C75" i="8"/>
  <c r="B75" i="8"/>
  <c r="I74" i="8"/>
  <c r="G74" i="8"/>
  <c r="F74" i="8"/>
  <c r="E74" i="8"/>
  <c r="D74" i="8"/>
  <c r="C74" i="8"/>
  <c r="B74" i="8"/>
  <c r="I73" i="8"/>
  <c r="G73" i="8"/>
  <c r="F73" i="8"/>
  <c r="E73" i="8"/>
  <c r="D73" i="8"/>
  <c r="C73" i="8"/>
  <c r="B73" i="8"/>
  <c r="I72" i="8"/>
  <c r="G72" i="8"/>
  <c r="F72" i="8"/>
  <c r="E72" i="8"/>
  <c r="D72" i="8"/>
  <c r="C72" i="8"/>
  <c r="B72" i="8"/>
  <c r="I71" i="8"/>
  <c r="G71" i="8"/>
  <c r="F71" i="8"/>
  <c r="E71" i="8"/>
  <c r="D71" i="8"/>
  <c r="C71" i="8"/>
  <c r="B71" i="8"/>
  <c r="I70" i="8"/>
  <c r="G70" i="8"/>
  <c r="F70" i="8"/>
  <c r="E70" i="8"/>
  <c r="D70" i="8"/>
  <c r="C70" i="8"/>
  <c r="B70" i="8"/>
  <c r="I69" i="8"/>
  <c r="G69" i="8"/>
  <c r="F69" i="8"/>
  <c r="E69" i="8"/>
  <c r="D69" i="8"/>
  <c r="C69" i="8"/>
  <c r="B69" i="8"/>
  <c r="I68" i="8"/>
  <c r="G68" i="8"/>
  <c r="F68" i="8"/>
  <c r="E68" i="8"/>
  <c r="D68" i="8"/>
  <c r="C68" i="8"/>
  <c r="B68" i="8"/>
  <c r="I67" i="8"/>
  <c r="G67" i="8"/>
  <c r="F67" i="8"/>
  <c r="E67" i="8"/>
  <c r="D67" i="8"/>
  <c r="C67" i="8"/>
  <c r="B67" i="8"/>
  <c r="I66" i="8"/>
  <c r="G66" i="8"/>
  <c r="F66" i="8"/>
  <c r="E66" i="8"/>
  <c r="D66" i="8"/>
  <c r="C66" i="8"/>
  <c r="B66" i="8"/>
  <c r="I65" i="8"/>
  <c r="G65" i="8"/>
  <c r="F65" i="8"/>
  <c r="E65" i="8"/>
  <c r="D65" i="8"/>
  <c r="C65" i="8"/>
  <c r="B65" i="8"/>
  <c r="I64" i="8"/>
  <c r="G64" i="8"/>
  <c r="F64" i="8"/>
  <c r="E64" i="8"/>
  <c r="D64" i="8"/>
  <c r="C64" i="8"/>
  <c r="B64" i="8"/>
  <c r="I63" i="8"/>
  <c r="G63" i="8"/>
  <c r="F63" i="8"/>
  <c r="E63" i="8"/>
  <c r="D63" i="8"/>
  <c r="C63" i="8"/>
  <c r="B63" i="8"/>
  <c r="I62" i="8"/>
  <c r="G62" i="8"/>
  <c r="F62" i="8"/>
  <c r="E62" i="8"/>
  <c r="D62" i="8"/>
  <c r="C62" i="8"/>
  <c r="B62" i="8"/>
  <c r="I61" i="8"/>
  <c r="G61" i="8"/>
  <c r="F61" i="8"/>
  <c r="E61" i="8"/>
  <c r="D61" i="8"/>
  <c r="C61" i="8"/>
  <c r="B61" i="8"/>
  <c r="I60" i="8"/>
  <c r="G60" i="8"/>
  <c r="F60" i="8"/>
  <c r="E60" i="8"/>
  <c r="D60" i="8"/>
  <c r="C60" i="8"/>
  <c r="B60" i="8"/>
  <c r="I59" i="8"/>
  <c r="G59" i="8"/>
  <c r="F59" i="8"/>
  <c r="E59" i="8"/>
  <c r="D59" i="8"/>
  <c r="C59" i="8"/>
  <c r="B59" i="8"/>
  <c r="I58" i="8"/>
  <c r="G58" i="8"/>
  <c r="F58" i="8"/>
  <c r="E58" i="8"/>
  <c r="D58" i="8"/>
  <c r="C58" i="8"/>
  <c r="B58" i="8"/>
  <c r="I57" i="8"/>
  <c r="G57" i="8"/>
  <c r="F57" i="8"/>
  <c r="E57" i="8"/>
  <c r="D57" i="8"/>
  <c r="C57" i="8"/>
  <c r="B57" i="8"/>
  <c r="I56" i="8"/>
  <c r="G56" i="8"/>
  <c r="F56" i="8"/>
  <c r="E56" i="8"/>
  <c r="D56" i="8"/>
  <c r="C56" i="8"/>
  <c r="B56" i="8"/>
  <c r="I55" i="8"/>
  <c r="G55" i="8"/>
  <c r="F55" i="8"/>
  <c r="E55" i="8"/>
  <c r="D55" i="8"/>
  <c r="C55" i="8"/>
  <c r="B55" i="8"/>
  <c r="I54" i="8"/>
  <c r="G54" i="8"/>
  <c r="F54" i="8"/>
  <c r="E54" i="8"/>
  <c r="D54" i="8"/>
  <c r="C54" i="8"/>
  <c r="B54" i="8"/>
  <c r="I53" i="8"/>
  <c r="G53" i="8"/>
  <c r="F53" i="8"/>
  <c r="E53" i="8"/>
  <c r="D53" i="8"/>
  <c r="C53" i="8"/>
  <c r="B53" i="8"/>
  <c r="I52" i="8"/>
  <c r="G52" i="8"/>
  <c r="F52" i="8"/>
  <c r="E52" i="8"/>
  <c r="D52" i="8"/>
  <c r="C52" i="8"/>
  <c r="B52" i="8"/>
  <c r="I51" i="8"/>
  <c r="G51" i="8"/>
  <c r="F51" i="8"/>
  <c r="E51" i="8"/>
  <c r="D51" i="8"/>
  <c r="C51" i="8"/>
  <c r="B51" i="8"/>
  <c r="I50" i="8"/>
  <c r="G50" i="8"/>
  <c r="F50" i="8"/>
  <c r="E50" i="8"/>
  <c r="D50" i="8"/>
  <c r="C50" i="8"/>
  <c r="B50" i="8"/>
  <c r="I49" i="8"/>
  <c r="G49" i="8"/>
  <c r="F49" i="8"/>
  <c r="E49" i="8"/>
  <c r="D49" i="8"/>
  <c r="C49" i="8"/>
  <c r="B49" i="8"/>
  <c r="I48" i="8"/>
  <c r="G48" i="8"/>
  <c r="F48" i="8"/>
  <c r="E48" i="8"/>
  <c r="D48" i="8"/>
  <c r="C48" i="8"/>
  <c r="B48" i="8"/>
  <c r="I47" i="8"/>
  <c r="G47" i="8"/>
  <c r="F47" i="8"/>
  <c r="E47" i="8"/>
  <c r="D47" i="8"/>
  <c r="C47" i="8"/>
  <c r="B47" i="8"/>
  <c r="I46" i="8"/>
  <c r="G46" i="8"/>
  <c r="F46" i="8"/>
  <c r="E46" i="8"/>
  <c r="D46" i="8"/>
  <c r="C46" i="8"/>
  <c r="B46" i="8"/>
  <c r="I45" i="8"/>
  <c r="G45" i="8"/>
  <c r="F45" i="8"/>
  <c r="E45" i="8"/>
  <c r="D45" i="8"/>
  <c r="C45" i="8"/>
  <c r="B45" i="8"/>
  <c r="I44" i="8"/>
  <c r="G44" i="8"/>
  <c r="F44" i="8"/>
  <c r="E44" i="8"/>
  <c r="D44" i="8"/>
  <c r="C44" i="8"/>
  <c r="B44" i="8"/>
  <c r="I43" i="8"/>
  <c r="G43" i="8"/>
  <c r="F43" i="8"/>
  <c r="E43" i="8"/>
  <c r="D43" i="8"/>
  <c r="C43" i="8"/>
  <c r="B43" i="8"/>
  <c r="I42" i="8"/>
  <c r="G42" i="8"/>
  <c r="F42" i="8"/>
  <c r="E42" i="8"/>
  <c r="D42" i="8"/>
  <c r="C42" i="8"/>
  <c r="B42" i="8"/>
  <c r="I41" i="8"/>
  <c r="G41" i="8"/>
  <c r="F41" i="8"/>
  <c r="E41" i="8"/>
  <c r="D41" i="8"/>
  <c r="C41" i="8"/>
  <c r="B41" i="8"/>
  <c r="I40" i="8"/>
  <c r="G40" i="8"/>
  <c r="F40" i="8"/>
  <c r="E40" i="8"/>
  <c r="D40" i="8"/>
  <c r="C40" i="8"/>
  <c r="B40" i="8"/>
  <c r="I39" i="8"/>
  <c r="G39" i="8"/>
  <c r="F39" i="8"/>
  <c r="E39" i="8"/>
  <c r="D39" i="8"/>
  <c r="C39" i="8"/>
  <c r="B39" i="8"/>
  <c r="I38" i="8"/>
  <c r="G38" i="8"/>
  <c r="F38" i="8"/>
  <c r="E38" i="8"/>
  <c r="D38" i="8"/>
  <c r="C38" i="8"/>
  <c r="B38" i="8"/>
  <c r="I37" i="8"/>
  <c r="G37" i="8"/>
  <c r="F37" i="8"/>
  <c r="E37" i="8"/>
  <c r="D37" i="8"/>
  <c r="C37" i="8"/>
  <c r="B37" i="8"/>
  <c r="I36" i="8"/>
  <c r="G36" i="8"/>
  <c r="F36" i="8"/>
  <c r="E36" i="8"/>
  <c r="D36" i="8"/>
  <c r="C36" i="8"/>
  <c r="B36" i="8"/>
  <c r="I35" i="8"/>
  <c r="G35" i="8"/>
  <c r="F35" i="8"/>
  <c r="E35" i="8"/>
  <c r="D35" i="8"/>
  <c r="C35" i="8"/>
  <c r="B35" i="8"/>
  <c r="I34" i="8"/>
  <c r="G34" i="8"/>
  <c r="F34" i="8"/>
  <c r="E34" i="8"/>
  <c r="D34" i="8"/>
  <c r="C34" i="8"/>
  <c r="B34" i="8"/>
  <c r="I33" i="8"/>
  <c r="G33" i="8"/>
  <c r="F33" i="8"/>
  <c r="E33" i="8"/>
  <c r="D33" i="8"/>
  <c r="C33" i="8"/>
  <c r="B33" i="8"/>
  <c r="I32" i="8"/>
  <c r="G32" i="8"/>
  <c r="F32" i="8"/>
  <c r="E32" i="8"/>
  <c r="D32" i="8"/>
  <c r="C32" i="8"/>
  <c r="B32" i="8"/>
  <c r="I31" i="8"/>
  <c r="G31" i="8"/>
  <c r="F31" i="8"/>
  <c r="E31" i="8"/>
  <c r="D31" i="8"/>
  <c r="C31" i="8"/>
  <c r="B31" i="8"/>
  <c r="I30" i="8"/>
  <c r="G30" i="8"/>
  <c r="F30" i="8"/>
  <c r="E30" i="8"/>
  <c r="D30" i="8"/>
  <c r="C30" i="8"/>
  <c r="B30" i="8"/>
  <c r="I29" i="8"/>
  <c r="G29" i="8"/>
  <c r="F29" i="8"/>
  <c r="E29" i="8"/>
  <c r="D29" i="8"/>
  <c r="C29" i="8"/>
  <c r="B29" i="8"/>
  <c r="I28" i="8"/>
  <c r="G28" i="8"/>
  <c r="F28" i="8"/>
  <c r="E28" i="8"/>
  <c r="D28" i="8"/>
  <c r="C28" i="8"/>
  <c r="B28" i="8"/>
  <c r="I27" i="8"/>
  <c r="G27" i="8"/>
  <c r="F27" i="8"/>
  <c r="E27" i="8"/>
  <c r="D27" i="8"/>
  <c r="C27" i="8"/>
  <c r="B27" i="8"/>
  <c r="I26" i="8"/>
  <c r="G26" i="8"/>
  <c r="F26" i="8"/>
  <c r="E26" i="8"/>
  <c r="D26" i="8"/>
  <c r="C26" i="8"/>
  <c r="B26" i="8"/>
  <c r="I25" i="8"/>
  <c r="G25" i="8"/>
  <c r="F25" i="8"/>
  <c r="E25" i="8"/>
  <c r="D25" i="8"/>
  <c r="C25" i="8"/>
  <c r="B25" i="8"/>
  <c r="I24" i="8"/>
  <c r="G24" i="8"/>
  <c r="F24" i="8"/>
  <c r="E24" i="8"/>
  <c r="D24" i="8"/>
  <c r="C24" i="8"/>
  <c r="B24" i="8"/>
  <c r="I23" i="8"/>
  <c r="G23" i="8"/>
  <c r="F23" i="8"/>
  <c r="E23" i="8"/>
  <c r="D23" i="8"/>
  <c r="C23" i="8"/>
  <c r="B23" i="8"/>
  <c r="I22" i="8"/>
  <c r="G22" i="8"/>
  <c r="F22" i="8"/>
  <c r="E22" i="8"/>
  <c r="D22" i="8"/>
  <c r="C22" i="8"/>
  <c r="B22" i="8"/>
  <c r="I21" i="8"/>
  <c r="G21" i="8"/>
  <c r="F21" i="8"/>
  <c r="E21" i="8"/>
  <c r="D21" i="8"/>
  <c r="C21" i="8"/>
  <c r="B21" i="8"/>
  <c r="I20" i="8"/>
  <c r="G20" i="8"/>
  <c r="F20" i="8"/>
  <c r="E20" i="8"/>
  <c r="D20" i="8"/>
  <c r="C20" i="8"/>
  <c r="B20" i="8"/>
  <c r="I19" i="8"/>
  <c r="G19" i="8"/>
  <c r="F19" i="8"/>
  <c r="E19" i="8"/>
  <c r="D19" i="8"/>
  <c r="C19" i="8"/>
  <c r="B19" i="8"/>
  <c r="I18" i="8"/>
  <c r="G18" i="8"/>
  <c r="F18" i="8"/>
  <c r="E18" i="8"/>
  <c r="D18" i="8"/>
  <c r="C18" i="8"/>
  <c r="B18" i="8"/>
  <c r="I17" i="8"/>
  <c r="G17" i="8"/>
  <c r="F17" i="8"/>
  <c r="E17" i="8"/>
  <c r="D17" i="8"/>
  <c r="C17" i="8"/>
  <c r="B17" i="8"/>
  <c r="I16" i="8"/>
  <c r="G16" i="8"/>
  <c r="F16" i="8"/>
  <c r="E16" i="8"/>
  <c r="D16" i="8"/>
  <c r="C16" i="8"/>
  <c r="B16" i="8"/>
  <c r="I15" i="8"/>
  <c r="G15" i="8"/>
  <c r="F15" i="8"/>
  <c r="E15" i="8"/>
  <c r="D15" i="8"/>
  <c r="C15" i="8"/>
  <c r="B15" i="8"/>
  <c r="I14" i="8"/>
  <c r="G14" i="8"/>
  <c r="F14" i="8"/>
  <c r="E14" i="8"/>
  <c r="D14" i="8"/>
  <c r="C14" i="8"/>
  <c r="B14" i="8"/>
  <c r="I13" i="8"/>
  <c r="G13" i="8"/>
  <c r="F13" i="8"/>
  <c r="E13" i="8"/>
  <c r="D13" i="8"/>
  <c r="C13" i="8"/>
  <c r="B13" i="8"/>
  <c r="I12" i="8"/>
  <c r="G12" i="8"/>
  <c r="F12" i="8"/>
  <c r="E12" i="8"/>
  <c r="D12" i="8"/>
  <c r="C12" i="8"/>
  <c r="B12" i="8"/>
  <c r="I11" i="8"/>
  <c r="G11" i="8"/>
  <c r="F11" i="8"/>
  <c r="E11" i="8"/>
  <c r="D11" i="8"/>
  <c r="C11" i="8"/>
  <c r="B11" i="8"/>
  <c r="I10" i="8"/>
  <c r="G10" i="8"/>
  <c r="F10" i="8"/>
  <c r="E10" i="8"/>
  <c r="D10" i="8"/>
  <c r="C10" i="8"/>
  <c r="B10" i="8"/>
  <c r="I9" i="8"/>
  <c r="G9" i="8"/>
  <c r="F9" i="8"/>
  <c r="E9" i="8"/>
  <c r="D9" i="8"/>
  <c r="C9" i="8"/>
  <c r="B9" i="8"/>
  <c r="I8" i="8"/>
  <c r="G8" i="8"/>
  <c r="F8" i="8"/>
  <c r="E8" i="8"/>
  <c r="D8" i="8"/>
  <c r="C8" i="8"/>
  <c r="B8" i="8"/>
  <c r="I7" i="8"/>
  <c r="G7" i="8"/>
  <c r="F7" i="8"/>
  <c r="E7" i="8"/>
  <c r="D7" i="8"/>
  <c r="C7" i="8"/>
  <c r="B7" i="8"/>
  <c r="I6" i="8"/>
  <c r="G6" i="8"/>
  <c r="F6" i="8"/>
  <c r="E6" i="8"/>
  <c r="D6" i="8"/>
  <c r="C6" i="8"/>
  <c r="B6" i="8"/>
  <c r="B3" i="7"/>
  <c r="B3" i="8" s="1"/>
  <c r="B18" i="7"/>
  <c r="C18" i="7"/>
  <c r="D18" i="7"/>
  <c r="E18" i="7"/>
  <c r="F18" i="7"/>
  <c r="G18" i="7"/>
  <c r="I18" i="7"/>
  <c r="B19" i="7"/>
  <c r="C19" i="7"/>
  <c r="D19" i="7"/>
  <c r="E19" i="7"/>
  <c r="F19" i="7"/>
  <c r="G19" i="7"/>
  <c r="I19" i="7"/>
  <c r="B20" i="7"/>
  <c r="C20" i="7"/>
  <c r="D20" i="7"/>
  <c r="E20" i="7"/>
  <c r="F20" i="7"/>
  <c r="G20" i="7"/>
  <c r="I20" i="7"/>
  <c r="B21" i="7"/>
  <c r="C21" i="7"/>
  <c r="D21" i="7"/>
  <c r="E21" i="7"/>
  <c r="F21" i="7"/>
  <c r="G21" i="7"/>
  <c r="I21" i="7"/>
  <c r="B22" i="7"/>
  <c r="C22" i="7"/>
  <c r="D22" i="7"/>
  <c r="E22" i="7"/>
  <c r="F22" i="7"/>
  <c r="G22" i="7"/>
  <c r="I22" i="7"/>
  <c r="B23" i="7"/>
  <c r="C23" i="7"/>
  <c r="D23" i="7"/>
  <c r="E23" i="7"/>
  <c r="F23" i="7"/>
  <c r="G23" i="7"/>
  <c r="I23" i="7"/>
  <c r="B24" i="7"/>
  <c r="C24" i="7"/>
  <c r="D24" i="7"/>
  <c r="E24" i="7"/>
  <c r="F24" i="7"/>
  <c r="G24" i="7"/>
  <c r="I24" i="7"/>
  <c r="B25" i="7"/>
  <c r="C25" i="7"/>
  <c r="D25" i="7"/>
  <c r="E25" i="7"/>
  <c r="F25" i="7"/>
  <c r="G25" i="7"/>
  <c r="I25" i="7"/>
  <c r="B26" i="7"/>
  <c r="C26" i="7"/>
  <c r="D26" i="7"/>
  <c r="E26" i="7"/>
  <c r="F26" i="7"/>
  <c r="G26" i="7"/>
  <c r="I26" i="7"/>
  <c r="B27" i="7"/>
  <c r="C27" i="7"/>
  <c r="D27" i="7"/>
  <c r="E27" i="7"/>
  <c r="F27" i="7"/>
  <c r="G27" i="7"/>
  <c r="I27" i="7"/>
  <c r="B28" i="7"/>
  <c r="C28" i="7"/>
  <c r="D28" i="7"/>
  <c r="E28" i="7"/>
  <c r="F28" i="7"/>
  <c r="G28" i="7"/>
  <c r="I28" i="7"/>
  <c r="B29" i="7"/>
  <c r="C29" i="7"/>
  <c r="D29" i="7"/>
  <c r="E29" i="7"/>
  <c r="F29" i="7"/>
  <c r="G29" i="7"/>
  <c r="I29" i="7"/>
  <c r="B30" i="7"/>
  <c r="C30" i="7"/>
  <c r="D30" i="7"/>
  <c r="E30" i="7"/>
  <c r="F30" i="7"/>
  <c r="G30" i="7"/>
  <c r="I30" i="7"/>
  <c r="B31" i="7"/>
  <c r="C31" i="7"/>
  <c r="D31" i="7"/>
  <c r="E31" i="7"/>
  <c r="F31" i="7"/>
  <c r="G31" i="7"/>
  <c r="I31" i="7"/>
  <c r="B32" i="7"/>
  <c r="C32" i="7"/>
  <c r="D32" i="7"/>
  <c r="E32" i="7"/>
  <c r="F32" i="7"/>
  <c r="G32" i="7"/>
  <c r="I32" i="7"/>
  <c r="B33" i="7"/>
  <c r="C33" i="7"/>
  <c r="D33" i="7"/>
  <c r="E33" i="7"/>
  <c r="F33" i="7"/>
  <c r="G33" i="7"/>
  <c r="I33" i="7"/>
  <c r="B34" i="7"/>
  <c r="C34" i="7"/>
  <c r="D34" i="7"/>
  <c r="E34" i="7"/>
  <c r="F34" i="7"/>
  <c r="G34" i="7"/>
  <c r="I34" i="7"/>
  <c r="B35" i="7"/>
  <c r="C35" i="7"/>
  <c r="D35" i="7"/>
  <c r="E35" i="7"/>
  <c r="F35" i="7"/>
  <c r="G35" i="7"/>
  <c r="I35" i="7"/>
  <c r="B36" i="7"/>
  <c r="C36" i="7"/>
  <c r="D36" i="7"/>
  <c r="E36" i="7"/>
  <c r="F36" i="7"/>
  <c r="G36" i="7"/>
  <c r="I36" i="7"/>
  <c r="B37" i="7"/>
  <c r="C37" i="7"/>
  <c r="D37" i="7"/>
  <c r="E37" i="7"/>
  <c r="F37" i="7"/>
  <c r="G37" i="7"/>
  <c r="I37" i="7"/>
  <c r="B38" i="7"/>
  <c r="C38" i="7"/>
  <c r="D38" i="7"/>
  <c r="E38" i="7"/>
  <c r="F38" i="7"/>
  <c r="G38" i="7"/>
  <c r="I38" i="7"/>
  <c r="B39" i="7"/>
  <c r="C39" i="7"/>
  <c r="D39" i="7"/>
  <c r="E39" i="7"/>
  <c r="F39" i="7"/>
  <c r="G39" i="7"/>
  <c r="I39" i="7"/>
  <c r="B40" i="7"/>
  <c r="C40" i="7"/>
  <c r="D40" i="7"/>
  <c r="E40" i="7"/>
  <c r="F40" i="7"/>
  <c r="G40" i="7"/>
  <c r="I40" i="7"/>
  <c r="B41" i="7"/>
  <c r="C41" i="7"/>
  <c r="D41" i="7"/>
  <c r="E41" i="7"/>
  <c r="F41" i="7"/>
  <c r="G41" i="7"/>
  <c r="I41" i="7"/>
  <c r="B42" i="7"/>
  <c r="C42" i="7"/>
  <c r="D42" i="7"/>
  <c r="E42" i="7"/>
  <c r="F42" i="7"/>
  <c r="G42" i="7"/>
  <c r="I42" i="7"/>
  <c r="B43" i="7"/>
  <c r="C43" i="7"/>
  <c r="D43" i="7"/>
  <c r="E43" i="7"/>
  <c r="F43" i="7"/>
  <c r="G43" i="7"/>
  <c r="I43" i="7"/>
  <c r="B44" i="7"/>
  <c r="C44" i="7"/>
  <c r="D44" i="7"/>
  <c r="E44" i="7"/>
  <c r="F44" i="7"/>
  <c r="G44" i="7"/>
  <c r="I44" i="7"/>
  <c r="B45" i="7"/>
  <c r="C45" i="7"/>
  <c r="D45" i="7"/>
  <c r="E45" i="7"/>
  <c r="F45" i="7"/>
  <c r="G45" i="7"/>
  <c r="I45" i="7"/>
  <c r="B46" i="7"/>
  <c r="C46" i="7"/>
  <c r="D46" i="7"/>
  <c r="E46" i="7"/>
  <c r="F46" i="7"/>
  <c r="G46" i="7"/>
  <c r="I46" i="7"/>
  <c r="B47" i="7"/>
  <c r="C47" i="7"/>
  <c r="D47" i="7"/>
  <c r="E47" i="7"/>
  <c r="F47" i="7"/>
  <c r="G47" i="7"/>
  <c r="I47" i="7"/>
  <c r="B48" i="7"/>
  <c r="C48" i="7"/>
  <c r="D48" i="7"/>
  <c r="E48" i="7"/>
  <c r="F48" i="7"/>
  <c r="G48" i="7"/>
  <c r="I48" i="7"/>
  <c r="B49" i="7"/>
  <c r="C49" i="7"/>
  <c r="D49" i="7"/>
  <c r="E49" i="7"/>
  <c r="F49" i="7"/>
  <c r="G49" i="7"/>
  <c r="I49" i="7"/>
  <c r="B50" i="7"/>
  <c r="C50" i="7"/>
  <c r="D50" i="7"/>
  <c r="E50" i="7"/>
  <c r="F50" i="7"/>
  <c r="G50" i="7"/>
  <c r="I50" i="7"/>
  <c r="B51" i="7"/>
  <c r="C51" i="7"/>
  <c r="D51" i="7"/>
  <c r="E51" i="7"/>
  <c r="F51" i="7"/>
  <c r="G51" i="7"/>
  <c r="I51" i="7"/>
  <c r="B52" i="7"/>
  <c r="C52" i="7"/>
  <c r="D52" i="7"/>
  <c r="E52" i="7"/>
  <c r="F52" i="7"/>
  <c r="G52" i="7"/>
  <c r="I52" i="7"/>
  <c r="B53" i="7"/>
  <c r="C53" i="7"/>
  <c r="D53" i="7"/>
  <c r="E53" i="7"/>
  <c r="F53" i="7"/>
  <c r="G53" i="7"/>
  <c r="I53" i="7"/>
  <c r="B54" i="7"/>
  <c r="C54" i="7"/>
  <c r="D54" i="7"/>
  <c r="E54" i="7"/>
  <c r="F54" i="7"/>
  <c r="G54" i="7"/>
  <c r="I54" i="7"/>
  <c r="B55" i="7"/>
  <c r="C55" i="7"/>
  <c r="D55" i="7"/>
  <c r="E55" i="7"/>
  <c r="F55" i="7"/>
  <c r="G55" i="7"/>
  <c r="I55" i="7"/>
  <c r="B56" i="7"/>
  <c r="C56" i="7"/>
  <c r="D56" i="7"/>
  <c r="E56" i="7"/>
  <c r="F56" i="7"/>
  <c r="G56" i="7"/>
  <c r="I56" i="7"/>
  <c r="B57" i="7"/>
  <c r="C57" i="7"/>
  <c r="D57" i="7"/>
  <c r="E57" i="7"/>
  <c r="F57" i="7"/>
  <c r="G57" i="7"/>
  <c r="I57" i="7"/>
  <c r="B58" i="7"/>
  <c r="C58" i="7"/>
  <c r="D58" i="7"/>
  <c r="E58" i="7"/>
  <c r="F58" i="7"/>
  <c r="G58" i="7"/>
  <c r="I58" i="7"/>
  <c r="B59" i="7"/>
  <c r="C59" i="7"/>
  <c r="D59" i="7"/>
  <c r="E59" i="7"/>
  <c r="F59" i="7"/>
  <c r="G59" i="7"/>
  <c r="I59" i="7"/>
  <c r="B60" i="7"/>
  <c r="C60" i="7"/>
  <c r="D60" i="7"/>
  <c r="E60" i="7"/>
  <c r="F60" i="7"/>
  <c r="G60" i="7"/>
  <c r="I60" i="7"/>
  <c r="B61" i="7"/>
  <c r="C61" i="7"/>
  <c r="D61" i="7"/>
  <c r="E61" i="7"/>
  <c r="F61" i="7"/>
  <c r="G61" i="7"/>
  <c r="I61" i="7"/>
  <c r="B62" i="7"/>
  <c r="C62" i="7"/>
  <c r="D62" i="7"/>
  <c r="E62" i="7"/>
  <c r="F62" i="7"/>
  <c r="G62" i="7"/>
  <c r="I62" i="7"/>
  <c r="B63" i="7"/>
  <c r="C63" i="7"/>
  <c r="D63" i="7"/>
  <c r="E63" i="7"/>
  <c r="F63" i="7"/>
  <c r="G63" i="7"/>
  <c r="I63" i="7"/>
  <c r="B64" i="7"/>
  <c r="C64" i="7"/>
  <c r="D64" i="7"/>
  <c r="E64" i="7"/>
  <c r="F64" i="7"/>
  <c r="G64" i="7"/>
  <c r="I64" i="7"/>
  <c r="B65" i="7"/>
  <c r="C65" i="7"/>
  <c r="D65" i="7"/>
  <c r="E65" i="7"/>
  <c r="F65" i="7"/>
  <c r="G65" i="7"/>
  <c r="I65" i="7"/>
  <c r="B66" i="7"/>
  <c r="C66" i="7"/>
  <c r="D66" i="7"/>
  <c r="E66" i="7"/>
  <c r="F66" i="7"/>
  <c r="G66" i="7"/>
  <c r="I66" i="7"/>
  <c r="B67" i="7"/>
  <c r="C67" i="7"/>
  <c r="D67" i="7"/>
  <c r="E67" i="7"/>
  <c r="F67" i="7"/>
  <c r="G67" i="7"/>
  <c r="I67" i="7"/>
  <c r="B68" i="7"/>
  <c r="C68" i="7"/>
  <c r="D68" i="7"/>
  <c r="E68" i="7"/>
  <c r="F68" i="7"/>
  <c r="G68" i="7"/>
  <c r="I68" i="7"/>
  <c r="B69" i="7"/>
  <c r="C69" i="7"/>
  <c r="D69" i="7"/>
  <c r="E69" i="7"/>
  <c r="F69" i="7"/>
  <c r="G69" i="7"/>
  <c r="I69" i="7"/>
  <c r="B70" i="7"/>
  <c r="C70" i="7"/>
  <c r="D70" i="7"/>
  <c r="E70" i="7"/>
  <c r="F70" i="7"/>
  <c r="G70" i="7"/>
  <c r="I70" i="7"/>
  <c r="B71" i="7"/>
  <c r="C71" i="7"/>
  <c r="D71" i="7"/>
  <c r="E71" i="7"/>
  <c r="F71" i="7"/>
  <c r="G71" i="7"/>
  <c r="I71" i="7"/>
  <c r="B72" i="7"/>
  <c r="C72" i="7"/>
  <c r="D72" i="7"/>
  <c r="E72" i="7"/>
  <c r="F72" i="7"/>
  <c r="G72" i="7"/>
  <c r="I72" i="7"/>
  <c r="B73" i="7"/>
  <c r="C73" i="7"/>
  <c r="D73" i="7"/>
  <c r="E73" i="7"/>
  <c r="F73" i="7"/>
  <c r="G73" i="7"/>
  <c r="I73" i="7"/>
  <c r="B74" i="7"/>
  <c r="C74" i="7"/>
  <c r="D74" i="7"/>
  <c r="E74" i="7"/>
  <c r="F74" i="7"/>
  <c r="G74" i="7"/>
  <c r="I74" i="7"/>
  <c r="B75" i="7"/>
  <c r="C75" i="7"/>
  <c r="D75" i="7"/>
  <c r="E75" i="7"/>
  <c r="F75" i="7"/>
  <c r="G75" i="7"/>
  <c r="I75" i="7"/>
  <c r="B76" i="7"/>
  <c r="C76" i="7"/>
  <c r="D76" i="7"/>
  <c r="E76" i="7"/>
  <c r="F76" i="7"/>
  <c r="G76" i="7"/>
  <c r="I76" i="7"/>
  <c r="B77" i="7"/>
  <c r="C77" i="7"/>
  <c r="D77" i="7"/>
  <c r="E77" i="7"/>
  <c r="F77" i="7"/>
  <c r="G77" i="7"/>
  <c r="I77" i="7"/>
  <c r="B78" i="7"/>
  <c r="C78" i="7"/>
  <c r="D78" i="7"/>
  <c r="E78" i="7"/>
  <c r="F78" i="7"/>
  <c r="G78" i="7"/>
  <c r="I78" i="7"/>
  <c r="B79" i="7"/>
  <c r="C79" i="7"/>
  <c r="D79" i="7"/>
  <c r="E79" i="7"/>
  <c r="F79" i="7"/>
  <c r="G79" i="7"/>
  <c r="I79" i="7"/>
  <c r="B80" i="7"/>
  <c r="C80" i="7"/>
  <c r="D80" i="7"/>
  <c r="E80" i="7"/>
  <c r="F80" i="7"/>
  <c r="G80" i="7"/>
  <c r="I80" i="7"/>
  <c r="B81" i="7"/>
  <c r="C81" i="7"/>
  <c r="D81" i="7"/>
  <c r="E81" i="7"/>
  <c r="F81" i="7"/>
  <c r="G81" i="7"/>
  <c r="I81" i="7"/>
  <c r="B82" i="7"/>
  <c r="C82" i="7"/>
  <c r="D82" i="7"/>
  <c r="E82" i="7"/>
  <c r="F82" i="7"/>
  <c r="G82" i="7"/>
  <c r="I82" i="7"/>
  <c r="B83" i="7"/>
  <c r="C83" i="7"/>
  <c r="D83" i="7"/>
  <c r="E83" i="7"/>
  <c r="F83" i="7"/>
  <c r="G83" i="7"/>
  <c r="I83" i="7"/>
  <c r="B84" i="7"/>
  <c r="C84" i="7"/>
  <c r="D84" i="7"/>
  <c r="E84" i="7"/>
  <c r="F84" i="7"/>
  <c r="G84" i="7"/>
  <c r="I84" i="7"/>
  <c r="B85" i="7"/>
  <c r="C85" i="7"/>
  <c r="D85" i="7"/>
  <c r="E85" i="7"/>
  <c r="F85" i="7"/>
  <c r="G85" i="7"/>
  <c r="I85" i="7"/>
  <c r="B86" i="7"/>
  <c r="C86" i="7"/>
  <c r="D86" i="7"/>
  <c r="E86" i="7"/>
  <c r="F86" i="7"/>
  <c r="G86" i="7"/>
  <c r="I86" i="7"/>
  <c r="B87" i="7"/>
  <c r="C87" i="7"/>
  <c r="D87" i="7"/>
  <c r="E87" i="7"/>
  <c r="F87" i="7"/>
  <c r="G87" i="7"/>
  <c r="I87" i="7"/>
  <c r="B88" i="7"/>
  <c r="C88" i="7"/>
  <c r="D88" i="7"/>
  <c r="E88" i="7"/>
  <c r="F88" i="7"/>
  <c r="G88" i="7"/>
  <c r="I88" i="7"/>
  <c r="B89" i="7"/>
  <c r="C89" i="7"/>
  <c r="D89" i="7"/>
  <c r="E89" i="7"/>
  <c r="F89" i="7"/>
  <c r="G89" i="7"/>
  <c r="I89" i="7"/>
  <c r="B90" i="7"/>
  <c r="C90" i="7"/>
  <c r="D90" i="7"/>
  <c r="E90" i="7"/>
  <c r="F90" i="7"/>
  <c r="G90" i="7"/>
  <c r="I90" i="7"/>
  <c r="B91" i="7"/>
  <c r="C91" i="7"/>
  <c r="D91" i="7"/>
  <c r="E91" i="7"/>
  <c r="F91" i="7"/>
  <c r="G91" i="7"/>
  <c r="I91" i="7"/>
  <c r="B92" i="7"/>
  <c r="C92" i="7"/>
  <c r="D92" i="7"/>
  <c r="E92" i="7"/>
  <c r="F92" i="7"/>
  <c r="G92" i="7"/>
  <c r="I92" i="7"/>
  <c r="B93" i="7"/>
  <c r="C93" i="7"/>
  <c r="D93" i="7"/>
  <c r="E93" i="7"/>
  <c r="F93" i="7"/>
  <c r="G93" i="7"/>
  <c r="I93" i="7"/>
  <c r="B94" i="7"/>
  <c r="C94" i="7"/>
  <c r="D94" i="7"/>
  <c r="E94" i="7"/>
  <c r="F94" i="7"/>
  <c r="G94" i="7"/>
  <c r="I94" i="7"/>
  <c r="B95" i="7"/>
  <c r="C95" i="7"/>
  <c r="D95" i="7"/>
  <c r="E95" i="7"/>
  <c r="F95" i="7"/>
  <c r="G95" i="7"/>
  <c r="I95" i="7"/>
  <c r="B96" i="7"/>
  <c r="C96" i="7"/>
  <c r="D96" i="7"/>
  <c r="E96" i="7"/>
  <c r="F96" i="7"/>
  <c r="G96" i="7"/>
  <c r="I96" i="7"/>
  <c r="B97" i="7"/>
  <c r="C97" i="7"/>
  <c r="D97" i="7"/>
  <c r="E97" i="7"/>
  <c r="F97" i="7"/>
  <c r="G97" i="7"/>
  <c r="I97" i="7"/>
  <c r="B98" i="7"/>
  <c r="C98" i="7"/>
  <c r="D98" i="7"/>
  <c r="E98" i="7"/>
  <c r="F98" i="7"/>
  <c r="G98" i="7"/>
  <c r="I98" i="7"/>
  <c r="B99" i="7"/>
  <c r="C99" i="7"/>
  <c r="D99" i="7"/>
  <c r="E99" i="7"/>
  <c r="F99" i="7"/>
  <c r="G99" i="7"/>
  <c r="I99" i="7"/>
  <c r="B100" i="7"/>
  <c r="C100" i="7"/>
  <c r="D100" i="7"/>
  <c r="E100" i="7"/>
  <c r="F100" i="7"/>
  <c r="G100" i="7"/>
  <c r="I100" i="7"/>
  <c r="B101" i="7"/>
  <c r="C101" i="7"/>
  <c r="D101" i="7"/>
  <c r="E101" i="7"/>
  <c r="F101" i="7"/>
  <c r="G101" i="7"/>
  <c r="I101" i="7"/>
  <c r="B102" i="7"/>
  <c r="C102" i="7"/>
  <c r="D102" i="7"/>
  <c r="E102" i="7"/>
  <c r="F102" i="7"/>
  <c r="G102" i="7"/>
  <c r="I102" i="7"/>
  <c r="B103" i="7"/>
  <c r="C103" i="7"/>
  <c r="D103" i="7"/>
  <c r="E103" i="7"/>
  <c r="F103" i="7"/>
  <c r="G103" i="7"/>
  <c r="I103" i="7"/>
  <c r="B104" i="7"/>
  <c r="C104" i="7"/>
  <c r="D104" i="7"/>
  <c r="E104" i="7"/>
  <c r="F104" i="7"/>
  <c r="G104" i="7"/>
  <c r="I104" i="7"/>
  <c r="B105" i="7"/>
  <c r="C105" i="7"/>
  <c r="D105" i="7"/>
  <c r="E105" i="7"/>
  <c r="F105" i="7"/>
  <c r="G105" i="7"/>
  <c r="I105" i="7"/>
  <c r="B106" i="7"/>
  <c r="C106" i="7"/>
  <c r="D106" i="7"/>
  <c r="E106" i="7"/>
  <c r="F106" i="7"/>
  <c r="G106" i="7"/>
  <c r="I106" i="7"/>
  <c r="B107" i="7"/>
  <c r="C107" i="7"/>
  <c r="D107" i="7"/>
  <c r="E107" i="7"/>
  <c r="F107" i="7"/>
  <c r="G107" i="7"/>
  <c r="I107" i="7"/>
  <c r="B108" i="7"/>
  <c r="C108" i="7"/>
  <c r="D108" i="7"/>
  <c r="E108" i="7"/>
  <c r="F108" i="7"/>
  <c r="G108" i="7"/>
  <c r="I108" i="7"/>
  <c r="B109" i="7"/>
  <c r="C109" i="7"/>
  <c r="D109" i="7"/>
  <c r="E109" i="7"/>
  <c r="F109" i="7"/>
  <c r="G109" i="7"/>
  <c r="I109" i="7"/>
  <c r="B11" i="7"/>
  <c r="C11" i="7"/>
  <c r="D11" i="7"/>
  <c r="E11" i="7"/>
  <c r="F11" i="7"/>
  <c r="G11" i="7"/>
  <c r="I11" i="7"/>
  <c r="B12" i="7"/>
  <c r="C12" i="7"/>
  <c r="D12" i="7"/>
  <c r="E12" i="7"/>
  <c r="F12" i="7"/>
  <c r="G12" i="7"/>
  <c r="I12" i="7"/>
  <c r="B13" i="7"/>
  <c r="C13" i="7"/>
  <c r="D13" i="7"/>
  <c r="E13" i="7"/>
  <c r="F13" i="7"/>
  <c r="G13" i="7"/>
  <c r="I13" i="7"/>
  <c r="B14" i="7"/>
  <c r="C14" i="7"/>
  <c r="D14" i="7"/>
  <c r="E14" i="7"/>
  <c r="F14" i="7"/>
  <c r="G14" i="7"/>
  <c r="I14" i="7"/>
  <c r="B15" i="7"/>
  <c r="C15" i="7"/>
  <c r="D15" i="7"/>
  <c r="E15" i="7"/>
  <c r="F15" i="7"/>
  <c r="G15" i="7"/>
  <c r="I15" i="7"/>
  <c r="B16" i="7"/>
  <c r="C16" i="7"/>
  <c r="D16" i="7"/>
  <c r="E16" i="7"/>
  <c r="F16" i="7"/>
  <c r="G16" i="7"/>
  <c r="I16" i="7"/>
  <c r="B17" i="7"/>
  <c r="C17" i="7"/>
  <c r="D17" i="7"/>
  <c r="E17" i="7"/>
  <c r="F17" i="7"/>
  <c r="G17" i="7"/>
  <c r="I17" i="7"/>
  <c r="B7" i="7"/>
  <c r="C7" i="7"/>
  <c r="D7" i="7"/>
  <c r="E7" i="7"/>
  <c r="F7" i="7"/>
  <c r="G7" i="7"/>
  <c r="I7" i="7"/>
  <c r="B8" i="7"/>
  <c r="C8" i="7"/>
  <c r="D8" i="7"/>
  <c r="E8" i="7"/>
  <c r="F8" i="7"/>
  <c r="G8" i="7"/>
  <c r="I8" i="7"/>
  <c r="B9" i="7"/>
  <c r="C9" i="7"/>
  <c r="D9" i="7"/>
  <c r="E9" i="7"/>
  <c r="F9" i="7"/>
  <c r="G9" i="7"/>
  <c r="I9" i="7"/>
  <c r="B10" i="7"/>
  <c r="C10" i="7"/>
  <c r="D10" i="7"/>
  <c r="E10" i="7"/>
  <c r="F10" i="7"/>
  <c r="G10" i="7"/>
  <c r="I10" i="7"/>
  <c r="I6" i="7"/>
  <c r="G6" i="7"/>
  <c r="F6" i="7"/>
  <c r="E6" i="7"/>
  <c r="D6" i="7"/>
  <c r="C6" i="7"/>
  <c r="B6" i="7"/>
  <c r="AJ123" i="11" l="1"/>
  <c r="AJ122" i="11"/>
  <c r="AJ121" i="11"/>
  <c r="AJ120" i="11"/>
  <c r="AK119" i="11"/>
  <c r="L115" i="7"/>
  <c r="M117" i="7"/>
  <c r="M112" i="7"/>
  <c r="N113" i="7"/>
  <c r="M118" i="7"/>
  <c r="M116" i="7"/>
  <c r="L114" i="7"/>
  <c r="AI118" i="11"/>
  <c r="AH117" i="11"/>
  <c r="AI116" i="11"/>
  <c r="AH115" i="11"/>
  <c r="AH114" i="11"/>
  <c r="AI113" i="11"/>
  <c r="AI112" i="11"/>
  <c r="AI111" i="11"/>
  <c r="Q32" i="12"/>
  <c r="Q33" i="12"/>
  <c r="AK123" i="11" l="1"/>
  <c r="AK122" i="11"/>
  <c r="AK121" i="11"/>
  <c r="AK120" i="11"/>
  <c r="AL119" i="11"/>
  <c r="N116" i="7"/>
  <c r="O113" i="7"/>
  <c r="N117" i="7"/>
  <c r="M114" i="7"/>
  <c r="N118" i="7"/>
  <c r="N112" i="7"/>
  <c r="M115" i="7"/>
  <c r="AJ118" i="11"/>
  <c r="AI117" i="11"/>
  <c r="AJ116" i="11"/>
  <c r="AI115" i="11"/>
  <c r="AI114" i="11"/>
  <c r="AJ113" i="11"/>
  <c r="AJ112" i="11"/>
  <c r="AJ111" i="11"/>
  <c r="R33" i="12"/>
  <c r="R32" i="12"/>
  <c r="F3" i="12"/>
  <c r="B9" i="12" s="1"/>
  <c r="B10" i="12" s="1"/>
  <c r="AF125" i="11"/>
  <c r="AG125" i="11" s="1"/>
  <c r="AH125" i="11" s="1"/>
  <c r="AI125" i="11" s="1"/>
  <c r="AJ125" i="11" s="1"/>
  <c r="AK125" i="11" s="1"/>
  <c r="AL125" i="11" s="1"/>
  <c r="AM125" i="11" s="1"/>
  <c r="AN125" i="11" s="1"/>
  <c r="AO125" i="11" s="1"/>
  <c r="AP125" i="11" s="1"/>
  <c r="AL123" i="11" l="1"/>
  <c r="AL122" i="11"/>
  <c r="AL121" i="11"/>
  <c r="AL120" i="11"/>
  <c r="AM119" i="11"/>
  <c r="O112" i="7"/>
  <c r="P113" i="7"/>
  <c r="N114" i="7"/>
  <c r="N115" i="7"/>
  <c r="O118" i="7"/>
  <c r="O117" i="7"/>
  <c r="O116" i="7"/>
  <c r="AK118" i="11"/>
  <c r="AJ117" i="11"/>
  <c r="AK116" i="11"/>
  <c r="AJ115" i="11"/>
  <c r="AJ114" i="11"/>
  <c r="AK113" i="11"/>
  <c r="AK112" i="11"/>
  <c r="AK111" i="11"/>
  <c r="D4" i="12"/>
  <c r="B8" i="12"/>
  <c r="C9" i="12"/>
  <c r="C10" i="12"/>
  <c r="R31" i="12"/>
  <c r="S31" i="12" s="1"/>
  <c r="B15" i="12"/>
  <c r="B27" i="12"/>
  <c r="B26" i="12" s="1"/>
  <c r="B21" i="12"/>
  <c r="O4" i="12"/>
  <c r="I3" i="12"/>
  <c r="H4" i="12" s="1"/>
  <c r="AM123" i="11" l="1"/>
  <c r="AM122" i="11"/>
  <c r="AM121" i="11"/>
  <c r="AM120" i="11"/>
  <c r="AN119" i="11"/>
  <c r="P117" i="7"/>
  <c r="O115" i="7"/>
  <c r="Q113" i="7"/>
  <c r="P116" i="7"/>
  <c r="P118" i="7"/>
  <c r="O114" i="7"/>
  <c r="P112" i="7"/>
  <c r="AL118" i="11"/>
  <c r="AK117" i="11"/>
  <c r="AL116" i="11"/>
  <c r="AK115" i="11"/>
  <c r="AK114" i="11"/>
  <c r="AL113" i="11"/>
  <c r="AL112" i="11"/>
  <c r="AL111" i="11"/>
  <c r="S33" i="12"/>
  <c r="S32" i="12"/>
  <c r="B22" i="12"/>
  <c r="B20" i="12"/>
  <c r="B16" i="12"/>
  <c r="B14" i="12"/>
  <c r="C8" i="12"/>
  <c r="B28" i="12"/>
  <c r="C28" i="12" s="1"/>
  <c r="C26" i="12"/>
  <c r="C27" i="12"/>
  <c r="C15" i="12"/>
  <c r="AN123" i="11" l="1"/>
  <c r="AN122" i="11"/>
  <c r="AN121" i="11"/>
  <c r="AN120" i="11"/>
  <c r="AO119" i="11"/>
  <c r="P114" i="7"/>
  <c r="Q116" i="7"/>
  <c r="P115" i="7"/>
  <c r="Q112" i="7"/>
  <c r="Q118" i="7"/>
  <c r="R113" i="7"/>
  <c r="Q117" i="7"/>
  <c r="AM118" i="11"/>
  <c r="AL117" i="11"/>
  <c r="AM116" i="11"/>
  <c r="AL115" i="11"/>
  <c r="AL114" i="11"/>
  <c r="AM113" i="11"/>
  <c r="AM112" i="11"/>
  <c r="AM111" i="11"/>
  <c r="B40" i="12"/>
  <c r="B61" i="12" s="1"/>
  <c r="C61" i="12" s="1"/>
  <c r="B39" i="12"/>
  <c r="B38" i="12"/>
  <c r="B63" i="12" s="1"/>
  <c r="C16" i="12"/>
  <c r="AO123" i="11" l="1"/>
  <c r="AO122" i="11"/>
  <c r="AO121" i="11"/>
  <c r="AO120" i="11"/>
  <c r="AP119" i="11"/>
  <c r="S113" i="7"/>
  <c r="R116" i="7"/>
  <c r="R112" i="7"/>
  <c r="R117" i="7"/>
  <c r="R118" i="7"/>
  <c r="Q115" i="7"/>
  <c r="Q114" i="7"/>
  <c r="AN118" i="11"/>
  <c r="AM117" i="11"/>
  <c r="AN116" i="11"/>
  <c r="AM115" i="11"/>
  <c r="AM114" i="11"/>
  <c r="AN113" i="11"/>
  <c r="AN112" i="11"/>
  <c r="AN111" i="11"/>
  <c r="C40" i="12"/>
  <c r="C65" i="12" s="1"/>
  <c r="B65" i="12"/>
  <c r="O65" i="12" s="1"/>
  <c r="C38" i="12"/>
  <c r="C63" i="12" s="1"/>
  <c r="B59" i="12"/>
  <c r="C59" i="12" s="1"/>
  <c r="B64" i="12"/>
  <c r="J64" i="12" s="1"/>
  <c r="B60" i="12"/>
  <c r="E60" i="12" s="1"/>
  <c r="C39" i="12"/>
  <c r="C64" i="12" s="1"/>
  <c r="AP123" i="11" l="1"/>
  <c r="AP122" i="11"/>
  <c r="AP121" i="11"/>
  <c r="AP120" i="11"/>
  <c r="R115" i="7"/>
  <c r="S117" i="7"/>
  <c r="S116" i="7"/>
  <c r="R114" i="7"/>
  <c r="S118" i="7"/>
  <c r="S112" i="7"/>
  <c r="T113" i="7"/>
  <c r="AO118" i="11"/>
  <c r="AN117" i="11"/>
  <c r="AO116" i="11"/>
  <c r="AN115" i="11"/>
  <c r="AN114" i="11"/>
  <c r="AO113" i="11"/>
  <c r="AO112" i="11"/>
  <c r="AO111" i="11"/>
  <c r="H65" i="12"/>
  <c r="F65" i="12"/>
  <c r="K65" i="12"/>
  <c r="M65" i="12"/>
  <c r="N65" i="12"/>
  <c r="J65" i="12"/>
  <c r="I65" i="12"/>
  <c r="G65" i="12"/>
  <c r="L65" i="12"/>
  <c r="E65" i="12"/>
  <c r="N64" i="12"/>
  <c r="E64" i="12"/>
  <c r="I64" i="12"/>
  <c r="O64" i="12"/>
  <c r="K64" i="12"/>
  <c r="H64" i="12"/>
  <c r="M64" i="12"/>
  <c r="F64" i="12"/>
  <c r="L64" i="12"/>
  <c r="G64" i="12"/>
  <c r="C60" i="12"/>
  <c r="T112" i="7" l="1"/>
  <c r="S114" i="7"/>
  <c r="T117" i="7"/>
  <c r="U113" i="7"/>
  <c r="T118" i="7"/>
  <c r="T116" i="7"/>
  <c r="S115" i="7"/>
  <c r="AP118" i="11"/>
  <c r="AO117" i="11"/>
  <c r="AP116" i="11"/>
  <c r="AO115" i="11"/>
  <c r="AO114" i="11"/>
  <c r="AP113" i="11"/>
  <c r="AP112" i="11"/>
  <c r="AP111" i="11"/>
  <c r="K3" i="12"/>
  <c r="U116" i="7" l="1"/>
  <c r="V113" i="7"/>
  <c r="T114" i="7"/>
  <c r="T115" i="7"/>
  <c r="U118" i="7"/>
  <c r="U117" i="7"/>
  <c r="U112" i="7"/>
  <c r="AP117" i="11"/>
  <c r="AP115" i="11"/>
  <c r="AP114" i="11"/>
  <c r="O3" i="12"/>
  <c r="V117" i="7" l="1"/>
  <c r="U115" i="7"/>
  <c r="W113" i="7"/>
  <c r="V112" i="7"/>
  <c r="V118" i="7"/>
  <c r="U114" i="7"/>
  <c r="V116" i="7"/>
  <c r="C14" i="12"/>
  <c r="M109" i="11"/>
  <c r="L109" i="11"/>
  <c r="K109" i="11"/>
  <c r="J109" i="11"/>
  <c r="M108" i="11"/>
  <c r="L108" i="11"/>
  <c r="K108" i="11"/>
  <c r="J108" i="11"/>
  <c r="T107" i="11"/>
  <c r="S107" i="11"/>
  <c r="R107" i="11"/>
  <c r="Q107" i="11"/>
  <c r="P107" i="11"/>
  <c r="O107" i="11"/>
  <c r="N107" i="11"/>
  <c r="M107" i="11"/>
  <c r="L107" i="11"/>
  <c r="K107" i="11"/>
  <c r="J107" i="11"/>
  <c r="T106" i="11"/>
  <c r="S106" i="11"/>
  <c r="R106" i="11"/>
  <c r="Q106" i="11"/>
  <c r="P106" i="11"/>
  <c r="O106" i="11"/>
  <c r="N106" i="11"/>
  <c r="M106" i="11"/>
  <c r="L106" i="11"/>
  <c r="K106" i="11"/>
  <c r="J106" i="11"/>
  <c r="T105" i="11"/>
  <c r="S105" i="11"/>
  <c r="R105" i="11"/>
  <c r="Q105" i="11"/>
  <c r="P105" i="11"/>
  <c r="O105" i="11"/>
  <c r="N105" i="11"/>
  <c r="M105" i="11"/>
  <c r="L105" i="11"/>
  <c r="K105" i="11"/>
  <c r="J105" i="11"/>
  <c r="T104" i="11"/>
  <c r="S104" i="11"/>
  <c r="R104" i="11"/>
  <c r="Q104" i="11"/>
  <c r="P104" i="11"/>
  <c r="O104" i="11"/>
  <c r="N104" i="11"/>
  <c r="M104" i="11"/>
  <c r="L104" i="11"/>
  <c r="K104" i="11"/>
  <c r="J104" i="11"/>
  <c r="AF104" i="11" s="1"/>
  <c r="T103" i="11"/>
  <c r="S103" i="11"/>
  <c r="R103" i="11"/>
  <c r="Q103" i="11"/>
  <c r="P103" i="11"/>
  <c r="O103" i="11"/>
  <c r="N103" i="11"/>
  <c r="M103" i="11"/>
  <c r="L103" i="11"/>
  <c r="K103" i="11"/>
  <c r="J103" i="11"/>
  <c r="T102" i="11"/>
  <c r="S102" i="11"/>
  <c r="R102" i="11"/>
  <c r="Q102" i="11"/>
  <c r="P102" i="11"/>
  <c r="O102" i="11"/>
  <c r="N102" i="11"/>
  <c r="M102" i="11"/>
  <c r="L102" i="11"/>
  <c r="K102" i="11"/>
  <c r="J102" i="11"/>
  <c r="T101" i="11"/>
  <c r="S101" i="11"/>
  <c r="R101" i="11"/>
  <c r="Q101" i="11"/>
  <c r="P101" i="11"/>
  <c r="O101" i="11"/>
  <c r="N101" i="11"/>
  <c r="M101" i="11"/>
  <c r="L101" i="11"/>
  <c r="K101" i="11"/>
  <c r="J101" i="11"/>
  <c r="T100" i="11"/>
  <c r="S100" i="11"/>
  <c r="R100" i="11"/>
  <c r="Q100" i="11"/>
  <c r="P100" i="11"/>
  <c r="O100" i="11"/>
  <c r="N100" i="11"/>
  <c r="M100" i="11"/>
  <c r="L100" i="11"/>
  <c r="K100" i="11"/>
  <c r="J100" i="11"/>
  <c r="T99" i="11"/>
  <c r="S99" i="11"/>
  <c r="R99" i="11"/>
  <c r="Q99" i="11"/>
  <c r="P99" i="11"/>
  <c r="O99" i="11"/>
  <c r="N99" i="11"/>
  <c r="M99" i="11"/>
  <c r="L99" i="11"/>
  <c r="K99" i="11"/>
  <c r="J99" i="11"/>
  <c r="T98" i="11"/>
  <c r="S98" i="11"/>
  <c r="R98" i="11"/>
  <c r="Q98" i="11"/>
  <c r="P98" i="11"/>
  <c r="O98" i="11"/>
  <c r="N98" i="11"/>
  <c r="M98" i="11"/>
  <c r="L98" i="11"/>
  <c r="K98" i="11"/>
  <c r="J98" i="11"/>
  <c r="T97" i="11"/>
  <c r="S97" i="11"/>
  <c r="R97" i="11"/>
  <c r="Q97" i="11"/>
  <c r="P97" i="11"/>
  <c r="O97" i="11"/>
  <c r="N97" i="11"/>
  <c r="M97" i="11"/>
  <c r="L97" i="11"/>
  <c r="K97" i="11"/>
  <c r="J97" i="11"/>
  <c r="T96" i="11"/>
  <c r="S96" i="11"/>
  <c r="R96" i="11"/>
  <c r="Q96" i="11"/>
  <c r="P96" i="11"/>
  <c r="O96" i="11"/>
  <c r="N96" i="11"/>
  <c r="M96" i="11"/>
  <c r="L96" i="11"/>
  <c r="K96" i="11"/>
  <c r="J96" i="11"/>
  <c r="AF96" i="11" s="1"/>
  <c r="T95" i="11"/>
  <c r="S95" i="11"/>
  <c r="R95" i="11"/>
  <c r="Q95" i="11"/>
  <c r="P95" i="11"/>
  <c r="O95" i="11"/>
  <c r="N95" i="11"/>
  <c r="M95" i="11"/>
  <c r="L95" i="11"/>
  <c r="K95" i="11"/>
  <c r="J95" i="11"/>
  <c r="T94" i="11"/>
  <c r="S94" i="11"/>
  <c r="R94" i="11"/>
  <c r="Q94" i="11"/>
  <c r="P94" i="11"/>
  <c r="O94" i="11"/>
  <c r="N94" i="11"/>
  <c r="M94" i="11"/>
  <c r="L94" i="11"/>
  <c r="K94" i="11"/>
  <c r="J94" i="11"/>
  <c r="T93" i="11"/>
  <c r="S93" i="11"/>
  <c r="R93" i="11"/>
  <c r="Q93" i="11"/>
  <c r="P93" i="11"/>
  <c r="O93" i="11"/>
  <c r="N93" i="11"/>
  <c r="M93" i="11"/>
  <c r="L93" i="11"/>
  <c r="K93" i="11"/>
  <c r="J93" i="11"/>
  <c r="T92" i="11"/>
  <c r="S92" i="11"/>
  <c r="R92" i="11"/>
  <c r="Q92" i="11"/>
  <c r="P92" i="11"/>
  <c r="O92" i="11"/>
  <c r="N92" i="11"/>
  <c r="M92" i="11"/>
  <c r="L92" i="11"/>
  <c r="K92" i="11"/>
  <c r="J92" i="11"/>
  <c r="T91" i="11"/>
  <c r="S91" i="11"/>
  <c r="R91" i="11"/>
  <c r="Q91" i="11"/>
  <c r="P91" i="11"/>
  <c r="O91" i="11"/>
  <c r="N91" i="11"/>
  <c r="M91" i="11"/>
  <c r="L91" i="11"/>
  <c r="K91" i="11"/>
  <c r="J91" i="11"/>
  <c r="T90" i="11"/>
  <c r="S90" i="11"/>
  <c r="R90" i="11"/>
  <c r="Q90" i="11"/>
  <c r="P90" i="11"/>
  <c r="O90" i="11"/>
  <c r="N90" i="11"/>
  <c r="M90" i="11"/>
  <c r="L90" i="11"/>
  <c r="K90" i="11"/>
  <c r="J90" i="11"/>
  <c r="T89" i="11"/>
  <c r="S89" i="11"/>
  <c r="R89" i="11"/>
  <c r="Q89" i="11"/>
  <c r="P89" i="11"/>
  <c r="O89" i="11"/>
  <c r="N89" i="11"/>
  <c r="M89" i="11"/>
  <c r="L89" i="11"/>
  <c r="K89" i="11"/>
  <c r="J89" i="11"/>
  <c r="T88" i="11"/>
  <c r="S88" i="11"/>
  <c r="R88" i="11"/>
  <c r="Q88" i="11"/>
  <c r="P88" i="11"/>
  <c r="O88" i="11"/>
  <c r="N88" i="11"/>
  <c r="M88" i="11"/>
  <c r="L88" i="11"/>
  <c r="K88" i="11"/>
  <c r="J88" i="11"/>
  <c r="AF88" i="11" s="1"/>
  <c r="T87" i="11"/>
  <c r="S87" i="11"/>
  <c r="R87" i="11"/>
  <c r="Q87" i="11"/>
  <c r="P87" i="11"/>
  <c r="O87" i="11"/>
  <c r="N87" i="11"/>
  <c r="M87" i="11"/>
  <c r="L87" i="11"/>
  <c r="K87" i="11"/>
  <c r="J87" i="11"/>
  <c r="T86" i="11"/>
  <c r="S86" i="11"/>
  <c r="R86" i="11"/>
  <c r="Q86" i="11"/>
  <c r="P86" i="11"/>
  <c r="O86" i="11"/>
  <c r="N86" i="11"/>
  <c r="M86" i="11"/>
  <c r="L86" i="11"/>
  <c r="K86" i="11"/>
  <c r="J86" i="11"/>
  <c r="T85" i="11"/>
  <c r="S85" i="11"/>
  <c r="R85" i="11"/>
  <c r="Q85" i="11"/>
  <c r="P85" i="11"/>
  <c r="O85" i="11"/>
  <c r="N85" i="11"/>
  <c r="M85" i="11"/>
  <c r="L85" i="11"/>
  <c r="K85" i="11"/>
  <c r="J85" i="11"/>
  <c r="T84" i="11"/>
  <c r="S84" i="11"/>
  <c r="R84" i="11"/>
  <c r="Q84" i="11"/>
  <c r="P84" i="11"/>
  <c r="O84" i="11"/>
  <c r="N84" i="11"/>
  <c r="M84" i="11"/>
  <c r="L84" i="11"/>
  <c r="K84" i="11"/>
  <c r="J84" i="11"/>
  <c r="T83" i="11"/>
  <c r="S83" i="11"/>
  <c r="R83" i="11"/>
  <c r="Q83" i="11"/>
  <c r="P83" i="11"/>
  <c r="O83" i="11"/>
  <c r="N83" i="11"/>
  <c r="M83" i="11"/>
  <c r="L83" i="11"/>
  <c r="K83" i="11"/>
  <c r="J83" i="11"/>
  <c r="T82" i="11"/>
  <c r="S82" i="11"/>
  <c r="R82" i="11"/>
  <c r="Q82" i="11"/>
  <c r="P82" i="11"/>
  <c r="O82" i="11"/>
  <c r="N82" i="11"/>
  <c r="M82" i="11"/>
  <c r="L82" i="11"/>
  <c r="K82" i="11"/>
  <c r="J82" i="11"/>
  <c r="T81" i="11"/>
  <c r="S81" i="11"/>
  <c r="R81" i="11"/>
  <c r="Q81" i="11"/>
  <c r="P81" i="11"/>
  <c r="O81" i="11"/>
  <c r="N81" i="11"/>
  <c r="M81" i="11"/>
  <c r="L81" i="11"/>
  <c r="K81" i="11"/>
  <c r="J81" i="11"/>
  <c r="T80" i="11"/>
  <c r="S80" i="11"/>
  <c r="R80" i="11"/>
  <c r="Q80" i="11"/>
  <c r="P80" i="11"/>
  <c r="O80" i="11"/>
  <c r="N80" i="11"/>
  <c r="M80" i="11"/>
  <c r="L80" i="11"/>
  <c r="K80" i="11"/>
  <c r="J80" i="11"/>
  <c r="T79" i="11"/>
  <c r="S79" i="11"/>
  <c r="R79" i="11"/>
  <c r="Q79" i="11"/>
  <c r="P79" i="11"/>
  <c r="O79" i="11"/>
  <c r="N79" i="11"/>
  <c r="M79" i="11"/>
  <c r="L79" i="11"/>
  <c r="K79" i="11"/>
  <c r="J79" i="11"/>
  <c r="T78" i="11"/>
  <c r="S78" i="11"/>
  <c r="R78" i="11"/>
  <c r="Q78" i="11"/>
  <c r="P78" i="11"/>
  <c r="O78" i="11"/>
  <c r="N78" i="11"/>
  <c r="M78" i="11"/>
  <c r="L78" i="11"/>
  <c r="K78" i="11"/>
  <c r="J78" i="11"/>
  <c r="T77" i="11"/>
  <c r="S77" i="11"/>
  <c r="R77" i="11"/>
  <c r="Q77" i="11"/>
  <c r="P77" i="11"/>
  <c r="O77" i="11"/>
  <c r="N77" i="11"/>
  <c r="M77" i="11"/>
  <c r="L77" i="11"/>
  <c r="K77" i="11"/>
  <c r="J77" i="11"/>
  <c r="T76" i="11"/>
  <c r="S76" i="11"/>
  <c r="R76" i="11"/>
  <c r="Q76" i="11"/>
  <c r="P76" i="11"/>
  <c r="O76" i="11"/>
  <c r="N76" i="11"/>
  <c r="M76" i="11"/>
  <c r="L76" i="11"/>
  <c r="K76" i="11"/>
  <c r="J76" i="11"/>
  <c r="T75" i="11"/>
  <c r="S75" i="11"/>
  <c r="R75" i="11"/>
  <c r="Q75" i="11"/>
  <c r="P75" i="11"/>
  <c r="O75" i="11"/>
  <c r="N75" i="11"/>
  <c r="M75" i="11"/>
  <c r="L75" i="11"/>
  <c r="K75" i="11"/>
  <c r="J75" i="11"/>
  <c r="T74" i="11"/>
  <c r="S74" i="11"/>
  <c r="R74" i="11"/>
  <c r="Q74" i="11"/>
  <c r="P74" i="11"/>
  <c r="O74" i="11"/>
  <c r="N74" i="11"/>
  <c r="M74" i="11"/>
  <c r="L74" i="11"/>
  <c r="K74" i="11"/>
  <c r="J74" i="11"/>
  <c r="T73" i="11"/>
  <c r="S73" i="11"/>
  <c r="R73" i="11"/>
  <c r="Q73" i="11"/>
  <c r="P73" i="11"/>
  <c r="O73" i="11"/>
  <c r="N73" i="11"/>
  <c r="M73" i="11"/>
  <c r="L73" i="11"/>
  <c r="K73" i="11"/>
  <c r="J73" i="11"/>
  <c r="T72" i="11"/>
  <c r="S72" i="11"/>
  <c r="R72" i="11"/>
  <c r="Q72" i="11"/>
  <c r="P72" i="11"/>
  <c r="O72" i="11"/>
  <c r="N72" i="11"/>
  <c r="M72" i="11"/>
  <c r="L72" i="11"/>
  <c r="K72" i="11"/>
  <c r="J72" i="11"/>
  <c r="T71" i="11"/>
  <c r="S71" i="11"/>
  <c r="R71" i="11"/>
  <c r="Q71" i="11"/>
  <c r="P71" i="11"/>
  <c r="O71" i="11"/>
  <c r="N71" i="11"/>
  <c r="M71" i="11"/>
  <c r="L71" i="11"/>
  <c r="K71" i="11"/>
  <c r="J71" i="11"/>
  <c r="T70" i="11"/>
  <c r="S70" i="11"/>
  <c r="R70" i="11"/>
  <c r="Q70" i="11"/>
  <c r="P70" i="11"/>
  <c r="O70" i="11"/>
  <c r="N70" i="11"/>
  <c r="M70" i="11"/>
  <c r="L70" i="11"/>
  <c r="K70" i="11"/>
  <c r="J70" i="11"/>
  <c r="T69" i="11"/>
  <c r="S69" i="11"/>
  <c r="R69" i="11"/>
  <c r="Q69" i="11"/>
  <c r="P69" i="11"/>
  <c r="O69" i="11"/>
  <c r="N69" i="11"/>
  <c r="M69" i="11"/>
  <c r="L69" i="11"/>
  <c r="K69" i="11"/>
  <c r="J69" i="11"/>
  <c r="T68" i="11"/>
  <c r="S68" i="11"/>
  <c r="R68" i="11"/>
  <c r="Q68" i="11"/>
  <c r="P68" i="11"/>
  <c r="O68" i="11"/>
  <c r="N68" i="11"/>
  <c r="M68" i="11"/>
  <c r="L68" i="11"/>
  <c r="K68" i="11"/>
  <c r="J68" i="11"/>
  <c r="T67" i="11"/>
  <c r="S67" i="11"/>
  <c r="R67" i="11"/>
  <c r="Q67" i="11"/>
  <c r="P67" i="11"/>
  <c r="O67" i="11"/>
  <c r="N67" i="11"/>
  <c r="M67" i="11"/>
  <c r="L67" i="11"/>
  <c r="K67" i="11"/>
  <c r="J67" i="11"/>
  <c r="T66" i="11"/>
  <c r="S66" i="11"/>
  <c r="R66" i="11"/>
  <c r="Q66" i="11"/>
  <c r="P66" i="11"/>
  <c r="O66" i="11"/>
  <c r="N66" i="11"/>
  <c r="M66" i="11"/>
  <c r="L66" i="11"/>
  <c r="K66" i="11"/>
  <c r="J66" i="11"/>
  <c r="T65" i="11"/>
  <c r="S65" i="11"/>
  <c r="R65" i="11"/>
  <c r="Q65" i="11"/>
  <c r="P65" i="11"/>
  <c r="O65" i="11"/>
  <c r="N65" i="11"/>
  <c r="M65" i="11"/>
  <c r="L65" i="11"/>
  <c r="K65" i="11"/>
  <c r="J65" i="11"/>
  <c r="T64" i="11"/>
  <c r="S64" i="11"/>
  <c r="R64" i="11"/>
  <c r="Q64" i="11"/>
  <c r="P64" i="11"/>
  <c r="O64" i="11"/>
  <c r="N64" i="11"/>
  <c r="M64" i="11"/>
  <c r="L64" i="11"/>
  <c r="K64" i="11"/>
  <c r="J64" i="11"/>
  <c r="T63" i="11"/>
  <c r="S63" i="11"/>
  <c r="R63" i="11"/>
  <c r="Q63" i="11"/>
  <c r="P63" i="11"/>
  <c r="O63" i="11"/>
  <c r="N63" i="11"/>
  <c r="M63" i="11"/>
  <c r="L63" i="11"/>
  <c r="K63" i="11"/>
  <c r="J63" i="11"/>
  <c r="T62" i="11"/>
  <c r="S62" i="11"/>
  <c r="R62" i="11"/>
  <c r="Q62" i="11"/>
  <c r="P62" i="11"/>
  <c r="O62" i="11"/>
  <c r="N62" i="11"/>
  <c r="M62" i="11"/>
  <c r="L62" i="11"/>
  <c r="K62" i="11"/>
  <c r="J62" i="11"/>
  <c r="T61" i="11"/>
  <c r="S61" i="11"/>
  <c r="R61" i="11"/>
  <c r="Q61" i="11"/>
  <c r="P61" i="11"/>
  <c r="O61" i="11"/>
  <c r="N61" i="11"/>
  <c r="M61" i="11"/>
  <c r="L61" i="11"/>
  <c r="K61" i="11"/>
  <c r="J61" i="11"/>
  <c r="T60" i="11"/>
  <c r="S60" i="11"/>
  <c r="R60" i="11"/>
  <c r="Q60" i="11"/>
  <c r="P60" i="11"/>
  <c r="O60" i="11"/>
  <c r="N60" i="11"/>
  <c r="M60" i="11"/>
  <c r="L60" i="11"/>
  <c r="K60" i="11"/>
  <c r="J60" i="11"/>
  <c r="T59" i="11"/>
  <c r="S59" i="11"/>
  <c r="R59" i="11"/>
  <c r="Q59" i="11"/>
  <c r="P59" i="11"/>
  <c r="O59" i="11"/>
  <c r="N59" i="11"/>
  <c r="M59" i="11"/>
  <c r="L59" i="11"/>
  <c r="K59" i="11"/>
  <c r="J59" i="11"/>
  <c r="T58" i="11"/>
  <c r="S58" i="11"/>
  <c r="R58" i="11"/>
  <c r="Q58" i="11"/>
  <c r="P58" i="11"/>
  <c r="O58" i="11"/>
  <c r="N58" i="11"/>
  <c r="M58" i="11"/>
  <c r="L58" i="11"/>
  <c r="K58" i="11"/>
  <c r="J58" i="11"/>
  <c r="T57" i="11"/>
  <c r="S57" i="11"/>
  <c r="R57" i="11"/>
  <c r="Q57" i="11"/>
  <c r="P57" i="11"/>
  <c r="O57" i="11"/>
  <c r="N57" i="11"/>
  <c r="M57" i="11"/>
  <c r="L57" i="11"/>
  <c r="K57" i="11"/>
  <c r="J57" i="11"/>
  <c r="T56" i="11"/>
  <c r="S56" i="11"/>
  <c r="R56" i="11"/>
  <c r="Q56" i="11"/>
  <c r="P56" i="11"/>
  <c r="O56" i="11"/>
  <c r="N56" i="11"/>
  <c r="M56" i="11"/>
  <c r="L56" i="11"/>
  <c r="K56" i="11"/>
  <c r="J56" i="11"/>
  <c r="T55" i="11"/>
  <c r="S55" i="11"/>
  <c r="R55" i="11"/>
  <c r="Q55" i="11"/>
  <c r="P55" i="11"/>
  <c r="O55" i="11"/>
  <c r="N55" i="11"/>
  <c r="M55" i="11"/>
  <c r="L55" i="11"/>
  <c r="K55" i="11"/>
  <c r="J55" i="11"/>
  <c r="T54" i="11"/>
  <c r="S54" i="11"/>
  <c r="R54" i="11"/>
  <c r="Q54" i="11"/>
  <c r="P54" i="11"/>
  <c r="O54" i="11"/>
  <c r="N54" i="11"/>
  <c r="M54" i="11"/>
  <c r="L54" i="11"/>
  <c r="K54" i="11"/>
  <c r="J54" i="11"/>
  <c r="T53" i="11"/>
  <c r="S53" i="11"/>
  <c r="R53" i="11"/>
  <c r="Q53" i="11"/>
  <c r="P53" i="11"/>
  <c r="O53" i="11"/>
  <c r="N53" i="11"/>
  <c r="M53" i="11"/>
  <c r="L53" i="11"/>
  <c r="K53" i="11"/>
  <c r="J53" i="11"/>
  <c r="T52" i="11"/>
  <c r="S52" i="11"/>
  <c r="R52" i="11"/>
  <c r="Q52" i="11"/>
  <c r="P52" i="11"/>
  <c r="O52" i="11"/>
  <c r="N52" i="11"/>
  <c r="M52" i="11"/>
  <c r="L52" i="11"/>
  <c r="K52" i="11"/>
  <c r="J52" i="11"/>
  <c r="T51" i="11"/>
  <c r="S51" i="11"/>
  <c r="R51" i="11"/>
  <c r="Q51" i="11"/>
  <c r="P51" i="11"/>
  <c r="O51" i="11"/>
  <c r="N51" i="11"/>
  <c r="M51" i="11"/>
  <c r="L51" i="11"/>
  <c r="K51" i="11"/>
  <c r="J51" i="11"/>
  <c r="T50" i="11"/>
  <c r="S50" i="11"/>
  <c r="R50" i="11"/>
  <c r="Q50" i="11"/>
  <c r="P50" i="11"/>
  <c r="O50" i="11"/>
  <c r="N50" i="11"/>
  <c r="M50" i="11"/>
  <c r="L50" i="11"/>
  <c r="K50" i="11"/>
  <c r="J50" i="11"/>
  <c r="T49" i="11"/>
  <c r="S49" i="11"/>
  <c r="R49" i="11"/>
  <c r="Q49" i="11"/>
  <c r="P49" i="11"/>
  <c r="O49" i="11"/>
  <c r="N49" i="11"/>
  <c r="M49" i="11"/>
  <c r="L49" i="11"/>
  <c r="K49" i="11"/>
  <c r="J49" i="11"/>
  <c r="T48" i="11"/>
  <c r="S48" i="11"/>
  <c r="R48" i="11"/>
  <c r="Q48" i="11"/>
  <c r="P48" i="11"/>
  <c r="O48" i="11"/>
  <c r="N48" i="11"/>
  <c r="M48" i="11"/>
  <c r="L48" i="11"/>
  <c r="K48" i="11"/>
  <c r="J48" i="11"/>
  <c r="T47" i="11"/>
  <c r="S47" i="11"/>
  <c r="R47" i="11"/>
  <c r="Q47" i="11"/>
  <c r="P47" i="11"/>
  <c r="O47" i="11"/>
  <c r="N47" i="11"/>
  <c r="M47" i="11"/>
  <c r="L47" i="11"/>
  <c r="K47" i="11"/>
  <c r="J47" i="11"/>
  <c r="T46" i="11"/>
  <c r="S46" i="11"/>
  <c r="R46" i="11"/>
  <c r="Q46" i="11"/>
  <c r="P46" i="11"/>
  <c r="O46" i="11"/>
  <c r="N46" i="11"/>
  <c r="M46" i="11"/>
  <c r="L46" i="11"/>
  <c r="K46" i="11"/>
  <c r="J46" i="11"/>
  <c r="T45" i="11"/>
  <c r="S45" i="11"/>
  <c r="R45" i="11"/>
  <c r="Q45" i="11"/>
  <c r="P45" i="11"/>
  <c r="O45" i="11"/>
  <c r="N45" i="11"/>
  <c r="M45" i="11"/>
  <c r="L45" i="11"/>
  <c r="K45" i="11"/>
  <c r="J45" i="11"/>
  <c r="T44" i="11"/>
  <c r="S44" i="11"/>
  <c r="R44" i="11"/>
  <c r="Q44" i="11"/>
  <c r="P44" i="11"/>
  <c r="O44" i="11"/>
  <c r="N44" i="11"/>
  <c r="M44" i="11"/>
  <c r="L44" i="11"/>
  <c r="K44" i="11"/>
  <c r="J44" i="11"/>
  <c r="T43" i="11"/>
  <c r="S43" i="11"/>
  <c r="R43" i="11"/>
  <c r="Q43" i="11"/>
  <c r="P43" i="11"/>
  <c r="O43" i="11"/>
  <c r="N43" i="11"/>
  <c r="M43" i="11"/>
  <c r="L43" i="11"/>
  <c r="K43" i="11"/>
  <c r="J43" i="11"/>
  <c r="T42" i="11"/>
  <c r="S42" i="11"/>
  <c r="R42" i="11"/>
  <c r="Q42" i="11"/>
  <c r="P42" i="11"/>
  <c r="O42" i="11"/>
  <c r="N42" i="11"/>
  <c r="M42" i="11"/>
  <c r="L42" i="11"/>
  <c r="K42" i="11"/>
  <c r="J42" i="11"/>
  <c r="T41" i="11"/>
  <c r="S41" i="11"/>
  <c r="R41" i="11"/>
  <c r="Q41" i="11"/>
  <c r="P41" i="11"/>
  <c r="O41" i="11"/>
  <c r="N41" i="11"/>
  <c r="M41" i="11"/>
  <c r="L41" i="11"/>
  <c r="K41" i="11"/>
  <c r="J41" i="11"/>
  <c r="T40" i="11"/>
  <c r="S40" i="11"/>
  <c r="R40" i="11"/>
  <c r="Q40" i="11"/>
  <c r="P40" i="11"/>
  <c r="O40" i="11"/>
  <c r="N40" i="11"/>
  <c r="M40" i="11"/>
  <c r="L40" i="11"/>
  <c r="K40" i="11"/>
  <c r="J40" i="11"/>
  <c r="T39" i="11"/>
  <c r="S39" i="11"/>
  <c r="R39" i="11"/>
  <c r="Q39" i="11"/>
  <c r="P39" i="11"/>
  <c r="O39" i="11"/>
  <c r="N39" i="11"/>
  <c r="M39" i="11"/>
  <c r="L39" i="11"/>
  <c r="K39" i="11"/>
  <c r="J39" i="11"/>
  <c r="T38" i="11"/>
  <c r="S38" i="11"/>
  <c r="R38" i="11"/>
  <c r="Q38" i="11"/>
  <c r="P38" i="11"/>
  <c r="O38" i="11"/>
  <c r="N38" i="11"/>
  <c r="M38" i="11"/>
  <c r="L38" i="11"/>
  <c r="K38" i="11"/>
  <c r="J38" i="11"/>
  <c r="T37" i="11"/>
  <c r="S37" i="11"/>
  <c r="R37" i="11"/>
  <c r="Q37" i="11"/>
  <c r="P37" i="11"/>
  <c r="O37" i="11"/>
  <c r="N37" i="11"/>
  <c r="M37" i="11"/>
  <c r="L37" i="11"/>
  <c r="K37" i="11"/>
  <c r="J37" i="11"/>
  <c r="T36" i="11"/>
  <c r="S36" i="11"/>
  <c r="R36" i="11"/>
  <c r="Q36" i="11"/>
  <c r="P36" i="11"/>
  <c r="O36" i="11"/>
  <c r="N36" i="11"/>
  <c r="M36" i="11"/>
  <c r="L36" i="11"/>
  <c r="K36" i="11"/>
  <c r="J36" i="11"/>
  <c r="T35" i="11"/>
  <c r="S35" i="11"/>
  <c r="R35" i="11"/>
  <c r="Q35" i="11"/>
  <c r="P35" i="11"/>
  <c r="O35" i="11"/>
  <c r="N35" i="11"/>
  <c r="M35" i="11"/>
  <c r="L35" i="11"/>
  <c r="K35" i="11"/>
  <c r="J35" i="11"/>
  <c r="T34" i="11"/>
  <c r="S34" i="11"/>
  <c r="R34" i="11"/>
  <c r="Q34" i="11"/>
  <c r="P34" i="11"/>
  <c r="O34" i="11"/>
  <c r="N34" i="11"/>
  <c r="M34" i="11"/>
  <c r="L34" i="11"/>
  <c r="K34" i="11"/>
  <c r="J34" i="11"/>
  <c r="T33" i="11"/>
  <c r="S33" i="11"/>
  <c r="R33" i="11"/>
  <c r="Q33" i="11"/>
  <c r="P33" i="11"/>
  <c r="O33" i="11"/>
  <c r="N33" i="11"/>
  <c r="M33" i="11"/>
  <c r="L33" i="11"/>
  <c r="K33" i="11"/>
  <c r="J33" i="11"/>
  <c r="T32" i="11"/>
  <c r="S32" i="11"/>
  <c r="R32" i="11"/>
  <c r="Q32" i="11"/>
  <c r="P32" i="11"/>
  <c r="O32" i="11"/>
  <c r="N32" i="11"/>
  <c r="M32" i="11"/>
  <c r="L32" i="11"/>
  <c r="K32" i="11"/>
  <c r="J32" i="11"/>
  <c r="T31" i="11"/>
  <c r="S31" i="11"/>
  <c r="R31" i="11"/>
  <c r="Q31" i="11"/>
  <c r="P31" i="11"/>
  <c r="O31" i="11"/>
  <c r="N31" i="11"/>
  <c r="M31" i="11"/>
  <c r="L31" i="11"/>
  <c r="K31" i="11"/>
  <c r="J31" i="11"/>
  <c r="T30" i="11"/>
  <c r="S30" i="11"/>
  <c r="R30" i="11"/>
  <c r="Q30" i="11"/>
  <c r="P30" i="11"/>
  <c r="O30" i="11"/>
  <c r="N30" i="11"/>
  <c r="M30" i="11"/>
  <c r="L30" i="11"/>
  <c r="K30" i="11"/>
  <c r="J30" i="11"/>
  <c r="T29" i="11"/>
  <c r="S29" i="11"/>
  <c r="R29" i="11"/>
  <c r="Q29" i="11"/>
  <c r="P29" i="11"/>
  <c r="O29" i="11"/>
  <c r="N29" i="11"/>
  <c r="M29" i="11"/>
  <c r="L29" i="11"/>
  <c r="K29" i="11"/>
  <c r="J29" i="11"/>
  <c r="T28" i="11"/>
  <c r="S28" i="11"/>
  <c r="R28" i="11"/>
  <c r="Q28" i="11"/>
  <c r="P28" i="11"/>
  <c r="O28" i="11"/>
  <c r="N28" i="11"/>
  <c r="M28" i="11"/>
  <c r="L28" i="11"/>
  <c r="K28" i="11"/>
  <c r="J28" i="11"/>
  <c r="T27" i="11"/>
  <c r="S27" i="11"/>
  <c r="R27" i="11"/>
  <c r="Q27" i="11"/>
  <c r="P27" i="11"/>
  <c r="O27" i="11"/>
  <c r="N27" i="11"/>
  <c r="M27" i="11"/>
  <c r="L27" i="11"/>
  <c r="K27" i="11"/>
  <c r="J27" i="11"/>
  <c r="T26" i="11"/>
  <c r="S26" i="11"/>
  <c r="R26" i="11"/>
  <c r="Q26" i="11"/>
  <c r="P26" i="11"/>
  <c r="O26" i="11"/>
  <c r="N26" i="11"/>
  <c r="M26" i="11"/>
  <c r="L26" i="11"/>
  <c r="K26" i="11"/>
  <c r="J26" i="11"/>
  <c r="T25" i="11"/>
  <c r="S25" i="11"/>
  <c r="R25" i="11"/>
  <c r="Q25" i="11"/>
  <c r="P25" i="11"/>
  <c r="O25" i="11"/>
  <c r="N25" i="11"/>
  <c r="M25" i="11"/>
  <c r="L25" i="11"/>
  <c r="K25" i="11"/>
  <c r="J25" i="11"/>
  <c r="T24" i="11"/>
  <c r="S24" i="11"/>
  <c r="R24" i="11"/>
  <c r="Q24" i="11"/>
  <c r="P24" i="11"/>
  <c r="O24" i="11"/>
  <c r="N24" i="11"/>
  <c r="M24" i="11"/>
  <c r="L24" i="11"/>
  <c r="K24" i="11"/>
  <c r="J24" i="11"/>
  <c r="T23" i="11"/>
  <c r="S23" i="11"/>
  <c r="R23" i="11"/>
  <c r="Q23" i="11"/>
  <c r="P23" i="11"/>
  <c r="O23" i="11"/>
  <c r="N23" i="11"/>
  <c r="M23" i="11"/>
  <c r="L23" i="11"/>
  <c r="K23" i="11"/>
  <c r="J23" i="11"/>
  <c r="T22" i="11"/>
  <c r="S22" i="11"/>
  <c r="R22" i="11"/>
  <c r="Q22" i="11"/>
  <c r="P22" i="11"/>
  <c r="O22" i="11"/>
  <c r="N22" i="11"/>
  <c r="M22" i="11"/>
  <c r="L22" i="11"/>
  <c r="K22" i="11"/>
  <c r="J22" i="11"/>
  <c r="T21" i="11"/>
  <c r="S21" i="11"/>
  <c r="R21" i="11"/>
  <c r="Q21" i="11"/>
  <c r="P21" i="11"/>
  <c r="O21" i="11"/>
  <c r="N21" i="11"/>
  <c r="M21" i="11"/>
  <c r="L21" i="11"/>
  <c r="K21" i="11"/>
  <c r="J21" i="11"/>
  <c r="T20" i="11"/>
  <c r="S20" i="11"/>
  <c r="R20" i="11"/>
  <c r="Q20" i="11"/>
  <c r="P20" i="11"/>
  <c r="O20" i="11"/>
  <c r="N20" i="11"/>
  <c r="M20" i="11"/>
  <c r="L20" i="11"/>
  <c r="K20" i="11"/>
  <c r="J20" i="11"/>
  <c r="T19" i="11"/>
  <c r="S19" i="11"/>
  <c r="R19" i="11"/>
  <c r="Q19" i="11"/>
  <c r="P19" i="11"/>
  <c r="O19" i="11"/>
  <c r="N19" i="11"/>
  <c r="M19" i="11"/>
  <c r="L19" i="11"/>
  <c r="K19" i="11"/>
  <c r="J19" i="11"/>
  <c r="T18" i="11"/>
  <c r="S18" i="11"/>
  <c r="R18" i="11"/>
  <c r="Q18" i="11"/>
  <c r="P18" i="11"/>
  <c r="O18" i="11"/>
  <c r="N18" i="11"/>
  <c r="M18" i="11"/>
  <c r="L18" i="11"/>
  <c r="K18" i="11"/>
  <c r="J18" i="11"/>
  <c r="T17" i="11"/>
  <c r="S17" i="11"/>
  <c r="R17" i="11"/>
  <c r="Q17" i="11"/>
  <c r="P17" i="11"/>
  <c r="O17" i="11"/>
  <c r="N17" i="11"/>
  <c r="M17" i="11"/>
  <c r="L17" i="11"/>
  <c r="K17" i="11"/>
  <c r="J17" i="11"/>
  <c r="T16" i="11"/>
  <c r="S16" i="11"/>
  <c r="R16" i="11"/>
  <c r="Q16" i="11"/>
  <c r="P16" i="11"/>
  <c r="O16" i="11"/>
  <c r="N16" i="11"/>
  <c r="M16" i="11"/>
  <c r="L16" i="11"/>
  <c r="K16" i="11"/>
  <c r="J16" i="11"/>
  <c r="T15" i="11"/>
  <c r="S15" i="11"/>
  <c r="R15" i="11"/>
  <c r="Q15" i="11"/>
  <c r="P15" i="11"/>
  <c r="O15" i="11"/>
  <c r="N15" i="11"/>
  <c r="M15" i="11"/>
  <c r="L15" i="11"/>
  <c r="K15" i="11"/>
  <c r="J15" i="11"/>
  <c r="T14" i="11"/>
  <c r="S14" i="11"/>
  <c r="R14" i="11"/>
  <c r="Q14" i="11"/>
  <c r="P14" i="11"/>
  <c r="O14" i="11"/>
  <c r="N14" i="11"/>
  <c r="M14" i="11"/>
  <c r="L14" i="11"/>
  <c r="K14" i="11"/>
  <c r="J14" i="11"/>
  <c r="T13" i="11"/>
  <c r="S13" i="11"/>
  <c r="R13" i="11"/>
  <c r="Q13" i="11"/>
  <c r="P13" i="11"/>
  <c r="O13" i="11"/>
  <c r="N13" i="11"/>
  <c r="M13" i="11"/>
  <c r="L13" i="11"/>
  <c r="K13" i="11"/>
  <c r="J13" i="11"/>
  <c r="T12" i="11"/>
  <c r="S12" i="11"/>
  <c r="R12" i="11"/>
  <c r="Q12" i="11"/>
  <c r="P12" i="11"/>
  <c r="O12" i="11"/>
  <c r="N12" i="11"/>
  <c r="M12" i="11"/>
  <c r="L12" i="11"/>
  <c r="K12" i="11"/>
  <c r="J12" i="11"/>
  <c r="T11" i="11"/>
  <c r="S11" i="11"/>
  <c r="R11" i="11"/>
  <c r="Q11" i="11"/>
  <c r="P11" i="11"/>
  <c r="O11" i="11"/>
  <c r="N11" i="11"/>
  <c r="M11" i="11"/>
  <c r="L11" i="11"/>
  <c r="K11" i="11"/>
  <c r="J11" i="11"/>
  <c r="T10" i="11"/>
  <c r="S10" i="11"/>
  <c r="R10" i="11"/>
  <c r="Q10" i="11"/>
  <c r="P10" i="11"/>
  <c r="O10" i="11"/>
  <c r="N10" i="11"/>
  <c r="M10" i="11"/>
  <c r="L10" i="11"/>
  <c r="K10" i="11"/>
  <c r="J10" i="11"/>
  <c r="T9" i="11"/>
  <c r="S9" i="11"/>
  <c r="R9" i="11"/>
  <c r="Q9" i="11"/>
  <c r="P9" i="11"/>
  <c r="O9" i="11"/>
  <c r="N9" i="11"/>
  <c r="M9" i="11"/>
  <c r="L9" i="11"/>
  <c r="K9" i="11"/>
  <c r="J9" i="11"/>
  <c r="T8" i="11"/>
  <c r="S8" i="11"/>
  <c r="R8" i="11"/>
  <c r="Q8" i="11"/>
  <c r="P8" i="11"/>
  <c r="O8" i="11"/>
  <c r="N8" i="11"/>
  <c r="M8" i="11"/>
  <c r="L8" i="11"/>
  <c r="K8" i="11"/>
  <c r="J8" i="11"/>
  <c r="T7" i="11"/>
  <c r="S7" i="11"/>
  <c r="R7" i="11"/>
  <c r="Q7" i="11"/>
  <c r="P7" i="11"/>
  <c r="O7" i="11"/>
  <c r="N7" i="11"/>
  <c r="M7" i="11"/>
  <c r="L7" i="11"/>
  <c r="K7" i="11"/>
  <c r="J7" i="11"/>
  <c r="T6" i="11"/>
  <c r="S6" i="11"/>
  <c r="R6" i="11"/>
  <c r="Q6" i="11"/>
  <c r="P6" i="11"/>
  <c r="O6" i="11"/>
  <c r="N6" i="11"/>
  <c r="M6" i="11"/>
  <c r="L6" i="11"/>
  <c r="K6" i="11"/>
  <c r="J6" i="11"/>
  <c r="AD109" i="11" l="1"/>
  <c r="AC109" i="11"/>
  <c r="AB109" i="11"/>
  <c r="AE109" i="11"/>
  <c r="AE108" i="11"/>
  <c r="AA117" i="11"/>
  <c r="AA114" i="11"/>
  <c r="AA111" i="11"/>
  <c r="AA112" i="11"/>
  <c r="AA118" i="11"/>
  <c r="AA116" i="11"/>
  <c r="AA115" i="11"/>
  <c r="AA113" i="11"/>
  <c r="AA110" i="11"/>
  <c r="X113" i="11"/>
  <c r="X118" i="11"/>
  <c r="X111" i="11"/>
  <c r="X114" i="11"/>
  <c r="X117" i="11"/>
  <c r="X116" i="11"/>
  <c r="X115" i="11"/>
  <c r="X110" i="11"/>
  <c r="X112" i="11"/>
  <c r="AB118" i="11"/>
  <c r="AB117" i="11"/>
  <c r="AB110" i="11"/>
  <c r="AB114" i="11"/>
  <c r="AB116" i="11"/>
  <c r="AB115" i="11"/>
  <c r="AB111" i="11"/>
  <c r="AB112" i="11"/>
  <c r="AB113" i="11"/>
  <c r="V114" i="7"/>
  <c r="W112" i="7"/>
  <c r="V115" i="7"/>
  <c r="W117" i="11"/>
  <c r="W110" i="11"/>
  <c r="W114" i="11"/>
  <c r="W111" i="11"/>
  <c r="W115" i="11"/>
  <c r="W112" i="11"/>
  <c r="W118" i="11"/>
  <c r="W116" i="11"/>
  <c r="W113" i="11"/>
  <c r="U115" i="11"/>
  <c r="U118" i="11"/>
  <c r="U117" i="11"/>
  <c r="U110" i="11"/>
  <c r="U116" i="11"/>
  <c r="U111" i="11"/>
  <c r="U114" i="11"/>
  <c r="U113" i="11"/>
  <c r="U112" i="11"/>
  <c r="AE112" i="11"/>
  <c r="AE118" i="11"/>
  <c r="AE116" i="11"/>
  <c r="AE115" i="11"/>
  <c r="AE113" i="11"/>
  <c r="AE110" i="11"/>
  <c r="AE117" i="11"/>
  <c r="AE114" i="11"/>
  <c r="AE111" i="11"/>
  <c r="Y118" i="11"/>
  <c r="Y117" i="11"/>
  <c r="Y110" i="11"/>
  <c r="Y114" i="11"/>
  <c r="Y111" i="11"/>
  <c r="Y113" i="11"/>
  <c r="Y112" i="11"/>
  <c r="Y116" i="11"/>
  <c r="Y115" i="11"/>
  <c r="AC114" i="11"/>
  <c r="AC111" i="11"/>
  <c r="AC113" i="11"/>
  <c r="AC112" i="11"/>
  <c r="AC116" i="11"/>
  <c r="AC115" i="11"/>
  <c r="AC118" i="11"/>
  <c r="AC117" i="11"/>
  <c r="AC110" i="11"/>
  <c r="V114" i="11"/>
  <c r="V116" i="11"/>
  <c r="V111" i="11"/>
  <c r="V110" i="11"/>
  <c r="V118" i="11"/>
  <c r="V115" i="11"/>
  <c r="V112" i="11"/>
  <c r="V113" i="11"/>
  <c r="V117" i="11"/>
  <c r="Z118" i="11"/>
  <c r="Z113" i="11"/>
  <c r="Z116" i="11"/>
  <c r="Z114" i="11"/>
  <c r="Z115" i="11"/>
  <c r="Z110" i="11"/>
  <c r="Z117" i="11"/>
  <c r="Z111" i="11"/>
  <c r="Z112" i="11"/>
  <c r="AD117" i="11"/>
  <c r="AD115" i="11"/>
  <c r="AD113" i="11"/>
  <c r="AD111" i="11"/>
  <c r="AD114" i="11"/>
  <c r="AD112" i="11"/>
  <c r="AD116" i="11"/>
  <c r="AD110" i="11"/>
  <c r="AD118" i="11"/>
  <c r="W116" i="7"/>
  <c r="W118" i="7"/>
  <c r="X113" i="7"/>
  <c r="W117" i="7"/>
  <c r="U6" i="11"/>
  <c r="G9" i="12"/>
  <c r="G63" i="12"/>
  <c r="K9" i="12"/>
  <c r="K63" i="12"/>
  <c r="O9" i="12"/>
  <c r="O63" i="12"/>
  <c r="H9" i="12"/>
  <c r="H8" i="12" s="1"/>
  <c r="H63" i="12"/>
  <c r="L9" i="12"/>
  <c r="L8" i="12" s="1"/>
  <c r="L63" i="12"/>
  <c r="F9" i="12"/>
  <c r="F8" i="12" s="1"/>
  <c r="F63" i="12"/>
  <c r="J9" i="12"/>
  <c r="J8" i="12" s="1"/>
  <c r="J63" i="12"/>
  <c r="N9" i="12"/>
  <c r="N8" i="12" s="1"/>
  <c r="N63" i="12"/>
  <c r="E9" i="12"/>
  <c r="E63" i="12"/>
  <c r="I9" i="12"/>
  <c r="I63" i="12"/>
  <c r="M9" i="12"/>
  <c r="M63" i="12"/>
  <c r="N10" i="12"/>
  <c r="AD6" i="11"/>
  <c r="W7" i="11"/>
  <c r="AA7" i="11"/>
  <c r="AE7" i="11"/>
  <c r="X8" i="11"/>
  <c r="AB8" i="11"/>
  <c r="Y9" i="11"/>
  <c r="AC9" i="11"/>
  <c r="Z6" i="11"/>
  <c r="AF9" i="11"/>
  <c r="U9" i="11"/>
  <c r="Z10" i="11"/>
  <c r="W11" i="11"/>
  <c r="AE11" i="11"/>
  <c r="AB12" i="11"/>
  <c r="AF13" i="11"/>
  <c r="AG13" i="11" s="1"/>
  <c r="U13" i="11"/>
  <c r="AC13" i="11"/>
  <c r="Z14" i="11"/>
  <c r="W15" i="11"/>
  <c r="AE15" i="11"/>
  <c r="AB16" i="11"/>
  <c r="AF17" i="11"/>
  <c r="AG17" i="11" s="1"/>
  <c r="U17" i="11"/>
  <c r="AC17" i="11"/>
  <c r="Z18" i="11"/>
  <c r="W19" i="11"/>
  <c r="AE19" i="11"/>
  <c r="AB20" i="11"/>
  <c r="AF21" i="11"/>
  <c r="AG21" i="11" s="1"/>
  <c r="U21" i="11"/>
  <c r="AC21" i="11"/>
  <c r="Z22" i="11"/>
  <c r="W23" i="11"/>
  <c r="AE23" i="11"/>
  <c r="AB24" i="11"/>
  <c r="Y25" i="11"/>
  <c r="V26" i="11"/>
  <c r="AD26" i="11"/>
  <c r="AA27" i="11"/>
  <c r="X28" i="11"/>
  <c r="Y29" i="11"/>
  <c r="V30" i="11"/>
  <c r="W6" i="11"/>
  <c r="AA6" i="11"/>
  <c r="AE6" i="11"/>
  <c r="X7" i="11"/>
  <c r="AB7" i="11"/>
  <c r="AF8" i="11"/>
  <c r="AG8" i="11" s="1"/>
  <c r="U8" i="11"/>
  <c r="Y8" i="11"/>
  <c r="AC8" i="11"/>
  <c r="V9" i="11"/>
  <c r="Z9" i="11"/>
  <c r="AD9" i="11"/>
  <c r="W10" i="11"/>
  <c r="AA10" i="11"/>
  <c r="AE10" i="11"/>
  <c r="X11" i="11"/>
  <c r="AB11" i="11"/>
  <c r="AF12" i="11"/>
  <c r="AG12" i="11" s="1"/>
  <c r="U12" i="11"/>
  <c r="Y12" i="11"/>
  <c r="AC12" i="11"/>
  <c r="V13" i="11"/>
  <c r="Z13" i="11"/>
  <c r="AD13" i="11"/>
  <c r="W14" i="11"/>
  <c r="AA14" i="11"/>
  <c r="AE14" i="11"/>
  <c r="X15" i="11"/>
  <c r="AB15" i="11"/>
  <c r="AF16" i="11"/>
  <c r="AG16" i="11" s="1"/>
  <c r="U16" i="11"/>
  <c r="Y16" i="11"/>
  <c r="AC16" i="11"/>
  <c r="V17" i="11"/>
  <c r="Z17" i="11"/>
  <c r="AD17" i="11"/>
  <c r="W18" i="11"/>
  <c r="AA18" i="11"/>
  <c r="AE18" i="11"/>
  <c r="X19" i="11"/>
  <c r="AB19" i="11"/>
  <c r="AF20" i="11"/>
  <c r="AG20" i="11" s="1"/>
  <c r="U20" i="11"/>
  <c r="Y20" i="11"/>
  <c r="AC20" i="11"/>
  <c r="V21" i="11"/>
  <c r="Z21" i="11"/>
  <c r="AD21" i="11"/>
  <c r="W22" i="11"/>
  <c r="AA22" i="11"/>
  <c r="AE22" i="11"/>
  <c r="X23" i="11"/>
  <c r="AB23" i="11"/>
  <c r="AF24" i="11"/>
  <c r="AG24" i="11" s="1"/>
  <c r="U24" i="11"/>
  <c r="Y24" i="11"/>
  <c r="AC24" i="11"/>
  <c r="V25" i="11"/>
  <c r="Z25" i="11"/>
  <c r="AD25" i="11"/>
  <c r="W26" i="11"/>
  <c r="AA26" i="11"/>
  <c r="AE26" i="11"/>
  <c r="X27" i="11"/>
  <c r="AB27" i="11"/>
  <c r="AF28" i="11"/>
  <c r="U28" i="11"/>
  <c r="Y28" i="11"/>
  <c r="AC28" i="11"/>
  <c r="V29" i="11"/>
  <c r="Z29" i="11"/>
  <c r="AD29" i="11"/>
  <c r="W30" i="11"/>
  <c r="AA30" i="11"/>
  <c r="AE30" i="11"/>
  <c r="X31" i="11"/>
  <c r="AB31" i="11"/>
  <c r="AF32" i="11"/>
  <c r="AG32" i="11" s="1"/>
  <c r="U32" i="11"/>
  <c r="Y32" i="11"/>
  <c r="AC32" i="11"/>
  <c r="V33" i="11"/>
  <c r="Z33" i="11"/>
  <c r="AD33" i="11"/>
  <c r="W34" i="11"/>
  <c r="AA34" i="11"/>
  <c r="AE34" i="11"/>
  <c r="X35" i="11"/>
  <c r="AB35" i="11"/>
  <c r="AF36" i="11"/>
  <c r="U36" i="11"/>
  <c r="Y36" i="11"/>
  <c r="AC36" i="11"/>
  <c r="V37" i="11"/>
  <c r="Z37" i="11"/>
  <c r="AD37" i="11"/>
  <c r="W38" i="11"/>
  <c r="AA38" i="11"/>
  <c r="AE38" i="11"/>
  <c r="X39" i="11"/>
  <c r="AB39" i="11"/>
  <c r="AF40" i="11"/>
  <c r="AG40" i="11" s="1"/>
  <c r="U40" i="11"/>
  <c r="Y40" i="11"/>
  <c r="AC40" i="11"/>
  <c r="V41" i="11"/>
  <c r="Z41" i="11"/>
  <c r="AD41" i="11"/>
  <c r="W42" i="11"/>
  <c r="AA42" i="11"/>
  <c r="AE42" i="11"/>
  <c r="X43" i="11"/>
  <c r="AB43" i="11"/>
  <c r="AF44" i="11"/>
  <c r="AG44" i="11" s="1"/>
  <c r="U44" i="11"/>
  <c r="Y44" i="11"/>
  <c r="AC44" i="11"/>
  <c r="V45" i="11"/>
  <c r="Z45" i="11"/>
  <c r="AD45" i="11"/>
  <c r="W46" i="11"/>
  <c r="AA46" i="11"/>
  <c r="AE46" i="11"/>
  <c r="X47" i="11"/>
  <c r="AB47" i="11"/>
  <c r="U48" i="11"/>
  <c r="AF48" i="11"/>
  <c r="AG48" i="11" s="1"/>
  <c r="Y48" i="11"/>
  <c r="AC48" i="11"/>
  <c r="V49" i="11"/>
  <c r="Z49" i="11"/>
  <c r="AD49" i="11"/>
  <c r="W50" i="11"/>
  <c r="AA50" i="11"/>
  <c r="AE50" i="11"/>
  <c r="X51" i="11"/>
  <c r="AB51" i="11"/>
  <c r="AF52" i="11"/>
  <c r="U52" i="11"/>
  <c r="Y52" i="11"/>
  <c r="AC52" i="11"/>
  <c r="V53" i="11"/>
  <c r="Z53" i="11"/>
  <c r="AD53" i="11"/>
  <c r="W54" i="11"/>
  <c r="AA54" i="11"/>
  <c r="AE54" i="11"/>
  <c r="X55" i="11"/>
  <c r="AB55" i="11"/>
  <c r="U56" i="11"/>
  <c r="AF56" i="11"/>
  <c r="AG56" i="11" s="1"/>
  <c r="Y56" i="11"/>
  <c r="AC56" i="11"/>
  <c r="V57" i="11"/>
  <c r="Z57" i="11"/>
  <c r="AD57" i="11"/>
  <c r="W58" i="11"/>
  <c r="AA58" i="11"/>
  <c r="AE58" i="11"/>
  <c r="X59" i="11"/>
  <c r="AB59" i="11"/>
  <c r="AF60" i="11"/>
  <c r="U60" i="11"/>
  <c r="Y60" i="11"/>
  <c r="AC60" i="11"/>
  <c r="V61" i="11"/>
  <c r="Z61" i="11"/>
  <c r="AD61" i="11"/>
  <c r="W62" i="11"/>
  <c r="AA62" i="11"/>
  <c r="AE62" i="11"/>
  <c r="X63" i="11"/>
  <c r="AB63" i="11"/>
  <c r="AF64" i="11"/>
  <c r="AG64" i="11" s="1"/>
  <c r="U64" i="11"/>
  <c r="Y64" i="11"/>
  <c r="AC64" i="11"/>
  <c r="V65" i="11"/>
  <c r="Z65" i="11"/>
  <c r="AD65" i="11"/>
  <c r="W66" i="11"/>
  <c r="X6" i="11"/>
  <c r="AB6" i="11"/>
  <c r="AF7" i="11"/>
  <c r="U7" i="11"/>
  <c r="Y7" i="11"/>
  <c r="AC7" i="11"/>
  <c r="V8" i="11"/>
  <c r="Z8" i="11"/>
  <c r="AD8" i="11"/>
  <c r="W9" i="11"/>
  <c r="AA9" i="11"/>
  <c r="AE9" i="11"/>
  <c r="X10" i="11"/>
  <c r="AB10" i="11"/>
  <c r="AF11" i="11"/>
  <c r="AG11" i="11" s="1"/>
  <c r="U11" i="11"/>
  <c r="Y11" i="11"/>
  <c r="AC11" i="11"/>
  <c r="V12" i="11"/>
  <c r="Z12" i="11"/>
  <c r="AD12" i="11"/>
  <c r="W13" i="11"/>
  <c r="AA13" i="11"/>
  <c r="AE13" i="11"/>
  <c r="X14" i="11"/>
  <c r="AB14" i="11"/>
  <c r="AF15" i="11"/>
  <c r="U15" i="11"/>
  <c r="Y15" i="11"/>
  <c r="AC15" i="11"/>
  <c r="V16" i="11"/>
  <c r="Z16" i="11"/>
  <c r="AD16" i="11"/>
  <c r="W17" i="11"/>
  <c r="AA17" i="11"/>
  <c r="AE17" i="11"/>
  <c r="X18" i="11"/>
  <c r="AB18" i="11"/>
  <c r="AF19" i="11"/>
  <c r="AG19" i="11" s="1"/>
  <c r="U19" i="11"/>
  <c r="Y19" i="11"/>
  <c r="AC19" i="11"/>
  <c r="V20" i="11"/>
  <c r="Z20" i="11"/>
  <c r="AD20" i="11"/>
  <c r="W21" i="11"/>
  <c r="AA21" i="11"/>
  <c r="AE21" i="11"/>
  <c r="X22" i="11"/>
  <c r="AB22" i="11"/>
  <c r="AF23" i="11"/>
  <c r="U23" i="11"/>
  <c r="Y23" i="11"/>
  <c r="AC23" i="11"/>
  <c r="V24" i="11"/>
  <c r="Z24" i="11"/>
  <c r="AD24" i="11"/>
  <c r="W25" i="11"/>
  <c r="AA25" i="11"/>
  <c r="AE25" i="11"/>
  <c r="X26" i="11"/>
  <c r="AB26" i="11"/>
  <c r="AF27" i="11"/>
  <c r="AG27" i="11" s="1"/>
  <c r="U27" i="11"/>
  <c r="Y27" i="11"/>
  <c r="AC27" i="11"/>
  <c r="V28" i="11"/>
  <c r="Z28" i="11"/>
  <c r="AD28" i="11"/>
  <c r="W29" i="11"/>
  <c r="AA29" i="11"/>
  <c r="AE29" i="11"/>
  <c r="X30" i="11"/>
  <c r="AB30" i="11"/>
  <c r="AF31" i="11"/>
  <c r="U31" i="11"/>
  <c r="Y31" i="11"/>
  <c r="AC31" i="11"/>
  <c r="V32" i="11"/>
  <c r="Z32" i="11"/>
  <c r="AD32" i="11"/>
  <c r="W33" i="11"/>
  <c r="AA33" i="11"/>
  <c r="AE33" i="11"/>
  <c r="X34" i="11"/>
  <c r="AB34" i="11"/>
  <c r="AF35" i="11"/>
  <c r="AG35" i="11" s="1"/>
  <c r="U35" i="11"/>
  <c r="Y35" i="11"/>
  <c r="AC35" i="11"/>
  <c r="V36" i="11"/>
  <c r="Z36" i="11"/>
  <c r="AD36" i="11"/>
  <c r="W37" i="11"/>
  <c r="AA37" i="11"/>
  <c r="AE37" i="11"/>
  <c r="X38" i="11"/>
  <c r="AB38" i="11"/>
  <c r="AF39" i="11"/>
  <c r="U39" i="11"/>
  <c r="Y39" i="11"/>
  <c r="AC39" i="11"/>
  <c r="V40" i="11"/>
  <c r="Z40" i="11"/>
  <c r="AD40" i="11"/>
  <c r="W41" i="11"/>
  <c r="AA41" i="11"/>
  <c r="AE41" i="11"/>
  <c r="X42" i="11"/>
  <c r="AB42" i="11"/>
  <c r="AF43" i="11"/>
  <c r="AG43" i="11" s="1"/>
  <c r="U43" i="11"/>
  <c r="Y43" i="11"/>
  <c r="AC43" i="11"/>
  <c r="V44" i="11"/>
  <c r="Z44" i="11"/>
  <c r="AD44" i="11"/>
  <c r="W45" i="11"/>
  <c r="AA45" i="11"/>
  <c r="AE45" i="11"/>
  <c r="X46" i="11"/>
  <c r="AB46" i="11"/>
  <c r="AF47" i="11"/>
  <c r="U47" i="11"/>
  <c r="Y47" i="11"/>
  <c r="AC47" i="11"/>
  <c r="V48" i="11"/>
  <c r="Z48" i="11"/>
  <c r="AD48" i="11"/>
  <c r="W49" i="11"/>
  <c r="AA49" i="11"/>
  <c r="AE49" i="11"/>
  <c r="X50" i="11"/>
  <c r="AB50" i="11"/>
  <c r="AF51" i="11"/>
  <c r="AG51" i="11" s="1"/>
  <c r="U51" i="11"/>
  <c r="Y51" i="11"/>
  <c r="AC51" i="11"/>
  <c r="V52" i="11"/>
  <c r="Z52" i="11"/>
  <c r="AD52" i="11"/>
  <c r="W53" i="11"/>
  <c r="AA53" i="11"/>
  <c r="AE53" i="11"/>
  <c r="X54" i="11"/>
  <c r="AB54" i="11"/>
  <c r="AF55" i="11"/>
  <c r="U55" i="11"/>
  <c r="Y55" i="11"/>
  <c r="AC55" i="11"/>
  <c r="V56" i="11"/>
  <c r="Z56" i="11"/>
  <c r="AD56" i="11"/>
  <c r="W57" i="11"/>
  <c r="AA57" i="11"/>
  <c r="AE57" i="11"/>
  <c r="X58" i="11"/>
  <c r="AB58" i="11"/>
  <c r="AF59" i="11"/>
  <c r="AG59" i="11" s="1"/>
  <c r="U59" i="11"/>
  <c r="Y59" i="11"/>
  <c r="AC59" i="11"/>
  <c r="V60" i="11"/>
  <c r="Z60" i="11"/>
  <c r="AD60" i="11"/>
  <c r="W61" i="11"/>
  <c r="AA61" i="11"/>
  <c r="AE61" i="11"/>
  <c r="X62" i="11"/>
  <c r="AB62" i="11"/>
  <c r="AF63" i="11"/>
  <c r="U63" i="11"/>
  <c r="Y63" i="11"/>
  <c r="AC63" i="11"/>
  <c r="V64" i="11"/>
  <c r="Z64" i="11"/>
  <c r="AD64" i="11"/>
  <c r="W65" i="11"/>
  <c r="AA65" i="11"/>
  <c r="AE65" i="11"/>
  <c r="X66" i="11"/>
  <c r="AB66" i="11"/>
  <c r="AF67" i="11"/>
  <c r="AG67" i="11" s="1"/>
  <c r="U67" i="11"/>
  <c r="Y67" i="11"/>
  <c r="AC67" i="11"/>
  <c r="V68" i="11"/>
  <c r="Z68" i="11"/>
  <c r="AD68" i="11"/>
  <c r="W69" i="11"/>
  <c r="AA69" i="11"/>
  <c r="AE69" i="11"/>
  <c r="X70" i="11"/>
  <c r="AB70" i="11"/>
  <c r="AF71" i="11"/>
  <c r="U71" i="11"/>
  <c r="Y71" i="11"/>
  <c r="AC71" i="11"/>
  <c r="V72" i="11"/>
  <c r="Z72" i="11"/>
  <c r="AD72" i="11"/>
  <c r="W73" i="11"/>
  <c r="AA73" i="11"/>
  <c r="AE73" i="11"/>
  <c r="X74" i="11"/>
  <c r="AB74" i="11"/>
  <c r="AF75" i="11"/>
  <c r="AG75" i="11" s="1"/>
  <c r="U75" i="11"/>
  <c r="Y75" i="11"/>
  <c r="AC75" i="11"/>
  <c r="V76" i="11"/>
  <c r="Z76" i="11"/>
  <c r="AD76" i="11"/>
  <c r="W77" i="11"/>
  <c r="AA77" i="11"/>
  <c r="AE77" i="11"/>
  <c r="X78" i="11"/>
  <c r="AB78" i="11"/>
  <c r="AF79" i="11"/>
  <c r="U79" i="11"/>
  <c r="Y79" i="11"/>
  <c r="AC79" i="11"/>
  <c r="V80" i="11"/>
  <c r="Z80" i="11"/>
  <c r="AD80" i="11"/>
  <c r="W81" i="11"/>
  <c r="AA81" i="11"/>
  <c r="AE81" i="11"/>
  <c r="X82" i="11"/>
  <c r="AB82" i="11"/>
  <c r="AF83" i="11"/>
  <c r="AG83" i="11" s="1"/>
  <c r="U83" i="11"/>
  <c r="V6" i="11"/>
  <c r="V10" i="11"/>
  <c r="AD10" i="11"/>
  <c r="AA11" i="11"/>
  <c r="X12" i="11"/>
  <c r="Y13" i="11"/>
  <c r="V14" i="11"/>
  <c r="AD14" i="11"/>
  <c r="AA15" i="11"/>
  <c r="X16" i="11"/>
  <c r="Y17" i="11"/>
  <c r="V18" i="11"/>
  <c r="AD18" i="11"/>
  <c r="AA19" i="11"/>
  <c r="X20" i="11"/>
  <c r="Y21" i="11"/>
  <c r="V22" i="11"/>
  <c r="AD22" i="11"/>
  <c r="AA23" i="11"/>
  <c r="X24" i="11"/>
  <c r="AF25" i="11"/>
  <c r="AG25" i="11" s="1"/>
  <c r="U25" i="11"/>
  <c r="AC25" i="11"/>
  <c r="Z26" i="11"/>
  <c r="W27" i="11"/>
  <c r="AE27" i="11"/>
  <c r="AB28" i="11"/>
  <c r="AF29" i="11"/>
  <c r="U29" i="11"/>
  <c r="AC29" i="11"/>
  <c r="Z30" i="11"/>
  <c r="AD30" i="11"/>
  <c r="W31" i="11"/>
  <c r="AA31" i="11"/>
  <c r="AE31" i="11"/>
  <c r="X32" i="11"/>
  <c r="AB32" i="11"/>
  <c r="AF33" i="11"/>
  <c r="AG33" i="11" s="1"/>
  <c r="U33" i="11"/>
  <c r="Y33" i="11"/>
  <c r="AC33" i="11"/>
  <c r="V34" i="11"/>
  <c r="Z34" i="11"/>
  <c r="AD34" i="11"/>
  <c r="W35" i="11"/>
  <c r="AA35" i="11"/>
  <c r="AE35" i="11"/>
  <c r="X36" i="11"/>
  <c r="AB36" i="11"/>
  <c r="AF37" i="11"/>
  <c r="AG37" i="11" s="1"/>
  <c r="U37" i="11"/>
  <c r="Y37" i="11"/>
  <c r="AC37" i="11"/>
  <c r="V38" i="11"/>
  <c r="Z38" i="11"/>
  <c r="AD38" i="11"/>
  <c r="W39" i="11"/>
  <c r="AA39" i="11"/>
  <c r="AE39" i="11"/>
  <c r="X40" i="11"/>
  <c r="AB40" i="11"/>
  <c r="AF41" i="11"/>
  <c r="AG41" i="11" s="1"/>
  <c r="U41" i="11"/>
  <c r="Y41" i="11"/>
  <c r="AC41" i="11"/>
  <c r="V42" i="11"/>
  <c r="Z42" i="11"/>
  <c r="AD42" i="11"/>
  <c r="W43" i="11"/>
  <c r="AA43" i="11"/>
  <c r="AE43" i="11"/>
  <c r="X44" i="11"/>
  <c r="AB44" i="11"/>
  <c r="AF45" i="11"/>
  <c r="AG45" i="11" s="1"/>
  <c r="U45" i="11"/>
  <c r="Y45" i="11"/>
  <c r="AC45" i="11"/>
  <c r="V46" i="11"/>
  <c r="Z46" i="11"/>
  <c r="AD46" i="11"/>
  <c r="W47" i="11"/>
  <c r="AA47" i="11"/>
  <c r="AE47" i="11"/>
  <c r="X48" i="11"/>
  <c r="AB48" i="11"/>
  <c r="AF49" i="11"/>
  <c r="AG49" i="11" s="1"/>
  <c r="U49" i="11"/>
  <c r="Y49" i="11"/>
  <c r="AC49" i="11"/>
  <c r="V50" i="11"/>
  <c r="Z50" i="11"/>
  <c r="AD50" i="11"/>
  <c r="W51" i="11"/>
  <c r="AA51" i="11"/>
  <c r="AE51" i="11"/>
  <c r="X52" i="11"/>
  <c r="AB52" i="11"/>
  <c r="AF53" i="11"/>
  <c r="AG53" i="11" s="1"/>
  <c r="U53" i="11"/>
  <c r="Y53" i="11"/>
  <c r="AC53" i="11"/>
  <c r="V54" i="11"/>
  <c r="Z54" i="11"/>
  <c r="AD54" i="11"/>
  <c r="W55" i="11"/>
  <c r="AA55" i="11"/>
  <c r="AE55" i="11"/>
  <c r="X56" i="11"/>
  <c r="AB56" i="11"/>
  <c r="AF57" i="11"/>
  <c r="AG57" i="11" s="1"/>
  <c r="U57" i="11"/>
  <c r="Y57" i="11"/>
  <c r="AC57" i="11"/>
  <c r="V58" i="11"/>
  <c r="Z58" i="11"/>
  <c r="AD58" i="11"/>
  <c r="W59" i="11"/>
  <c r="AA59" i="11"/>
  <c r="AE59" i="11"/>
  <c r="X60" i="11"/>
  <c r="AB60" i="11"/>
  <c r="AF61" i="11"/>
  <c r="AG61" i="11" s="1"/>
  <c r="U61" i="11"/>
  <c r="Y61" i="11"/>
  <c r="AC61" i="11"/>
  <c r="V62" i="11"/>
  <c r="Z62" i="11"/>
  <c r="AD62" i="11"/>
  <c r="W63" i="11"/>
  <c r="AA63" i="11"/>
  <c r="AE63" i="11"/>
  <c r="X64" i="11"/>
  <c r="AB64" i="11"/>
  <c r="AF65" i="11"/>
  <c r="AG65" i="11" s="1"/>
  <c r="U65" i="11"/>
  <c r="Y65" i="11"/>
  <c r="AC65" i="11"/>
  <c r="V66" i="11"/>
  <c r="Z66" i="11"/>
  <c r="AD66" i="11"/>
  <c r="W67" i="11"/>
  <c r="AA67" i="11"/>
  <c r="AE67" i="11"/>
  <c r="X68" i="11"/>
  <c r="AB68" i="11"/>
  <c r="AF69" i="11"/>
  <c r="AG69" i="11" s="1"/>
  <c r="U69" i="11"/>
  <c r="Y69" i="11"/>
  <c r="AC69" i="11"/>
  <c r="V70" i="11"/>
  <c r="Z70" i="11"/>
  <c r="AD70" i="11"/>
  <c r="W71" i="11"/>
  <c r="AA71" i="11"/>
  <c r="AE71" i="11"/>
  <c r="X72" i="11"/>
  <c r="AB72" i="11"/>
  <c r="AF73" i="11"/>
  <c r="AG73" i="11" s="1"/>
  <c r="U73" i="11"/>
  <c r="Y73" i="11"/>
  <c r="AC73" i="11"/>
  <c r="V74" i="11"/>
  <c r="Z74" i="11"/>
  <c r="AD74" i="11"/>
  <c r="W75" i="11"/>
  <c r="AA75" i="11"/>
  <c r="AE75" i="11"/>
  <c r="X76" i="11"/>
  <c r="AB76" i="11"/>
  <c r="AF77" i="11"/>
  <c r="AG77" i="11" s="1"/>
  <c r="U77" i="11"/>
  <c r="Y77" i="11"/>
  <c r="AC77" i="11"/>
  <c r="V78" i="11"/>
  <c r="Z78" i="11"/>
  <c r="AD78" i="11"/>
  <c r="W79" i="11"/>
  <c r="AA79" i="11"/>
  <c r="AE79" i="11"/>
  <c r="X80" i="11"/>
  <c r="AB80" i="11"/>
  <c r="AF81" i="11"/>
  <c r="AG81" i="11" s="1"/>
  <c r="U81" i="11"/>
  <c r="Y81" i="11"/>
  <c r="AC81" i="11"/>
  <c r="V82" i="11"/>
  <c r="Z82" i="11"/>
  <c r="AD82" i="11"/>
  <c r="W83" i="11"/>
  <c r="AA83" i="11"/>
  <c r="AE83" i="11"/>
  <c r="X84" i="11"/>
  <c r="AB84" i="11"/>
  <c r="AF85" i="11"/>
  <c r="AG85" i="11" s="1"/>
  <c r="U85" i="11"/>
  <c r="Y85" i="11"/>
  <c r="AC85" i="11"/>
  <c r="V86" i="11"/>
  <c r="Z86" i="11"/>
  <c r="AD86" i="11"/>
  <c r="W87" i="11"/>
  <c r="AA87" i="11"/>
  <c r="AE87" i="11"/>
  <c r="X88" i="11"/>
  <c r="AB88" i="11"/>
  <c r="AF89" i="11"/>
  <c r="AG89" i="11" s="1"/>
  <c r="U89" i="11"/>
  <c r="Y89" i="11"/>
  <c r="AC89" i="11"/>
  <c r="V90" i="11"/>
  <c r="Z90" i="11"/>
  <c r="AD90" i="11"/>
  <c r="W91" i="11"/>
  <c r="AA91" i="11"/>
  <c r="AE91" i="11"/>
  <c r="X92" i="11"/>
  <c r="AB92" i="11"/>
  <c r="AF93" i="11"/>
  <c r="AG93" i="11" s="1"/>
  <c r="U93" i="11"/>
  <c r="Y93" i="11"/>
  <c r="AC93" i="11"/>
  <c r="V94" i="11"/>
  <c r="Z94" i="11"/>
  <c r="AD94" i="11"/>
  <c r="W95" i="11"/>
  <c r="AA95" i="11"/>
  <c r="AE95" i="11"/>
  <c r="X96" i="11"/>
  <c r="AB96" i="11"/>
  <c r="AF97" i="11"/>
  <c r="AG97" i="11" s="1"/>
  <c r="U97" i="11"/>
  <c r="Y97" i="11"/>
  <c r="AC97" i="11"/>
  <c r="V98" i="11"/>
  <c r="Z98" i="11"/>
  <c r="AD98" i="11"/>
  <c r="W99" i="11"/>
  <c r="AA99" i="11"/>
  <c r="AE99" i="11"/>
  <c r="X100" i="11"/>
  <c r="AB100" i="11"/>
  <c r="AF101" i="11"/>
  <c r="AG101" i="11" s="1"/>
  <c r="U101" i="11"/>
  <c r="Y101" i="11"/>
  <c r="AC101" i="11"/>
  <c r="V102" i="11"/>
  <c r="Z102" i="11"/>
  <c r="AD102" i="11"/>
  <c r="W103" i="11"/>
  <c r="AA103" i="11"/>
  <c r="AE103" i="11"/>
  <c r="X104" i="11"/>
  <c r="AB104" i="11"/>
  <c r="AF105" i="11"/>
  <c r="AG105" i="11" s="1"/>
  <c r="U105" i="11"/>
  <c r="Y105" i="11"/>
  <c r="AC105" i="11"/>
  <c r="V106" i="11"/>
  <c r="Z106" i="11"/>
  <c r="AD106" i="11"/>
  <c r="W107" i="11"/>
  <c r="AA107" i="11"/>
  <c r="AE107" i="11"/>
  <c r="X108" i="11"/>
  <c r="AB108" i="11"/>
  <c r="V109" i="11"/>
  <c r="Z109" i="11"/>
  <c r="Y83" i="11"/>
  <c r="AC83" i="11"/>
  <c r="V84" i="11"/>
  <c r="Z84" i="11"/>
  <c r="AD84" i="11"/>
  <c r="W85" i="11"/>
  <c r="AA85" i="11"/>
  <c r="AE85" i="11"/>
  <c r="X86" i="11"/>
  <c r="AB86" i="11"/>
  <c r="AF87" i="11"/>
  <c r="AG87" i="11" s="1"/>
  <c r="U87" i="11"/>
  <c r="Y87" i="11"/>
  <c r="AC87" i="11"/>
  <c r="V88" i="11"/>
  <c r="Z88" i="11"/>
  <c r="AD88" i="11"/>
  <c r="W89" i="11"/>
  <c r="AA89" i="11"/>
  <c r="AE89" i="11"/>
  <c r="X90" i="11"/>
  <c r="AB90" i="11"/>
  <c r="AF91" i="11"/>
  <c r="AG91" i="11" s="1"/>
  <c r="U91" i="11"/>
  <c r="Y91" i="11"/>
  <c r="AC91" i="11"/>
  <c r="V92" i="11"/>
  <c r="Z92" i="11"/>
  <c r="AD92" i="11"/>
  <c r="W93" i="11"/>
  <c r="AA93" i="11"/>
  <c r="AE93" i="11"/>
  <c r="X94" i="11"/>
  <c r="AB94" i="11"/>
  <c r="AF95" i="11"/>
  <c r="AG95" i="11" s="1"/>
  <c r="U95" i="11"/>
  <c r="Y95" i="11"/>
  <c r="AC95" i="11"/>
  <c r="V96" i="11"/>
  <c r="Z96" i="11"/>
  <c r="AD96" i="11"/>
  <c r="W97" i="11"/>
  <c r="AA97" i="11"/>
  <c r="AE97" i="11"/>
  <c r="X98" i="11"/>
  <c r="AB98" i="11"/>
  <c r="AF99" i="11"/>
  <c r="AG99" i="11" s="1"/>
  <c r="U99" i="11"/>
  <c r="Y99" i="11"/>
  <c r="AC99" i="11"/>
  <c r="V100" i="11"/>
  <c r="Z100" i="11"/>
  <c r="AD100" i="11"/>
  <c r="W101" i="11"/>
  <c r="AA101" i="11"/>
  <c r="AE101" i="11"/>
  <c r="X102" i="11"/>
  <c r="AB102" i="11"/>
  <c r="AF103" i="11"/>
  <c r="AG103" i="11" s="1"/>
  <c r="U103" i="11"/>
  <c r="Y103" i="11"/>
  <c r="AC103" i="11"/>
  <c r="V104" i="11"/>
  <c r="Z104" i="11"/>
  <c r="AD104" i="11"/>
  <c r="W105" i="11"/>
  <c r="AA105" i="11"/>
  <c r="AE105" i="11"/>
  <c r="X106" i="11"/>
  <c r="AB106" i="11"/>
  <c r="AF107" i="11"/>
  <c r="AG107" i="11" s="1"/>
  <c r="U107" i="11"/>
  <c r="Y107" i="11"/>
  <c r="AC107" i="11"/>
  <c r="V108" i="11"/>
  <c r="Z108" i="11"/>
  <c r="AD108" i="11"/>
  <c r="X109" i="11"/>
  <c r="AF6" i="11"/>
  <c r="Y6" i="11"/>
  <c r="AC6" i="11"/>
  <c r="V7" i="11"/>
  <c r="Z7" i="11"/>
  <c r="AD7" i="11"/>
  <c r="W8" i="11"/>
  <c r="AA8" i="11"/>
  <c r="AE8" i="11"/>
  <c r="X9" i="11"/>
  <c r="AB9" i="11"/>
  <c r="AF10" i="11"/>
  <c r="U10" i="11"/>
  <c r="Y10" i="11"/>
  <c r="AC10" i="11"/>
  <c r="V11" i="11"/>
  <c r="Z11" i="11"/>
  <c r="AD11" i="11"/>
  <c r="W12" i="11"/>
  <c r="AA12" i="11"/>
  <c r="AE12" i="11"/>
  <c r="X13" i="11"/>
  <c r="AB13" i="11"/>
  <c r="AF14" i="11"/>
  <c r="AG14" i="11" s="1"/>
  <c r="U14" i="11"/>
  <c r="Y14" i="11"/>
  <c r="AC14" i="11"/>
  <c r="V15" i="11"/>
  <c r="Z15" i="11"/>
  <c r="AD15" i="11"/>
  <c r="W16" i="11"/>
  <c r="AA16" i="11"/>
  <c r="AE16" i="11"/>
  <c r="X17" i="11"/>
  <c r="AB17" i="11"/>
  <c r="AF18" i="11"/>
  <c r="AG18" i="11" s="1"/>
  <c r="U18" i="11"/>
  <c r="Y18" i="11"/>
  <c r="AC18" i="11"/>
  <c r="V19" i="11"/>
  <c r="Z19" i="11"/>
  <c r="AD19" i="11"/>
  <c r="W20" i="11"/>
  <c r="AA20" i="11"/>
  <c r="AE20" i="11"/>
  <c r="X21" i="11"/>
  <c r="AB21" i="11"/>
  <c r="AF22" i="11"/>
  <c r="AG22" i="11" s="1"/>
  <c r="U22" i="11"/>
  <c r="Y22" i="11"/>
  <c r="AC22" i="11"/>
  <c r="V23" i="11"/>
  <c r="Z23" i="11"/>
  <c r="AD23" i="11"/>
  <c r="W24" i="11"/>
  <c r="AA24" i="11"/>
  <c r="AE24" i="11"/>
  <c r="X25" i="11"/>
  <c r="AB25" i="11"/>
  <c r="AF26" i="11"/>
  <c r="AG26" i="11" s="1"/>
  <c r="U26" i="11"/>
  <c r="Y26" i="11"/>
  <c r="AC26" i="11"/>
  <c r="V27" i="11"/>
  <c r="Z27" i="11"/>
  <c r="AD27" i="11"/>
  <c r="W28" i="11"/>
  <c r="AA28" i="11"/>
  <c r="AE28" i="11"/>
  <c r="X29" i="11"/>
  <c r="AB29" i="11"/>
  <c r="AF30" i="11"/>
  <c r="AG30" i="11" s="1"/>
  <c r="U30" i="11"/>
  <c r="Y30" i="11"/>
  <c r="AC30" i="11"/>
  <c r="V31" i="11"/>
  <c r="Z31" i="11"/>
  <c r="AD31" i="11"/>
  <c r="W32" i="11"/>
  <c r="AA32" i="11"/>
  <c r="AE32" i="11"/>
  <c r="X33" i="11"/>
  <c r="AB33" i="11"/>
  <c r="AF34" i="11"/>
  <c r="AG34" i="11" s="1"/>
  <c r="U34" i="11"/>
  <c r="Y34" i="11"/>
  <c r="AC34" i="11"/>
  <c r="V35" i="11"/>
  <c r="Z35" i="11"/>
  <c r="AD35" i="11"/>
  <c r="W36" i="11"/>
  <c r="AA36" i="11"/>
  <c r="AE36" i="11"/>
  <c r="X37" i="11"/>
  <c r="AB37" i="11"/>
  <c r="AF38" i="11"/>
  <c r="AG38" i="11" s="1"/>
  <c r="U38" i="11"/>
  <c r="Y38" i="11"/>
  <c r="AC38" i="11"/>
  <c r="V39" i="11"/>
  <c r="Z39" i="11"/>
  <c r="AD39" i="11"/>
  <c r="W40" i="11"/>
  <c r="AA40" i="11"/>
  <c r="AE40" i="11"/>
  <c r="X41" i="11"/>
  <c r="AB41" i="11"/>
  <c r="AF42" i="11"/>
  <c r="AG42" i="11" s="1"/>
  <c r="U42" i="11"/>
  <c r="Y42" i="11"/>
  <c r="AC42" i="11"/>
  <c r="V43" i="11"/>
  <c r="Z43" i="11"/>
  <c r="AD43" i="11"/>
  <c r="W44" i="11"/>
  <c r="AA44" i="11"/>
  <c r="AE44" i="11"/>
  <c r="X45" i="11"/>
  <c r="AB45" i="11"/>
  <c r="AF46" i="11"/>
  <c r="AG46" i="11" s="1"/>
  <c r="U46" i="11"/>
  <c r="Y46" i="11"/>
  <c r="AC46" i="11"/>
  <c r="V47" i="11"/>
  <c r="Z47" i="11"/>
  <c r="AD47" i="11"/>
  <c r="W48" i="11"/>
  <c r="AA48" i="11"/>
  <c r="AE48" i="11"/>
  <c r="X49" i="11"/>
  <c r="AB49" i="11"/>
  <c r="AF50" i="11"/>
  <c r="U50" i="11"/>
  <c r="Y50" i="11"/>
  <c r="AC50" i="11"/>
  <c r="V51" i="11"/>
  <c r="Z51" i="11"/>
  <c r="AD51" i="11"/>
  <c r="W52" i="11"/>
  <c r="AA52" i="11"/>
  <c r="AE52" i="11"/>
  <c r="X53" i="11"/>
  <c r="AB53" i="11"/>
  <c r="AF54" i="11"/>
  <c r="AG54" i="11" s="1"/>
  <c r="U54" i="11"/>
  <c r="Y54" i="11"/>
  <c r="AC54" i="11"/>
  <c r="V55" i="11"/>
  <c r="Z55" i="11"/>
  <c r="AD55" i="11"/>
  <c r="W56" i="11"/>
  <c r="AA56" i="11"/>
  <c r="AE56" i="11"/>
  <c r="X57" i="11"/>
  <c r="AB57" i="11"/>
  <c r="AF58" i="11"/>
  <c r="AG58" i="11" s="1"/>
  <c r="U58" i="11"/>
  <c r="Y58" i="11"/>
  <c r="AC58" i="11"/>
  <c r="V59" i="11"/>
  <c r="Z59" i="11"/>
  <c r="AD59" i="11"/>
  <c r="W60" i="11"/>
  <c r="AA60" i="11"/>
  <c r="AE60" i="11"/>
  <c r="X61" i="11"/>
  <c r="AB61" i="11"/>
  <c r="AF62" i="11"/>
  <c r="AG62" i="11" s="1"/>
  <c r="U62" i="11"/>
  <c r="Y62" i="11"/>
  <c r="AC62" i="11"/>
  <c r="V63" i="11"/>
  <c r="Z63" i="11"/>
  <c r="AD63" i="11"/>
  <c r="W64" i="11"/>
  <c r="AA64" i="11"/>
  <c r="AE64" i="11"/>
  <c r="X65" i="11"/>
  <c r="AB65" i="11"/>
  <c r="AF66" i="11"/>
  <c r="AG66" i="11" s="1"/>
  <c r="U66" i="11"/>
  <c r="Y66" i="11"/>
  <c r="AC66" i="11"/>
  <c r="V67" i="11"/>
  <c r="Z67" i="11"/>
  <c r="AD67" i="11"/>
  <c r="W68" i="11"/>
  <c r="AA68" i="11"/>
  <c r="AE68" i="11"/>
  <c r="X69" i="11"/>
  <c r="AB69" i="11"/>
  <c r="AF70" i="11"/>
  <c r="AG70" i="11" s="1"/>
  <c r="U70" i="11"/>
  <c r="Y70" i="11"/>
  <c r="AC70" i="11"/>
  <c r="V71" i="11"/>
  <c r="Z71" i="11"/>
  <c r="AD71" i="11"/>
  <c r="W72" i="11"/>
  <c r="AA72" i="11"/>
  <c r="AE72" i="11"/>
  <c r="X73" i="11"/>
  <c r="AB73" i="11"/>
  <c r="AF74" i="11"/>
  <c r="AG74" i="11" s="1"/>
  <c r="U74" i="11"/>
  <c r="Y74" i="11"/>
  <c r="AC74" i="11"/>
  <c r="V75" i="11"/>
  <c r="Z75" i="11"/>
  <c r="AD75" i="11"/>
  <c r="W76" i="11"/>
  <c r="AA76" i="11"/>
  <c r="AE76" i="11"/>
  <c r="X77" i="11"/>
  <c r="AB77" i="11"/>
  <c r="AF78" i="11"/>
  <c r="U78" i="11"/>
  <c r="Y78" i="11"/>
  <c r="AC78" i="11"/>
  <c r="V79" i="11"/>
  <c r="Z79" i="11"/>
  <c r="AD79" i="11"/>
  <c r="W80" i="11"/>
  <c r="AA80" i="11"/>
  <c r="AE80" i="11"/>
  <c r="X81" i="11"/>
  <c r="AB81" i="11"/>
  <c r="AF82" i="11"/>
  <c r="AG82" i="11" s="1"/>
  <c r="U82" i="11"/>
  <c r="Y82" i="11"/>
  <c r="AC82" i="11"/>
  <c r="V83" i="11"/>
  <c r="Z83" i="11"/>
  <c r="AD83" i="11"/>
  <c r="W84" i="11"/>
  <c r="AA84" i="11"/>
  <c r="AE84" i="11"/>
  <c r="X85" i="11"/>
  <c r="AB85" i="11"/>
  <c r="AF86" i="11"/>
  <c r="AG86" i="11" s="1"/>
  <c r="U86" i="11"/>
  <c r="Y86" i="11"/>
  <c r="AC86" i="11"/>
  <c r="V87" i="11"/>
  <c r="Z87" i="11"/>
  <c r="AD87" i="11"/>
  <c r="W88" i="11"/>
  <c r="AA88" i="11"/>
  <c r="AE88" i="11"/>
  <c r="X89" i="11"/>
  <c r="AB89" i="11"/>
  <c r="AF90" i="11"/>
  <c r="U90" i="11"/>
  <c r="Y90" i="11"/>
  <c r="AC90" i="11"/>
  <c r="V91" i="11"/>
  <c r="Z91" i="11"/>
  <c r="AD91" i="11"/>
  <c r="W92" i="11"/>
  <c r="AA92" i="11"/>
  <c r="AE92" i="11"/>
  <c r="X93" i="11"/>
  <c r="AB93" i="11"/>
  <c r="AF94" i="11"/>
  <c r="AG94" i="11" s="1"/>
  <c r="U94" i="11"/>
  <c r="Y94" i="11"/>
  <c r="AC94" i="11"/>
  <c r="V95" i="11"/>
  <c r="Z95" i="11"/>
  <c r="AD95" i="11"/>
  <c r="W96" i="11"/>
  <c r="AA96" i="11"/>
  <c r="AE96" i="11"/>
  <c r="X97" i="11"/>
  <c r="AB97" i="11"/>
  <c r="AF98" i="11"/>
  <c r="AG98" i="11" s="1"/>
  <c r="U98" i="11"/>
  <c r="Y98" i="11"/>
  <c r="AC98" i="11"/>
  <c r="V99" i="11"/>
  <c r="Z99" i="11"/>
  <c r="AD99" i="11"/>
  <c r="W100" i="11"/>
  <c r="AA100" i="11"/>
  <c r="AE100" i="11"/>
  <c r="X101" i="11"/>
  <c r="AB101" i="11"/>
  <c r="AF102" i="11"/>
  <c r="AG102" i="11" s="1"/>
  <c r="U102" i="11"/>
  <c r="Y102" i="11"/>
  <c r="AC102" i="11"/>
  <c r="V103" i="11"/>
  <c r="Z103" i="11"/>
  <c r="AD103" i="11"/>
  <c r="W104" i="11"/>
  <c r="AA104" i="11"/>
  <c r="AE104" i="11"/>
  <c r="X105" i="11"/>
  <c r="AB105" i="11"/>
  <c r="AF106" i="11"/>
  <c r="AG106" i="11" s="1"/>
  <c r="U106" i="11"/>
  <c r="Y106" i="11"/>
  <c r="AC106" i="11"/>
  <c r="V107" i="11"/>
  <c r="Z107" i="11"/>
  <c r="AD107" i="11"/>
  <c r="W108" i="11"/>
  <c r="AA108" i="11"/>
  <c r="AF109" i="11"/>
  <c r="AG109" i="11" s="1"/>
  <c r="U109" i="11"/>
  <c r="Y109" i="11"/>
  <c r="AA66" i="11"/>
  <c r="AE66" i="11"/>
  <c r="X67" i="11"/>
  <c r="AB67" i="11"/>
  <c r="AF68" i="11"/>
  <c r="AG68" i="11" s="1"/>
  <c r="U68" i="11"/>
  <c r="Y68" i="11"/>
  <c r="AC68" i="11"/>
  <c r="V69" i="11"/>
  <c r="Z69" i="11"/>
  <c r="AD69" i="11"/>
  <c r="W70" i="11"/>
  <c r="AA70" i="11"/>
  <c r="AE70" i="11"/>
  <c r="X71" i="11"/>
  <c r="AB71" i="11"/>
  <c r="AF72" i="11"/>
  <c r="AG72" i="11" s="1"/>
  <c r="U72" i="11"/>
  <c r="Y72" i="11"/>
  <c r="AC72" i="11"/>
  <c r="V73" i="11"/>
  <c r="Z73" i="11"/>
  <c r="AD73" i="11"/>
  <c r="W74" i="11"/>
  <c r="AA74" i="11"/>
  <c r="AE74" i="11"/>
  <c r="X75" i="11"/>
  <c r="AB75" i="11"/>
  <c r="AF76" i="11"/>
  <c r="AG76" i="11" s="1"/>
  <c r="U76" i="11"/>
  <c r="Y76" i="11"/>
  <c r="AC76" i="11"/>
  <c r="V77" i="11"/>
  <c r="Z77" i="11"/>
  <c r="AD77" i="11"/>
  <c r="W78" i="11"/>
  <c r="AA78" i="11"/>
  <c r="AE78" i="11"/>
  <c r="X79" i="11"/>
  <c r="AB79" i="11"/>
  <c r="U80" i="11"/>
  <c r="Y80" i="11"/>
  <c r="AC80" i="11"/>
  <c r="V81" i="11"/>
  <c r="Z81" i="11"/>
  <c r="AD81" i="11"/>
  <c r="W82" i="11"/>
  <c r="AA82" i="11"/>
  <c r="AE82" i="11"/>
  <c r="X83" i="11"/>
  <c r="AB83" i="11"/>
  <c r="AF84" i="11"/>
  <c r="AG84" i="11" s="1"/>
  <c r="U84" i="11"/>
  <c r="Y84" i="11"/>
  <c r="AC84" i="11"/>
  <c r="V85" i="11"/>
  <c r="Z85" i="11"/>
  <c r="AD85" i="11"/>
  <c r="W86" i="11"/>
  <c r="AA86" i="11"/>
  <c r="AE86" i="11"/>
  <c r="X87" i="11"/>
  <c r="AB87" i="11"/>
  <c r="U88" i="11"/>
  <c r="Y88" i="11"/>
  <c r="AC88" i="11"/>
  <c r="V89" i="11"/>
  <c r="Z89" i="11"/>
  <c r="AD89" i="11"/>
  <c r="W90" i="11"/>
  <c r="AA90" i="11"/>
  <c r="AE90" i="11"/>
  <c r="X91" i="11"/>
  <c r="AB91" i="11"/>
  <c r="AF92" i="11"/>
  <c r="AG92" i="11" s="1"/>
  <c r="U92" i="11"/>
  <c r="Y92" i="11"/>
  <c r="AC92" i="11"/>
  <c r="V93" i="11"/>
  <c r="Z93" i="11"/>
  <c r="AD93" i="11"/>
  <c r="W94" i="11"/>
  <c r="AA94" i="11"/>
  <c r="AE94" i="11"/>
  <c r="X95" i="11"/>
  <c r="AB95" i="11"/>
  <c r="U96" i="11"/>
  <c r="Y96" i="11"/>
  <c r="AC96" i="11"/>
  <c r="V97" i="11"/>
  <c r="Z97" i="11"/>
  <c r="AD97" i="11"/>
  <c r="W98" i="11"/>
  <c r="AA98" i="11"/>
  <c r="AE98" i="11"/>
  <c r="X99" i="11"/>
  <c r="AB99" i="11"/>
  <c r="AF100" i="11"/>
  <c r="AG100" i="11" s="1"/>
  <c r="U100" i="11"/>
  <c r="Y100" i="11"/>
  <c r="AC100" i="11"/>
  <c r="V101" i="11"/>
  <c r="Z101" i="11"/>
  <c r="AD101" i="11"/>
  <c r="W102" i="11"/>
  <c r="AA102" i="11"/>
  <c r="AE102" i="11"/>
  <c r="X103" i="11"/>
  <c r="AB103" i="11"/>
  <c r="U104" i="11"/>
  <c r="Y104" i="11"/>
  <c r="AC104" i="11"/>
  <c r="V105" i="11"/>
  <c r="Z105" i="11"/>
  <c r="AD105" i="11"/>
  <c r="W106" i="11"/>
  <c r="AA106" i="11"/>
  <c r="AE106" i="11"/>
  <c r="X107" i="11"/>
  <c r="AB107" i="11"/>
  <c r="U108" i="11"/>
  <c r="Y108" i="11"/>
  <c r="AC108" i="11"/>
  <c r="W109" i="11"/>
  <c r="AA109" i="11"/>
  <c r="AF108" i="11"/>
  <c r="AG108" i="11" s="1"/>
  <c r="AF80" i="11"/>
  <c r="AG80" i="11" s="1"/>
  <c r="AG96" i="11"/>
  <c r="AG88" i="11"/>
  <c r="AG104" i="11"/>
  <c r="J7" i="7"/>
  <c r="J8" i="7"/>
  <c r="J9" i="7"/>
  <c r="K9" i="7" s="1"/>
  <c r="J10" i="7"/>
  <c r="K10" i="7" s="1"/>
  <c r="J11" i="7"/>
  <c r="J12" i="7"/>
  <c r="J13" i="7"/>
  <c r="J14" i="7"/>
  <c r="K14" i="7" s="1"/>
  <c r="J15" i="7"/>
  <c r="K15" i="7" s="1"/>
  <c r="J16" i="7"/>
  <c r="J17" i="7"/>
  <c r="K17" i="7" s="1"/>
  <c r="J18" i="7"/>
  <c r="K18" i="7" s="1"/>
  <c r="J19" i="7"/>
  <c r="K19" i="7" s="1"/>
  <c r="L19" i="7" s="1"/>
  <c r="J20" i="7"/>
  <c r="K20" i="7" s="1"/>
  <c r="J21" i="7"/>
  <c r="K21" i="7" s="1"/>
  <c r="J22" i="7"/>
  <c r="K22" i="7" s="1"/>
  <c r="L22" i="7" s="1"/>
  <c r="J23" i="7"/>
  <c r="K23" i="7" s="1"/>
  <c r="J24" i="7"/>
  <c r="J25" i="7"/>
  <c r="K25" i="7" s="1"/>
  <c r="J26" i="7"/>
  <c r="K26" i="7" s="1"/>
  <c r="J27" i="7"/>
  <c r="K27" i="7" s="1"/>
  <c r="J28" i="7"/>
  <c r="J29" i="7"/>
  <c r="K29" i="7" s="1"/>
  <c r="J30" i="7"/>
  <c r="J31" i="7"/>
  <c r="K31" i="7" s="1"/>
  <c r="J32" i="7"/>
  <c r="J33" i="7"/>
  <c r="K33" i="7" s="1"/>
  <c r="J34" i="7"/>
  <c r="K34" i="7" s="1"/>
  <c r="J35" i="7"/>
  <c r="K35" i="7" s="1"/>
  <c r="J36" i="7"/>
  <c r="K36" i="7" s="1"/>
  <c r="L36" i="7" s="1"/>
  <c r="J37" i="7"/>
  <c r="K37" i="7" s="1"/>
  <c r="J38" i="7"/>
  <c r="K38" i="7" s="1"/>
  <c r="L38" i="7" s="1"/>
  <c r="J39" i="7"/>
  <c r="J40" i="7"/>
  <c r="J41" i="7"/>
  <c r="K41" i="7" s="1"/>
  <c r="J42" i="7"/>
  <c r="K42" i="7" s="1"/>
  <c r="J43" i="7"/>
  <c r="K43" i="7" s="1"/>
  <c r="J44" i="7"/>
  <c r="J45" i="7"/>
  <c r="K45" i="7" s="1"/>
  <c r="J46" i="7"/>
  <c r="K46" i="7" s="1"/>
  <c r="L46" i="7" s="1"/>
  <c r="J47" i="7"/>
  <c r="K47" i="7" s="1"/>
  <c r="J48" i="7"/>
  <c r="K48" i="7" s="1"/>
  <c r="L48" i="7" s="1"/>
  <c r="J49" i="7"/>
  <c r="K49" i="7" s="1"/>
  <c r="J50" i="7"/>
  <c r="K50" i="7" s="1"/>
  <c r="J51" i="7"/>
  <c r="J52" i="7"/>
  <c r="K52" i="7" s="1"/>
  <c r="L52" i="7" s="1"/>
  <c r="J53" i="7"/>
  <c r="K53" i="7" s="1"/>
  <c r="J54" i="7"/>
  <c r="J55" i="7"/>
  <c r="K55" i="7" s="1"/>
  <c r="J56" i="7"/>
  <c r="K56" i="7" s="1"/>
  <c r="J57" i="7"/>
  <c r="J58" i="7"/>
  <c r="K58" i="7" s="1"/>
  <c r="J59" i="7"/>
  <c r="K59" i="7" s="1"/>
  <c r="J60" i="7"/>
  <c r="K60" i="7" s="1"/>
  <c r="J61" i="7"/>
  <c r="K61" i="7" s="1"/>
  <c r="J62" i="7"/>
  <c r="J63" i="7"/>
  <c r="K63" i="7" s="1"/>
  <c r="J64" i="7"/>
  <c r="J65" i="7"/>
  <c r="K65" i="7" s="1"/>
  <c r="J66" i="7"/>
  <c r="K66" i="7" s="1"/>
  <c r="J67" i="7"/>
  <c r="K67" i="7" s="1"/>
  <c r="L67" i="7" s="1"/>
  <c r="J68" i="7"/>
  <c r="J69" i="7"/>
  <c r="J70" i="7"/>
  <c r="J71" i="7"/>
  <c r="K71" i="7" s="1"/>
  <c r="L71" i="7" s="1"/>
  <c r="J72" i="7"/>
  <c r="J73" i="7"/>
  <c r="K73" i="7" s="1"/>
  <c r="L73" i="7" s="1"/>
  <c r="M73" i="7" s="1"/>
  <c r="N73" i="7" s="1"/>
  <c r="J74" i="7"/>
  <c r="K74" i="7" s="1"/>
  <c r="J75" i="7"/>
  <c r="J76" i="7"/>
  <c r="K76" i="7" s="1"/>
  <c r="L76" i="7" s="1"/>
  <c r="J77" i="7"/>
  <c r="K77" i="7" s="1"/>
  <c r="J78" i="7"/>
  <c r="K78" i="7" s="1"/>
  <c r="J79" i="7"/>
  <c r="K79" i="7" s="1"/>
  <c r="J80" i="7"/>
  <c r="K80" i="7" s="1"/>
  <c r="L80" i="7" s="1"/>
  <c r="J81" i="7"/>
  <c r="K81" i="7" s="1"/>
  <c r="J82" i="7"/>
  <c r="K82" i="7" s="1"/>
  <c r="J83" i="7"/>
  <c r="K83" i="7" s="1"/>
  <c r="J84" i="7"/>
  <c r="J85" i="7"/>
  <c r="J86" i="7"/>
  <c r="J87" i="7"/>
  <c r="K87" i="7" s="1"/>
  <c r="L87" i="7" s="1"/>
  <c r="J88" i="7"/>
  <c r="J89" i="7"/>
  <c r="K89" i="7" s="1"/>
  <c r="J90" i="7"/>
  <c r="K90" i="7" s="1"/>
  <c r="J91" i="7"/>
  <c r="J92" i="7"/>
  <c r="K92" i="7" s="1"/>
  <c r="L92" i="7" s="1"/>
  <c r="J93" i="7"/>
  <c r="K93" i="7" s="1"/>
  <c r="J94" i="7"/>
  <c r="K94" i="7" s="1"/>
  <c r="J95" i="7"/>
  <c r="J96" i="7"/>
  <c r="K96" i="7" s="1"/>
  <c r="L96" i="7" s="1"/>
  <c r="J97" i="7"/>
  <c r="K97" i="7" s="1"/>
  <c r="J98" i="7"/>
  <c r="K98" i="7" s="1"/>
  <c r="L98" i="7" s="1"/>
  <c r="J99" i="7"/>
  <c r="K99" i="7" s="1"/>
  <c r="J100" i="7"/>
  <c r="J101" i="7"/>
  <c r="K101" i="7" s="1"/>
  <c r="J102" i="7"/>
  <c r="K102" i="7" s="1"/>
  <c r="L102" i="7" s="1"/>
  <c r="M102" i="7" s="1"/>
  <c r="J103" i="7"/>
  <c r="K103" i="7" s="1"/>
  <c r="J104" i="7"/>
  <c r="J105" i="7"/>
  <c r="K105" i="7" s="1"/>
  <c r="J106" i="7"/>
  <c r="K106" i="7" s="1"/>
  <c r="J107" i="7"/>
  <c r="K107" i="7" s="1"/>
  <c r="J108" i="7"/>
  <c r="J109" i="7"/>
  <c r="K109" i="7" s="1"/>
  <c r="J6" i="7"/>
  <c r="AQ123" i="11" l="1"/>
  <c r="AQ122" i="11"/>
  <c r="AQ121" i="11"/>
  <c r="AQ120" i="11"/>
  <c r="AQ119" i="11"/>
  <c r="X117" i="7"/>
  <c r="X118" i="7"/>
  <c r="W115" i="7"/>
  <c r="W114" i="7"/>
  <c r="J113" i="8"/>
  <c r="J110" i="8"/>
  <c r="J112" i="8"/>
  <c r="J115" i="8"/>
  <c r="J117" i="8"/>
  <c r="J111" i="8"/>
  <c r="J116" i="8"/>
  <c r="J114" i="8"/>
  <c r="J118" i="8"/>
  <c r="Y113" i="7"/>
  <c r="X116" i="7"/>
  <c r="X112" i="7"/>
  <c r="AQ118" i="11"/>
  <c r="AQ117" i="11"/>
  <c r="AQ116" i="11"/>
  <c r="AQ115" i="11"/>
  <c r="AQ114" i="11"/>
  <c r="AQ113" i="11"/>
  <c r="AQ112" i="11"/>
  <c r="AQ111" i="11"/>
  <c r="AG6" i="11"/>
  <c r="AQ110" i="11"/>
  <c r="L10" i="12"/>
  <c r="H10" i="12"/>
  <c r="F10" i="12"/>
  <c r="E38" i="12"/>
  <c r="K10" i="12"/>
  <c r="K8" i="12"/>
  <c r="O10" i="12"/>
  <c r="O8" i="12"/>
  <c r="G10" i="12"/>
  <c r="G8" i="12"/>
  <c r="M10" i="12"/>
  <c r="M8" i="12"/>
  <c r="E10" i="12"/>
  <c r="E8" i="12"/>
  <c r="E15" i="12"/>
  <c r="E16" i="12" s="1"/>
  <c r="I10" i="12"/>
  <c r="I8" i="12"/>
  <c r="J10" i="12"/>
  <c r="AQ77" i="11"/>
  <c r="AQ67" i="11"/>
  <c r="AQ35" i="11"/>
  <c r="AQ98" i="11"/>
  <c r="J6" i="8"/>
  <c r="AG9" i="11"/>
  <c r="AQ25" i="11"/>
  <c r="AQ83" i="11"/>
  <c r="AQ51" i="11"/>
  <c r="AQ19" i="11"/>
  <c r="AQ38" i="11"/>
  <c r="AQ75" i="11"/>
  <c r="AQ43" i="11"/>
  <c r="AQ11" i="11"/>
  <c r="AQ97" i="11"/>
  <c r="AQ14" i="11"/>
  <c r="AQ108" i="11"/>
  <c r="AQ79" i="11"/>
  <c r="AQ71" i="11"/>
  <c r="AQ63" i="11"/>
  <c r="AQ55" i="11"/>
  <c r="AQ47" i="11"/>
  <c r="AQ39" i="11"/>
  <c r="AQ31" i="11"/>
  <c r="AQ23" i="11"/>
  <c r="AQ15" i="11"/>
  <c r="AQ109" i="11"/>
  <c r="AQ56" i="11"/>
  <c r="AQ48" i="11"/>
  <c r="AQ95" i="11"/>
  <c r="AQ59" i="11"/>
  <c r="AQ27" i="11"/>
  <c r="AQ49" i="11"/>
  <c r="AQ70" i="11"/>
  <c r="AQ92" i="11"/>
  <c r="AQ90" i="11"/>
  <c r="AQ78" i="11"/>
  <c r="AQ66" i="11"/>
  <c r="AQ50" i="11"/>
  <c r="AQ30" i="11"/>
  <c r="AQ29" i="11"/>
  <c r="AQ107" i="11"/>
  <c r="AQ91" i="11"/>
  <c r="AG79" i="11"/>
  <c r="AH79" i="11" s="1"/>
  <c r="AG71" i="11"/>
  <c r="AG63" i="11"/>
  <c r="AG55" i="11"/>
  <c r="AH55" i="11" s="1"/>
  <c r="AG47" i="11"/>
  <c r="AH47" i="11" s="1"/>
  <c r="AG39" i="11"/>
  <c r="AG31" i="11"/>
  <c r="AG23" i="11"/>
  <c r="AH23" i="11" s="1"/>
  <c r="AG15" i="11"/>
  <c r="AH15" i="11" s="1"/>
  <c r="AG7" i="11"/>
  <c r="AG29" i="11"/>
  <c r="AG90" i="11"/>
  <c r="AH90" i="11" s="1"/>
  <c r="AQ93" i="11"/>
  <c r="AQ65" i="11"/>
  <c r="AQ37" i="11"/>
  <c r="AQ94" i="11"/>
  <c r="AQ62" i="11"/>
  <c r="AQ34" i="11"/>
  <c r="AQ52" i="11"/>
  <c r="AQ44" i="11"/>
  <c r="AQ36" i="11"/>
  <c r="AQ24" i="11"/>
  <c r="AQ16" i="11"/>
  <c r="AQ84" i="11"/>
  <c r="AQ104" i="11"/>
  <c r="AQ99" i="11"/>
  <c r="E61" i="12" s="1"/>
  <c r="AG52" i="11"/>
  <c r="AH52" i="11" s="1"/>
  <c r="AQ101" i="11"/>
  <c r="AQ81" i="11"/>
  <c r="AQ53" i="11"/>
  <c r="AQ13" i="11"/>
  <c r="AQ102" i="11"/>
  <c r="AQ82" i="11"/>
  <c r="AQ46" i="11"/>
  <c r="AQ18" i="11"/>
  <c r="AQ21" i="11"/>
  <c r="AQ9" i="11"/>
  <c r="AQ74" i="11"/>
  <c r="AQ54" i="11"/>
  <c r="AQ42" i="11"/>
  <c r="AQ22" i="11"/>
  <c r="AQ10" i="11"/>
  <c r="AQ64" i="11"/>
  <c r="AQ60" i="11"/>
  <c r="AQ40" i="11"/>
  <c r="AQ32" i="11"/>
  <c r="AQ28" i="11"/>
  <c r="AQ20" i="11"/>
  <c r="AQ12" i="11"/>
  <c r="AQ103" i="11"/>
  <c r="AQ87" i="11"/>
  <c r="AG28" i="11"/>
  <c r="AH28" i="11" s="1"/>
  <c r="AG78" i="11"/>
  <c r="AG50" i="11"/>
  <c r="AH50" i="11" s="1"/>
  <c r="AG10" i="11"/>
  <c r="AH10" i="11" s="1"/>
  <c r="AG60" i="11"/>
  <c r="AH60" i="11" s="1"/>
  <c r="AG36" i="11"/>
  <c r="AQ105" i="11"/>
  <c r="AQ89" i="11"/>
  <c r="AQ57" i="11"/>
  <c r="AQ33" i="11"/>
  <c r="AQ17" i="11"/>
  <c r="AQ106" i="11"/>
  <c r="AQ86" i="11"/>
  <c r="AQ58" i="11"/>
  <c r="AQ26" i="11"/>
  <c r="AQ76" i="11"/>
  <c r="AQ72" i="11"/>
  <c r="AQ68" i="11"/>
  <c r="AQ85" i="11"/>
  <c r="AQ73" i="11"/>
  <c r="AQ69" i="11"/>
  <c r="AQ61" i="11"/>
  <c r="AQ45" i="11"/>
  <c r="AQ41" i="11"/>
  <c r="AQ6" i="11"/>
  <c r="E59" i="12" s="1"/>
  <c r="AQ88" i="11"/>
  <c r="AQ96" i="11"/>
  <c r="AQ7" i="11"/>
  <c r="AQ8" i="11"/>
  <c r="AQ80" i="11"/>
  <c r="AQ100" i="11"/>
  <c r="F38" i="12"/>
  <c r="F15" i="12"/>
  <c r="F16" i="12" s="1"/>
  <c r="C22" i="12"/>
  <c r="C21" i="12"/>
  <c r="AH105" i="11"/>
  <c r="AH97" i="11"/>
  <c r="AH89" i="11"/>
  <c r="AH77" i="11"/>
  <c r="AH57" i="11"/>
  <c r="AH49" i="11"/>
  <c r="AH33" i="11"/>
  <c r="AH17" i="11"/>
  <c r="AH48" i="11"/>
  <c r="AH109" i="11"/>
  <c r="AI109" i="11" s="1"/>
  <c r="AJ109" i="11" s="1"/>
  <c r="AK109" i="11" s="1"/>
  <c r="AL109" i="11" s="1"/>
  <c r="AM109" i="11" s="1"/>
  <c r="AN109" i="11" s="1"/>
  <c r="AO109" i="11" s="1"/>
  <c r="AP109" i="11" s="1"/>
  <c r="AH102" i="11"/>
  <c r="AH94" i="11"/>
  <c r="AH82" i="11"/>
  <c r="AH62" i="11"/>
  <c r="AH46" i="11"/>
  <c r="AH34" i="11"/>
  <c r="AH18" i="11"/>
  <c r="AH56" i="11"/>
  <c r="AH103" i="11"/>
  <c r="AH95" i="11"/>
  <c r="AH87" i="11"/>
  <c r="AH88" i="11"/>
  <c r="AH61" i="11"/>
  <c r="AH21" i="11"/>
  <c r="AH76" i="11"/>
  <c r="AH101" i="11"/>
  <c r="AH93" i="11"/>
  <c r="AH81" i="11"/>
  <c r="AH65" i="11"/>
  <c r="AH53" i="11"/>
  <c r="AH37" i="11"/>
  <c r="AH25" i="11"/>
  <c r="AH13" i="11"/>
  <c r="AH106" i="11"/>
  <c r="AH98" i="11"/>
  <c r="AH86" i="11"/>
  <c r="AH70" i="11"/>
  <c r="AH58" i="11"/>
  <c r="AH38" i="11"/>
  <c r="AH26" i="11"/>
  <c r="AH14" i="11"/>
  <c r="AH16" i="11"/>
  <c r="AH73" i="11"/>
  <c r="AH41" i="11"/>
  <c r="AH96" i="11"/>
  <c r="AH66" i="11"/>
  <c r="AH30" i="11"/>
  <c r="AH108" i="11"/>
  <c r="AI108" i="11" s="1"/>
  <c r="AJ108" i="11" s="1"/>
  <c r="AK108" i="11" s="1"/>
  <c r="AL108" i="11" s="1"/>
  <c r="AM108" i="11" s="1"/>
  <c r="AN108" i="11" s="1"/>
  <c r="AO108" i="11" s="1"/>
  <c r="AP108" i="11" s="1"/>
  <c r="AH92" i="11"/>
  <c r="AH68" i="11"/>
  <c r="AH44" i="11"/>
  <c r="AH24" i="11"/>
  <c r="AH104" i="11"/>
  <c r="AH107" i="11"/>
  <c r="AH99" i="11"/>
  <c r="AH91" i="11"/>
  <c r="AH83" i="11"/>
  <c r="AH75" i="11"/>
  <c r="AH67" i="11"/>
  <c r="AH59" i="11"/>
  <c r="AH51" i="11"/>
  <c r="AH43" i="11"/>
  <c r="AH35" i="11"/>
  <c r="AH27" i="11"/>
  <c r="AH19" i="11"/>
  <c r="AH11" i="11"/>
  <c r="AH20" i="11"/>
  <c r="AH8" i="11"/>
  <c r="AH85" i="11"/>
  <c r="AH69" i="11"/>
  <c r="AH45" i="11"/>
  <c r="AH74" i="11"/>
  <c r="AH54" i="11"/>
  <c r="AH42" i="11"/>
  <c r="AH22" i="11"/>
  <c r="AH80" i="11"/>
  <c r="AH100" i="11"/>
  <c r="AH84" i="11"/>
  <c r="AH72" i="11"/>
  <c r="AH64" i="11"/>
  <c r="AH40" i="11"/>
  <c r="AH32" i="11"/>
  <c r="AH12" i="11"/>
  <c r="J86" i="8"/>
  <c r="J70" i="8"/>
  <c r="J62" i="8"/>
  <c r="J54" i="8"/>
  <c r="J30" i="8"/>
  <c r="J14" i="8"/>
  <c r="K30" i="7"/>
  <c r="L30" i="7" s="1"/>
  <c r="J95" i="8"/>
  <c r="J91" i="8"/>
  <c r="J75" i="8"/>
  <c r="J51" i="8"/>
  <c r="J39" i="8"/>
  <c r="J11" i="8"/>
  <c r="J7" i="8"/>
  <c r="K86" i="7"/>
  <c r="L86" i="7" s="1"/>
  <c r="K6" i="7"/>
  <c r="L74" i="7"/>
  <c r="L42" i="7"/>
  <c r="M38" i="7"/>
  <c r="L26" i="7"/>
  <c r="M22" i="7"/>
  <c r="L18" i="7"/>
  <c r="L10" i="7"/>
  <c r="N102" i="7"/>
  <c r="L106" i="7"/>
  <c r="L90" i="7"/>
  <c r="M87" i="7"/>
  <c r="L79" i="7"/>
  <c r="M71" i="7"/>
  <c r="L55" i="7"/>
  <c r="L23" i="7"/>
  <c r="M19" i="7"/>
  <c r="L107" i="7"/>
  <c r="L99" i="7"/>
  <c r="L83" i="7"/>
  <c r="L59" i="7"/>
  <c r="L43" i="7"/>
  <c r="L35" i="7"/>
  <c r="L27" i="7"/>
  <c r="L15" i="7"/>
  <c r="K91" i="7"/>
  <c r="M76" i="7"/>
  <c r="L56" i="7"/>
  <c r="J98" i="8"/>
  <c r="J82" i="8"/>
  <c r="J66" i="8"/>
  <c r="J50" i="8"/>
  <c r="J34" i="8"/>
  <c r="J18" i="8"/>
  <c r="L78" i="7"/>
  <c r="K95" i="7"/>
  <c r="O73" i="7"/>
  <c r="L65" i="7"/>
  <c r="M48" i="7"/>
  <c r="J79" i="8"/>
  <c r="J63" i="8"/>
  <c r="J47" i="8"/>
  <c r="J31" i="8"/>
  <c r="J15" i="8"/>
  <c r="J109" i="8"/>
  <c r="J105" i="8"/>
  <c r="J101" i="8"/>
  <c r="L97" i="7"/>
  <c r="J93" i="8"/>
  <c r="J89" i="8"/>
  <c r="J85" i="8"/>
  <c r="L81" i="7"/>
  <c r="J77" i="8"/>
  <c r="J73" i="8"/>
  <c r="J69" i="8"/>
  <c r="J65" i="8"/>
  <c r="J61" i="8"/>
  <c r="J57" i="8"/>
  <c r="J53" i="8"/>
  <c r="J49" i="8"/>
  <c r="L45" i="7"/>
  <c r="L41" i="7"/>
  <c r="J37" i="8"/>
  <c r="L33" i="7"/>
  <c r="L29" i="7"/>
  <c r="J25" i="8"/>
  <c r="J21" i="8"/>
  <c r="J17" i="8"/>
  <c r="J13" i="8"/>
  <c r="J9" i="8"/>
  <c r="L101" i="7"/>
  <c r="M92" i="7"/>
  <c r="K75" i="7"/>
  <c r="K70" i="7"/>
  <c r="M67" i="7"/>
  <c r="K62" i="7"/>
  <c r="K54" i="7"/>
  <c r="L34" i="7"/>
  <c r="L25" i="7"/>
  <c r="L9" i="7"/>
  <c r="K7" i="7"/>
  <c r="J102" i="8"/>
  <c r="J94" i="8"/>
  <c r="J78" i="8"/>
  <c r="J46" i="8"/>
  <c r="J38" i="8"/>
  <c r="J22" i="8"/>
  <c r="L103" i="7"/>
  <c r="L63" i="7"/>
  <c r="L47" i="7"/>
  <c r="L31" i="7"/>
  <c r="L58" i="7"/>
  <c r="K51" i="7"/>
  <c r="L49" i="7"/>
  <c r="K39" i="7"/>
  <c r="L14" i="7"/>
  <c r="J106" i="8"/>
  <c r="J90" i="8"/>
  <c r="J74" i="8"/>
  <c r="J58" i="8"/>
  <c r="J42" i="8"/>
  <c r="J26" i="8"/>
  <c r="J10" i="8"/>
  <c r="L94" i="7"/>
  <c r="L82" i="7"/>
  <c r="L66" i="7"/>
  <c r="L50" i="7"/>
  <c r="L105" i="7"/>
  <c r="L93" i="7"/>
  <c r="M80" i="7"/>
  <c r="L60" i="7"/>
  <c r="M52" i="7"/>
  <c r="M36" i="7"/>
  <c r="J103" i="8"/>
  <c r="J87" i="8"/>
  <c r="J71" i="8"/>
  <c r="J55" i="8"/>
  <c r="J23" i="8"/>
  <c r="J108" i="8"/>
  <c r="J104" i="8"/>
  <c r="J100" i="8"/>
  <c r="J96" i="8"/>
  <c r="J92" i="8"/>
  <c r="J88" i="8"/>
  <c r="J84" i="8"/>
  <c r="J80" i="8"/>
  <c r="J76" i="8"/>
  <c r="J72" i="8"/>
  <c r="J68" i="8"/>
  <c r="J64" i="8"/>
  <c r="J60" i="8"/>
  <c r="J56" i="8"/>
  <c r="J52" i="8"/>
  <c r="J48" i="8"/>
  <c r="J44" i="8"/>
  <c r="J40" i="8"/>
  <c r="J36" i="8"/>
  <c r="J32" i="8"/>
  <c r="J28" i="8"/>
  <c r="J24" i="8"/>
  <c r="J20" i="8"/>
  <c r="J16" i="8"/>
  <c r="J12" i="8"/>
  <c r="J8" i="8"/>
  <c r="L109" i="7"/>
  <c r="M98" i="7"/>
  <c r="M96" i="7"/>
  <c r="L89" i="7"/>
  <c r="L77" i="7"/>
  <c r="L61" i="7"/>
  <c r="L53" i="7"/>
  <c r="M46" i="7"/>
  <c r="L37" i="7"/>
  <c r="L21" i="7"/>
  <c r="L20" i="7"/>
  <c r="L17" i="7"/>
  <c r="K11" i="7"/>
  <c r="J107" i="8"/>
  <c r="J99" i="8"/>
  <c r="J83" i="8"/>
  <c r="J67" i="8"/>
  <c r="J59" i="8"/>
  <c r="J43" i="8"/>
  <c r="J35" i="8"/>
  <c r="J27" i="8"/>
  <c r="J19" i="8"/>
  <c r="K108" i="7"/>
  <c r="K88" i="7"/>
  <c r="K85" i="7"/>
  <c r="K72" i="7"/>
  <c r="K69" i="7"/>
  <c r="K64" i="7"/>
  <c r="K57" i="7"/>
  <c r="K44" i="7"/>
  <c r="K40" i="7"/>
  <c r="K28" i="7"/>
  <c r="K16" i="7"/>
  <c r="K13" i="7"/>
  <c r="K12" i="7"/>
  <c r="K8" i="7"/>
  <c r="J97" i="8"/>
  <c r="J81" i="8"/>
  <c r="J45" i="8"/>
  <c r="J41" i="8"/>
  <c r="J33" i="8"/>
  <c r="J29" i="8"/>
  <c r="K104" i="7"/>
  <c r="K100" i="7"/>
  <c r="K84" i="7"/>
  <c r="K68" i="7"/>
  <c r="K32" i="7"/>
  <c r="K24" i="7"/>
  <c r="AR123" i="11" l="1"/>
  <c r="AR122" i="11"/>
  <c r="AR121" i="11"/>
  <c r="AR120" i="11"/>
  <c r="AR119" i="11"/>
  <c r="Y116" i="7"/>
  <c r="L6" i="7"/>
  <c r="K112" i="8"/>
  <c r="K117" i="8"/>
  <c r="K111" i="8"/>
  <c r="K110" i="8"/>
  <c r="K116" i="8"/>
  <c r="K118" i="8"/>
  <c r="K113" i="8"/>
  <c r="K114" i="8"/>
  <c r="K115" i="8"/>
  <c r="X114" i="7"/>
  <c r="Y118" i="7"/>
  <c r="Y112" i="7"/>
  <c r="Z113" i="7"/>
  <c r="X115" i="7"/>
  <c r="Y117" i="7"/>
  <c r="AR118" i="11"/>
  <c r="AR117" i="11"/>
  <c r="AR116" i="11"/>
  <c r="AR115" i="11"/>
  <c r="AR114" i="11"/>
  <c r="AR113" i="11"/>
  <c r="AR112" i="11"/>
  <c r="AR111" i="11"/>
  <c r="AH6" i="11"/>
  <c r="AR110" i="11"/>
  <c r="E14" i="12"/>
  <c r="E17" i="12"/>
  <c r="E40" i="12"/>
  <c r="E39" i="12"/>
  <c r="F40" i="12"/>
  <c r="F39" i="12"/>
  <c r="E21" i="12"/>
  <c r="E23" i="12" s="1"/>
  <c r="AR70" i="11"/>
  <c r="AR52" i="11"/>
  <c r="AH9" i="11"/>
  <c r="AR104" i="11"/>
  <c r="AR96" i="11"/>
  <c r="AR42" i="11"/>
  <c r="AR51" i="11"/>
  <c r="AR53" i="11"/>
  <c r="AR50" i="11"/>
  <c r="AR29" i="11"/>
  <c r="AH29" i="11"/>
  <c r="AR105" i="11"/>
  <c r="AR89" i="11"/>
  <c r="AR57" i="11"/>
  <c r="AR33" i="11"/>
  <c r="AR48" i="11"/>
  <c r="AR102" i="11"/>
  <c r="AR82" i="11"/>
  <c r="AR46" i="11"/>
  <c r="AR18" i="11"/>
  <c r="AR95" i="11"/>
  <c r="AR79" i="11"/>
  <c r="AR47" i="11"/>
  <c r="AR15" i="11"/>
  <c r="AR88" i="11"/>
  <c r="AR21" i="11"/>
  <c r="AR60" i="11"/>
  <c r="AR20" i="11"/>
  <c r="AR85" i="11"/>
  <c r="AR45" i="11"/>
  <c r="AR9" i="11"/>
  <c r="AR31" i="11"/>
  <c r="AR63" i="11"/>
  <c r="AR32" i="11"/>
  <c r="AR80" i="11"/>
  <c r="AR35" i="11"/>
  <c r="AR99" i="11"/>
  <c r="F61" i="12" s="1"/>
  <c r="AR30" i="11"/>
  <c r="AR38" i="11"/>
  <c r="AR25" i="11"/>
  <c r="AR36" i="11"/>
  <c r="AR78" i="11"/>
  <c r="AR97" i="11"/>
  <c r="AR39" i="11"/>
  <c r="AR71" i="11"/>
  <c r="AR100" i="11"/>
  <c r="AR19" i="11"/>
  <c r="AR83" i="11"/>
  <c r="F60" i="12" s="1"/>
  <c r="AR92" i="11"/>
  <c r="AR14" i="11"/>
  <c r="AR101" i="11"/>
  <c r="AH63" i="11"/>
  <c r="AI63" i="11" s="1"/>
  <c r="AR28" i="11"/>
  <c r="AR72" i="11"/>
  <c r="AR74" i="11"/>
  <c r="AR7" i="11"/>
  <c r="AR67" i="11"/>
  <c r="AR44" i="11"/>
  <c r="AR73" i="11"/>
  <c r="AR98" i="11"/>
  <c r="AR81" i="11"/>
  <c r="AH31" i="11"/>
  <c r="AR6" i="11"/>
  <c r="AR11" i="11"/>
  <c r="AR27" i="11"/>
  <c r="AR43" i="11"/>
  <c r="AR59" i="11"/>
  <c r="AR75" i="11"/>
  <c r="AR91" i="11"/>
  <c r="AR107" i="11"/>
  <c r="AR24" i="11"/>
  <c r="AR68" i="11"/>
  <c r="AR108" i="11"/>
  <c r="AR66" i="11"/>
  <c r="AR41" i="11"/>
  <c r="AR16" i="11"/>
  <c r="AR26" i="11"/>
  <c r="AR58" i="11"/>
  <c r="AR86" i="11"/>
  <c r="AR106" i="11"/>
  <c r="AR13" i="11"/>
  <c r="AR37" i="11"/>
  <c r="AR65" i="11"/>
  <c r="AR93" i="11"/>
  <c r="AH36" i="11"/>
  <c r="AI36" i="11" s="1"/>
  <c r="AH78" i="11"/>
  <c r="AI78" i="11" s="1"/>
  <c r="AH39" i="11"/>
  <c r="AI39" i="11" s="1"/>
  <c r="AH71" i="11"/>
  <c r="AI71" i="11" s="1"/>
  <c r="AR12" i="11"/>
  <c r="AR40" i="11"/>
  <c r="AR64" i="11"/>
  <c r="AR84" i="11"/>
  <c r="AR22" i="11"/>
  <c r="AR54" i="11"/>
  <c r="AR90" i="11"/>
  <c r="AR69" i="11"/>
  <c r="AR8" i="11"/>
  <c r="AH7" i="11"/>
  <c r="AR76" i="11"/>
  <c r="AR10" i="11"/>
  <c r="AR61" i="11"/>
  <c r="AR23" i="11"/>
  <c r="AR55" i="11"/>
  <c r="AR87" i="11"/>
  <c r="AR103" i="11"/>
  <c r="AR56" i="11"/>
  <c r="AR34" i="11"/>
  <c r="AR62" i="11"/>
  <c r="AR94" i="11"/>
  <c r="AR109" i="11"/>
  <c r="AR17" i="11"/>
  <c r="AR49" i="11"/>
  <c r="AR77" i="11"/>
  <c r="F14" i="12"/>
  <c r="F17" i="12"/>
  <c r="G38" i="12"/>
  <c r="G15" i="12"/>
  <c r="G17" i="12" s="1"/>
  <c r="C20" i="12"/>
  <c r="F22" i="12"/>
  <c r="E22" i="12"/>
  <c r="AI76" i="11"/>
  <c r="AI23" i="11"/>
  <c r="AI55" i="11"/>
  <c r="AI87" i="11"/>
  <c r="AI56" i="11"/>
  <c r="AI62" i="11"/>
  <c r="AI49" i="11"/>
  <c r="AI77" i="11"/>
  <c r="AI52" i="11"/>
  <c r="AI100" i="11"/>
  <c r="AI42" i="11"/>
  <c r="AI74" i="11"/>
  <c r="AI85" i="11"/>
  <c r="AI19" i="11"/>
  <c r="AI51" i="11"/>
  <c r="AI83" i="11"/>
  <c r="AI104" i="11"/>
  <c r="AI92" i="11"/>
  <c r="AI96" i="11"/>
  <c r="AI14" i="11"/>
  <c r="AI70" i="11"/>
  <c r="AI60" i="11"/>
  <c r="AI50" i="11"/>
  <c r="AI21" i="11"/>
  <c r="AI88" i="11"/>
  <c r="AI15" i="11"/>
  <c r="AI47" i="11"/>
  <c r="AI79" i="11"/>
  <c r="AI95" i="11"/>
  <c r="AI18" i="11"/>
  <c r="AI46" i="11"/>
  <c r="AI82" i="11"/>
  <c r="AI102" i="11"/>
  <c r="AI48" i="11"/>
  <c r="AI33" i="11"/>
  <c r="AI57" i="11"/>
  <c r="AI89" i="11"/>
  <c r="AI105" i="11"/>
  <c r="AI10" i="11"/>
  <c r="AI61" i="11"/>
  <c r="AI28" i="11"/>
  <c r="AI103" i="11"/>
  <c r="AI34" i="11"/>
  <c r="AI94" i="11"/>
  <c r="AI17" i="11"/>
  <c r="AI97" i="11"/>
  <c r="AI32" i="11"/>
  <c r="AI72" i="11"/>
  <c r="AI80" i="11"/>
  <c r="AI45" i="11"/>
  <c r="AI20" i="11"/>
  <c r="AI35" i="11"/>
  <c r="AI67" i="11"/>
  <c r="AI99" i="11"/>
  <c r="AI44" i="11"/>
  <c r="AI30" i="11"/>
  <c r="AI73" i="11"/>
  <c r="AI38" i="11"/>
  <c r="AI98" i="11"/>
  <c r="AI25" i="11"/>
  <c r="AI53" i="11"/>
  <c r="AI81" i="11"/>
  <c r="AI101" i="11"/>
  <c r="AI12" i="11"/>
  <c r="AI40" i="11"/>
  <c r="AI64" i="11"/>
  <c r="AI84" i="11"/>
  <c r="AI22" i="11"/>
  <c r="AI54" i="11"/>
  <c r="AI90" i="11"/>
  <c r="AI69" i="11"/>
  <c r="AI8" i="11"/>
  <c r="F21" i="12"/>
  <c r="F23" i="12" s="1"/>
  <c r="AI11" i="11"/>
  <c r="AI27" i="11"/>
  <c r="AI43" i="11"/>
  <c r="AI59" i="11"/>
  <c r="AI75" i="11"/>
  <c r="AI91" i="11"/>
  <c r="AI107" i="11"/>
  <c r="AI24" i="11"/>
  <c r="AI68" i="11"/>
  <c r="AI66" i="11"/>
  <c r="AI41" i="11"/>
  <c r="AI16" i="11"/>
  <c r="AI26" i="11"/>
  <c r="AI58" i="11"/>
  <c r="AI86" i="11"/>
  <c r="AI106" i="11"/>
  <c r="AI13" i="11"/>
  <c r="AI37" i="11"/>
  <c r="AI65" i="11"/>
  <c r="AI93" i="11"/>
  <c r="K74" i="8"/>
  <c r="K38" i="8"/>
  <c r="M94" i="7"/>
  <c r="K58" i="8"/>
  <c r="M47" i="7"/>
  <c r="K87" i="8"/>
  <c r="M34" i="7"/>
  <c r="K54" i="8"/>
  <c r="L54" i="7"/>
  <c r="K73" i="8"/>
  <c r="K101" i="8"/>
  <c r="M29" i="7"/>
  <c r="M81" i="7"/>
  <c r="M56" i="7"/>
  <c r="M15" i="7"/>
  <c r="K59" i="8"/>
  <c r="N19" i="7"/>
  <c r="M79" i="7"/>
  <c r="K106" i="8"/>
  <c r="K24" i="8"/>
  <c r="L24" i="7"/>
  <c r="L100" i="7"/>
  <c r="K100" i="8"/>
  <c r="K8" i="8"/>
  <c r="L8" i="7"/>
  <c r="L64" i="7"/>
  <c r="K64" i="8"/>
  <c r="K80" i="8"/>
  <c r="M20" i="7"/>
  <c r="N80" i="7"/>
  <c r="K82" i="8"/>
  <c r="K49" i="8"/>
  <c r="K31" i="8"/>
  <c r="K103" i="8"/>
  <c r="M33" i="7"/>
  <c r="M41" i="7"/>
  <c r="K81" i="8"/>
  <c r="M97" i="7"/>
  <c r="K65" i="8"/>
  <c r="K46" i="8"/>
  <c r="K27" i="8"/>
  <c r="K79" i="8"/>
  <c r="M106" i="7"/>
  <c r="N22" i="7"/>
  <c r="M74" i="7"/>
  <c r="L68" i="7"/>
  <c r="K68" i="8"/>
  <c r="K13" i="8"/>
  <c r="L13" i="7"/>
  <c r="K44" i="8"/>
  <c r="L44" i="7"/>
  <c r="L72" i="7"/>
  <c r="K72" i="8"/>
  <c r="K67" i="8"/>
  <c r="M17" i="7"/>
  <c r="M21" i="7"/>
  <c r="N46" i="7"/>
  <c r="K61" i="8"/>
  <c r="M60" i="7"/>
  <c r="K93" i="8"/>
  <c r="K22" i="8"/>
  <c r="K66" i="8"/>
  <c r="K94" i="8"/>
  <c r="M14" i="7"/>
  <c r="L51" i="7"/>
  <c r="K51" i="8"/>
  <c r="K109" i="8"/>
  <c r="K47" i="8"/>
  <c r="K71" i="8"/>
  <c r="L7" i="7"/>
  <c r="K7" i="8"/>
  <c r="M25" i="7"/>
  <c r="K52" i="8"/>
  <c r="L70" i="7"/>
  <c r="K70" i="8"/>
  <c r="N92" i="7"/>
  <c r="K29" i="8"/>
  <c r="M45" i="7"/>
  <c r="K92" i="8"/>
  <c r="P73" i="7"/>
  <c r="M78" i="7"/>
  <c r="K6" i="8"/>
  <c r="K56" i="8"/>
  <c r="K86" i="8"/>
  <c r="K15" i="8"/>
  <c r="M35" i="7"/>
  <c r="M59" i="7"/>
  <c r="K83" i="8"/>
  <c r="M107" i="7"/>
  <c r="K23" i="8"/>
  <c r="M90" i="7"/>
  <c r="O102" i="7"/>
  <c r="M18" i="7"/>
  <c r="K26" i="8"/>
  <c r="K42" i="8"/>
  <c r="L84" i="7"/>
  <c r="K84" i="8"/>
  <c r="L16" i="7"/>
  <c r="K16" i="8"/>
  <c r="K57" i="8"/>
  <c r="L57" i="7"/>
  <c r="K85" i="8"/>
  <c r="L85" i="7"/>
  <c r="K17" i="8"/>
  <c r="M30" i="7"/>
  <c r="M53" i="7"/>
  <c r="M77" i="7"/>
  <c r="N96" i="7"/>
  <c r="M105" i="7"/>
  <c r="M66" i="7"/>
  <c r="K39" i="8"/>
  <c r="L39" i="7"/>
  <c r="K19" i="8"/>
  <c r="K9" i="8"/>
  <c r="K41" i="8"/>
  <c r="M65" i="7"/>
  <c r="K95" i="8"/>
  <c r="L95" i="7"/>
  <c r="K34" i="8"/>
  <c r="K98" i="8"/>
  <c r="K21" i="8"/>
  <c r="M86" i="7"/>
  <c r="K35" i="8"/>
  <c r="K99" i="8"/>
  <c r="M55" i="7"/>
  <c r="M10" i="7"/>
  <c r="K28" i="8"/>
  <c r="L28" i="7"/>
  <c r="L88" i="7"/>
  <c r="K88" i="8"/>
  <c r="M6" i="7"/>
  <c r="K37" i="8"/>
  <c r="K53" i="8"/>
  <c r="K77" i="8"/>
  <c r="N98" i="7"/>
  <c r="N52" i="7"/>
  <c r="K105" i="8"/>
  <c r="M50" i="7"/>
  <c r="M58" i="7"/>
  <c r="M63" i="7"/>
  <c r="M9" i="7"/>
  <c r="K36" i="8"/>
  <c r="L62" i="7"/>
  <c r="K62" i="8"/>
  <c r="K75" i="8"/>
  <c r="L75" i="7"/>
  <c r="M101" i="7"/>
  <c r="K30" i="8"/>
  <c r="K91" i="8"/>
  <c r="L91" i="7"/>
  <c r="K43" i="8"/>
  <c r="M99" i="7"/>
  <c r="K55" i="8"/>
  <c r="K10" i="8"/>
  <c r="N38" i="7"/>
  <c r="K32" i="8"/>
  <c r="L32" i="7"/>
  <c r="L104" i="7"/>
  <c r="K104" i="8"/>
  <c r="L12" i="7"/>
  <c r="K12" i="8"/>
  <c r="K40" i="8"/>
  <c r="L40" i="7"/>
  <c r="K69" i="8"/>
  <c r="L69" i="7"/>
  <c r="L108" i="7"/>
  <c r="K108" i="8"/>
  <c r="K96" i="8"/>
  <c r="L11" i="7"/>
  <c r="K11" i="8"/>
  <c r="K20" i="8"/>
  <c r="M37" i="7"/>
  <c r="M61" i="7"/>
  <c r="M89" i="7"/>
  <c r="M109" i="7"/>
  <c r="K76" i="8"/>
  <c r="N36" i="7"/>
  <c r="K60" i="8"/>
  <c r="M93" i="7"/>
  <c r="K50" i="8"/>
  <c r="M82" i="7"/>
  <c r="K14" i="8"/>
  <c r="M49" i="7"/>
  <c r="K89" i="8"/>
  <c r="M31" i="7"/>
  <c r="K63" i="8"/>
  <c r="M103" i="7"/>
  <c r="K25" i="8"/>
  <c r="K48" i="8"/>
  <c r="N67" i="7"/>
  <c r="K33" i="8"/>
  <c r="K45" i="8"/>
  <c r="K97" i="8"/>
  <c r="N48" i="7"/>
  <c r="K78" i="8"/>
  <c r="N76" i="7"/>
  <c r="M27" i="7"/>
  <c r="M43" i="7"/>
  <c r="M83" i="7"/>
  <c r="K107" i="8"/>
  <c r="M23" i="7"/>
  <c r="N71" i="7"/>
  <c r="N87" i="7"/>
  <c r="K90" i="8"/>
  <c r="K18" i="8"/>
  <c r="M26" i="7"/>
  <c r="M42" i="7"/>
  <c r="K102" i="8"/>
  <c r="AS123" i="11" l="1"/>
  <c r="AS122" i="11"/>
  <c r="AS121" i="11"/>
  <c r="AS120" i="11"/>
  <c r="AS119" i="11"/>
  <c r="Z117" i="7"/>
  <c r="AA113" i="7"/>
  <c r="Z118" i="7"/>
  <c r="L113" i="8"/>
  <c r="L110" i="8"/>
  <c r="L111" i="8"/>
  <c r="L112" i="8"/>
  <c r="L118" i="8"/>
  <c r="L117" i="8"/>
  <c r="L116" i="8"/>
  <c r="L115" i="8"/>
  <c r="L114" i="8"/>
  <c r="Y115" i="7"/>
  <c r="Z112" i="7"/>
  <c r="Y114" i="7"/>
  <c r="Z116" i="7"/>
  <c r="AS118" i="11"/>
  <c r="AS117" i="11"/>
  <c r="AS116" i="11"/>
  <c r="AS115" i="11"/>
  <c r="AS114" i="11"/>
  <c r="AS113" i="11"/>
  <c r="AS112" i="11"/>
  <c r="AS111" i="11"/>
  <c r="AI6" i="11"/>
  <c r="AS110" i="11"/>
  <c r="G40" i="12"/>
  <c r="G39" i="12"/>
  <c r="F59" i="12"/>
  <c r="AS74" i="11"/>
  <c r="L93" i="8"/>
  <c r="AS22" i="11"/>
  <c r="AI9" i="11"/>
  <c r="AS77" i="11"/>
  <c r="AS69" i="11"/>
  <c r="AS56" i="11"/>
  <c r="L37" i="8"/>
  <c r="AS40" i="11"/>
  <c r="AI31" i="11"/>
  <c r="AJ31" i="11" s="1"/>
  <c r="AI7" i="11"/>
  <c r="L89" i="8"/>
  <c r="AS78" i="11"/>
  <c r="AS109" i="11"/>
  <c r="AI29" i="11"/>
  <c r="AJ29" i="11" s="1"/>
  <c r="AS84" i="11"/>
  <c r="AS7" i="11"/>
  <c r="AS83" i="11"/>
  <c r="G60" i="12" s="1"/>
  <c r="AS76" i="11"/>
  <c r="AS90" i="11"/>
  <c r="AS100" i="11"/>
  <c r="AS55" i="11"/>
  <c r="AS13" i="11"/>
  <c r="AS26" i="11"/>
  <c r="AS108" i="11"/>
  <c r="AS91" i="11"/>
  <c r="AS27" i="11"/>
  <c r="AS101" i="11"/>
  <c r="AS98" i="11"/>
  <c r="AS44" i="11"/>
  <c r="AS20" i="11"/>
  <c r="AS72" i="11"/>
  <c r="AS94" i="11"/>
  <c r="AS39" i="11"/>
  <c r="AS89" i="11"/>
  <c r="AS102" i="11"/>
  <c r="AS47" i="11"/>
  <c r="AS21" i="11"/>
  <c r="AS92" i="11"/>
  <c r="AS19" i="11"/>
  <c r="AS93" i="11"/>
  <c r="AS37" i="11"/>
  <c r="AS106" i="11"/>
  <c r="AS58" i="11"/>
  <c r="AS16" i="11"/>
  <c r="AS66" i="11"/>
  <c r="G20" i="12" s="1"/>
  <c r="AS68" i="11"/>
  <c r="AS107" i="11"/>
  <c r="AS75" i="11"/>
  <c r="AS43" i="11"/>
  <c r="AS11" i="11"/>
  <c r="AS81" i="11"/>
  <c r="AS25" i="11"/>
  <c r="AS38" i="11"/>
  <c r="AS30" i="11"/>
  <c r="AS99" i="11"/>
  <c r="G61" i="12" s="1"/>
  <c r="AS35" i="11"/>
  <c r="AS45" i="11"/>
  <c r="AS80" i="11"/>
  <c r="AS32" i="11"/>
  <c r="AS17" i="11"/>
  <c r="AS34" i="11"/>
  <c r="AS71" i="11"/>
  <c r="AS28" i="11"/>
  <c r="AS10" i="11"/>
  <c r="AS105" i="11"/>
  <c r="AS57" i="11"/>
  <c r="AS48" i="11"/>
  <c r="AS82" i="11"/>
  <c r="AS18" i="11"/>
  <c r="AS95" i="11"/>
  <c r="AS63" i="11"/>
  <c r="AS31" i="11"/>
  <c r="AS88" i="11"/>
  <c r="AS50" i="11"/>
  <c r="AS60" i="11"/>
  <c r="AS70" i="11"/>
  <c r="AS96" i="11"/>
  <c r="AS104" i="11"/>
  <c r="AS51" i="11"/>
  <c r="AS65" i="11"/>
  <c r="AS86" i="11"/>
  <c r="AS41" i="11"/>
  <c r="AS24" i="11"/>
  <c r="AS59" i="11"/>
  <c r="AS53" i="11"/>
  <c r="AS73" i="11"/>
  <c r="AS67" i="11"/>
  <c r="AS9" i="11"/>
  <c r="AS97" i="11"/>
  <c r="AS103" i="11"/>
  <c r="AS61" i="11"/>
  <c r="AS36" i="11"/>
  <c r="AS33" i="11"/>
  <c r="AS46" i="11"/>
  <c r="AS79" i="11"/>
  <c r="AS15" i="11"/>
  <c r="AS14" i="11"/>
  <c r="AS8" i="11"/>
  <c r="AS29" i="11"/>
  <c r="AS54" i="11"/>
  <c r="AS64" i="11"/>
  <c r="AS12" i="11"/>
  <c r="AS6" i="11"/>
  <c r="G21" i="12" s="1"/>
  <c r="G23" i="12" s="1"/>
  <c r="AS85" i="11"/>
  <c r="AS42" i="11"/>
  <c r="AS52" i="11"/>
  <c r="AS49" i="11"/>
  <c r="AS62" i="11"/>
  <c r="AS87" i="11"/>
  <c r="AS23" i="11"/>
  <c r="G14" i="12"/>
  <c r="H38" i="12"/>
  <c r="H15" i="12"/>
  <c r="H14" i="12" s="1"/>
  <c r="G22" i="12"/>
  <c r="G16" i="12"/>
  <c r="F20" i="12"/>
  <c r="E20" i="12"/>
  <c r="AJ101" i="11"/>
  <c r="AJ98" i="11"/>
  <c r="AJ44" i="11"/>
  <c r="AJ20" i="11"/>
  <c r="AJ72" i="11"/>
  <c r="AJ94" i="11"/>
  <c r="AJ39" i="11"/>
  <c r="AJ36" i="11"/>
  <c r="AJ33" i="11"/>
  <c r="AJ46" i="11"/>
  <c r="AJ79" i="11"/>
  <c r="AJ15" i="11"/>
  <c r="AJ14" i="11"/>
  <c r="AJ83" i="11"/>
  <c r="AJ74" i="11"/>
  <c r="AJ100" i="11"/>
  <c r="AJ77" i="11"/>
  <c r="AJ56" i="11"/>
  <c r="AJ78" i="11"/>
  <c r="AJ65" i="11"/>
  <c r="AJ13" i="11"/>
  <c r="AJ86" i="11"/>
  <c r="AJ26" i="11"/>
  <c r="AJ41" i="11"/>
  <c r="AJ24" i="11"/>
  <c r="AJ91" i="11"/>
  <c r="AJ59" i="11"/>
  <c r="AJ27" i="11"/>
  <c r="AJ69" i="11"/>
  <c r="AJ90" i="11"/>
  <c r="AJ22" i="11"/>
  <c r="AJ84" i="11"/>
  <c r="AJ40" i="11"/>
  <c r="AJ81" i="11"/>
  <c r="AJ25" i="11"/>
  <c r="AJ38" i="11"/>
  <c r="AJ30" i="11"/>
  <c r="AJ99" i="11"/>
  <c r="AJ35" i="11"/>
  <c r="AJ45" i="11"/>
  <c r="AJ80" i="11"/>
  <c r="AJ32" i="11"/>
  <c r="AJ17" i="11"/>
  <c r="AJ34" i="11"/>
  <c r="AJ71" i="11"/>
  <c r="AJ28" i="11"/>
  <c r="AJ10" i="11"/>
  <c r="AJ105" i="11"/>
  <c r="AJ57" i="11"/>
  <c r="AJ48" i="11"/>
  <c r="AJ82" i="11"/>
  <c r="AJ18" i="11"/>
  <c r="AJ95" i="11"/>
  <c r="AJ63" i="11"/>
  <c r="AJ88" i="11"/>
  <c r="AJ50" i="11"/>
  <c r="AJ60" i="11"/>
  <c r="AJ70" i="11"/>
  <c r="AJ96" i="11"/>
  <c r="AJ104" i="11"/>
  <c r="AJ51" i="11"/>
  <c r="AJ85" i="11"/>
  <c r="AJ42" i="11"/>
  <c r="AJ52" i="11"/>
  <c r="AJ49" i="11"/>
  <c r="AJ62" i="11"/>
  <c r="AJ87" i="11"/>
  <c r="AJ23" i="11"/>
  <c r="AJ76" i="11"/>
  <c r="AJ53" i="11"/>
  <c r="AJ73" i="11"/>
  <c r="AJ67" i="11"/>
  <c r="AJ97" i="11"/>
  <c r="AJ103" i="11"/>
  <c r="AJ61" i="11"/>
  <c r="AJ89" i="11"/>
  <c r="AJ102" i="11"/>
  <c r="AJ47" i="11"/>
  <c r="AJ21" i="11"/>
  <c r="AJ92" i="11"/>
  <c r="AJ19" i="11"/>
  <c r="AJ55" i="11"/>
  <c r="AJ93" i="11"/>
  <c r="AJ37" i="11"/>
  <c r="AJ106" i="11"/>
  <c r="AJ58" i="11"/>
  <c r="AJ16" i="11"/>
  <c r="AJ66" i="11"/>
  <c r="AJ68" i="11"/>
  <c r="AJ107" i="11"/>
  <c r="AJ75" i="11"/>
  <c r="AJ43" i="11"/>
  <c r="AJ11" i="11"/>
  <c r="AJ8" i="11"/>
  <c r="AJ54" i="11"/>
  <c r="AJ64" i="11"/>
  <c r="AJ12" i="11"/>
  <c r="L78" i="8"/>
  <c r="L47" i="8"/>
  <c r="N42" i="7"/>
  <c r="N43" i="7"/>
  <c r="N103" i="7"/>
  <c r="N82" i="7"/>
  <c r="O36" i="7"/>
  <c r="L69" i="8"/>
  <c r="M69" i="7"/>
  <c r="O98" i="7"/>
  <c r="L73" i="8"/>
  <c r="M39" i="7"/>
  <c r="L39" i="8"/>
  <c r="M16" i="7"/>
  <c r="L16" i="8"/>
  <c r="N59" i="7"/>
  <c r="N25" i="7"/>
  <c r="N60" i="7"/>
  <c r="N21" i="7"/>
  <c r="L8" i="8"/>
  <c r="M8" i="7"/>
  <c r="L24" i="8"/>
  <c r="M24" i="7"/>
  <c r="L79" i="8"/>
  <c r="L15" i="8"/>
  <c r="L81" i="8"/>
  <c r="N34" i="7"/>
  <c r="N47" i="7"/>
  <c r="N83" i="7"/>
  <c r="L103" i="8"/>
  <c r="L101" i="8"/>
  <c r="M88" i="7"/>
  <c r="L88" i="8"/>
  <c r="L55" i="8"/>
  <c r="L95" i="8"/>
  <c r="M95" i="7"/>
  <c r="L105" i="8"/>
  <c r="N77" i="7"/>
  <c r="L30" i="8"/>
  <c r="M57" i="7"/>
  <c r="L57" i="8"/>
  <c r="L18" i="8"/>
  <c r="N78" i="7"/>
  <c r="L48" i="8"/>
  <c r="L36" i="8"/>
  <c r="N17" i="7"/>
  <c r="L13" i="8"/>
  <c r="M13" i="7"/>
  <c r="L74" i="8"/>
  <c r="L106" i="8"/>
  <c r="L67" i="8"/>
  <c r="L26" i="8"/>
  <c r="O87" i="7"/>
  <c r="L23" i="8"/>
  <c r="L43" i="8"/>
  <c r="L98" i="8"/>
  <c r="L92" i="8"/>
  <c r="L31" i="8"/>
  <c r="N49" i="7"/>
  <c r="L82" i="8"/>
  <c r="N109" i="7"/>
  <c r="L61" i="8"/>
  <c r="L108" i="8"/>
  <c r="M108" i="7"/>
  <c r="M104" i="7"/>
  <c r="L104" i="8"/>
  <c r="O38" i="7"/>
  <c r="L99" i="8"/>
  <c r="L75" i="8"/>
  <c r="M75" i="7"/>
  <c r="L63" i="8"/>
  <c r="L50" i="8"/>
  <c r="L6" i="8"/>
  <c r="L65" i="8"/>
  <c r="N66" i="7"/>
  <c r="O96" i="7"/>
  <c r="N53" i="7"/>
  <c r="L85" i="8"/>
  <c r="M85" i="7"/>
  <c r="L71" i="8"/>
  <c r="N35" i="7"/>
  <c r="L45" i="8"/>
  <c r="O92" i="7"/>
  <c r="L25" i="8"/>
  <c r="L60" i="8"/>
  <c r="L96" i="8"/>
  <c r="L21" i="8"/>
  <c r="M44" i="7"/>
  <c r="L44" i="8"/>
  <c r="O22" i="7"/>
  <c r="L76" i="8"/>
  <c r="N97" i="7"/>
  <c r="L33" i="8"/>
  <c r="L20" i="8"/>
  <c r="M64" i="7"/>
  <c r="L64" i="8"/>
  <c r="L100" i="8"/>
  <c r="M100" i="7"/>
  <c r="N79" i="7"/>
  <c r="N56" i="7"/>
  <c r="L29" i="8"/>
  <c r="N94" i="7"/>
  <c r="O67" i="7"/>
  <c r="N31" i="7"/>
  <c r="L11" i="8"/>
  <c r="M11" i="7"/>
  <c r="L32" i="8"/>
  <c r="M32" i="7"/>
  <c r="N99" i="7"/>
  <c r="L9" i="8"/>
  <c r="L58" i="8"/>
  <c r="N10" i="7"/>
  <c r="N55" i="7"/>
  <c r="L86" i="8"/>
  <c r="N65" i="7"/>
  <c r="N105" i="7"/>
  <c r="L77" i="8"/>
  <c r="N30" i="7"/>
  <c r="P102" i="7"/>
  <c r="Q73" i="7"/>
  <c r="N45" i="7"/>
  <c r="M51" i="7"/>
  <c r="L51" i="8"/>
  <c r="M68" i="7"/>
  <c r="L68" i="8"/>
  <c r="L19" i="8"/>
  <c r="N33" i="7"/>
  <c r="N20" i="7"/>
  <c r="L42" i="8"/>
  <c r="O71" i="7"/>
  <c r="L27" i="8"/>
  <c r="O76" i="7"/>
  <c r="N93" i="7"/>
  <c r="N89" i="7"/>
  <c r="N37" i="7"/>
  <c r="M12" i="7"/>
  <c r="L12" i="8"/>
  <c r="N9" i="7"/>
  <c r="N58" i="7"/>
  <c r="O52" i="7"/>
  <c r="L10" i="8"/>
  <c r="N86" i="7"/>
  <c r="L90" i="8"/>
  <c r="L107" i="8"/>
  <c r="L59" i="8"/>
  <c r="M70" i="7"/>
  <c r="L70" i="8"/>
  <c r="L14" i="8"/>
  <c r="L41" i="8"/>
  <c r="N15" i="7"/>
  <c r="N81" i="7"/>
  <c r="L34" i="8"/>
  <c r="N26" i="7"/>
  <c r="N23" i="7"/>
  <c r="L83" i="8"/>
  <c r="N27" i="7"/>
  <c r="L46" i="8"/>
  <c r="O48" i="7"/>
  <c r="L49" i="8"/>
  <c r="L109" i="8"/>
  <c r="N61" i="7"/>
  <c r="L40" i="8"/>
  <c r="M40" i="7"/>
  <c r="L91" i="8"/>
  <c r="M91" i="7"/>
  <c r="N101" i="7"/>
  <c r="M62" i="7"/>
  <c r="L62" i="8"/>
  <c r="N63" i="7"/>
  <c r="N50" i="7"/>
  <c r="N6" i="7"/>
  <c r="M28" i="7"/>
  <c r="L28" i="8"/>
  <c r="L66" i="8"/>
  <c r="L53" i="8"/>
  <c r="M84" i="7"/>
  <c r="L84" i="8"/>
  <c r="N18" i="7"/>
  <c r="N90" i="7"/>
  <c r="N107" i="7"/>
  <c r="L35" i="8"/>
  <c r="M7" i="7"/>
  <c r="L7" i="8"/>
  <c r="L38" i="8"/>
  <c r="L80" i="8"/>
  <c r="L22" i="8"/>
  <c r="L52" i="8"/>
  <c r="N14" i="7"/>
  <c r="L102" i="8"/>
  <c r="O46" i="7"/>
  <c r="L17" i="8"/>
  <c r="M72" i="7"/>
  <c r="L72" i="8"/>
  <c r="N74" i="7"/>
  <c r="N106" i="7"/>
  <c r="L97" i="8"/>
  <c r="N41" i="7"/>
  <c r="O80" i="7"/>
  <c r="O19" i="7"/>
  <c r="L56" i="8"/>
  <c r="N29" i="7"/>
  <c r="L54" i="8"/>
  <c r="M54" i="7"/>
  <c r="L94" i="8"/>
  <c r="L87" i="8"/>
  <c r="AT123" i="11" l="1"/>
  <c r="AT122" i="11"/>
  <c r="AT121" i="11"/>
  <c r="AT120" i="11"/>
  <c r="AT119" i="11"/>
  <c r="M111" i="8"/>
  <c r="AB113" i="7"/>
  <c r="M114" i="8"/>
  <c r="M116" i="8"/>
  <c r="AA116" i="7"/>
  <c r="AA112" i="7"/>
  <c r="M112" i="8"/>
  <c r="M113" i="8"/>
  <c r="AA118" i="7"/>
  <c r="AA117" i="7"/>
  <c r="M118" i="8"/>
  <c r="M110" i="8"/>
  <c r="Z114" i="7"/>
  <c r="Z115" i="7"/>
  <c r="M115" i="8"/>
  <c r="M117" i="8"/>
  <c r="AT118" i="11"/>
  <c r="AT117" i="11"/>
  <c r="AT116" i="11"/>
  <c r="AT115" i="11"/>
  <c r="AT114" i="11"/>
  <c r="AT113" i="11"/>
  <c r="AT112" i="11"/>
  <c r="AT111" i="11"/>
  <c r="AT110" i="11"/>
  <c r="AJ6" i="11"/>
  <c r="AU123" i="11" s="1"/>
  <c r="H40" i="12"/>
  <c r="H39" i="12"/>
  <c r="G59" i="12"/>
  <c r="AT33" i="11"/>
  <c r="AT81" i="11"/>
  <c r="AT60" i="11"/>
  <c r="AT48" i="11"/>
  <c r="AT32" i="11"/>
  <c r="AT72" i="11"/>
  <c r="AT51" i="11"/>
  <c r="AT28" i="11"/>
  <c r="AT101" i="11"/>
  <c r="AT29" i="11"/>
  <c r="AT39" i="11"/>
  <c r="AJ9" i="11"/>
  <c r="AT63" i="11"/>
  <c r="AT99" i="11"/>
  <c r="H61" i="12" s="1"/>
  <c r="AT96" i="11"/>
  <c r="AT18" i="11"/>
  <c r="AT34" i="11"/>
  <c r="AT38" i="11"/>
  <c r="AT83" i="11"/>
  <c r="H60" i="12" s="1"/>
  <c r="AT74" i="11"/>
  <c r="AT64" i="11"/>
  <c r="AT88" i="11"/>
  <c r="AT105" i="11"/>
  <c r="AT45" i="11"/>
  <c r="AT6" i="11"/>
  <c r="AT79" i="11"/>
  <c r="AT44" i="11"/>
  <c r="AT11" i="11"/>
  <c r="AT75" i="11"/>
  <c r="AT68" i="11"/>
  <c r="AT16" i="11"/>
  <c r="AT106" i="11"/>
  <c r="AT93" i="11"/>
  <c r="AT19" i="11"/>
  <c r="AT47" i="11"/>
  <c r="AT102" i="11"/>
  <c r="AT61" i="11"/>
  <c r="AT97" i="11"/>
  <c r="AT67" i="11"/>
  <c r="H59" i="12" s="1"/>
  <c r="AT53" i="11"/>
  <c r="AT23" i="11"/>
  <c r="AT62" i="11"/>
  <c r="AT52" i="11"/>
  <c r="AT85" i="11"/>
  <c r="AT84" i="11"/>
  <c r="AT90" i="11"/>
  <c r="AT27" i="11"/>
  <c r="AT91" i="11"/>
  <c r="AT108" i="11"/>
  <c r="AT26" i="11"/>
  <c r="AT13" i="11"/>
  <c r="AT78" i="11"/>
  <c r="AT109" i="11"/>
  <c r="AT100" i="11"/>
  <c r="AJ7" i="11"/>
  <c r="AT12" i="11"/>
  <c r="AT104" i="11"/>
  <c r="AT70" i="11"/>
  <c r="AT50" i="11"/>
  <c r="AT31" i="11"/>
  <c r="AT95" i="11"/>
  <c r="AT82" i="11"/>
  <c r="AT57" i="11"/>
  <c r="AT10" i="11"/>
  <c r="AT71" i="11"/>
  <c r="AT17" i="11"/>
  <c r="AT80" i="11"/>
  <c r="AT35" i="11"/>
  <c r="AT30" i="11"/>
  <c r="AT25" i="11"/>
  <c r="AT7" i="11"/>
  <c r="AT14" i="11"/>
  <c r="AT15" i="11"/>
  <c r="AT46" i="11"/>
  <c r="AT36" i="11"/>
  <c r="AT94" i="11"/>
  <c r="AT20" i="11"/>
  <c r="AT98" i="11"/>
  <c r="M83" i="8"/>
  <c r="AT54" i="11"/>
  <c r="AT8" i="11"/>
  <c r="AT43" i="11"/>
  <c r="AT107" i="11"/>
  <c r="AT66" i="11"/>
  <c r="H20" i="12" s="1"/>
  <c r="AT58" i="11"/>
  <c r="AT37" i="11"/>
  <c r="AT55" i="11"/>
  <c r="AT92" i="11"/>
  <c r="AT21" i="11"/>
  <c r="AT89" i="11"/>
  <c r="AT103" i="11"/>
  <c r="AT9" i="11"/>
  <c r="AT73" i="11"/>
  <c r="AT76" i="11"/>
  <c r="AT87" i="11"/>
  <c r="AT49" i="11"/>
  <c r="AT42" i="11"/>
  <c r="AT40" i="11"/>
  <c r="AT22" i="11"/>
  <c r="AT69" i="11"/>
  <c r="AT59" i="11"/>
  <c r="AT24" i="11"/>
  <c r="AT41" i="11"/>
  <c r="AT86" i="11"/>
  <c r="AT65" i="11"/>
  <c r="AT56" i="11"/>
  <c r="AT77" i="11"/>
  <c r="H22" i="12"/>
  <c r="H16" i="12"/>
  <c r="H17" i="12"/>
  <c r="I38" i="12"/>
  <c r="I15" i="12"/>
  <c r="I16" i="12" s="1"/>
  <c r="M28" i="12"/>
  <c r="E27" i="12"/>
  <c r="M27" i="12"/>
  <c r="J27" i="12"/>
  <c r="H27" i="12"/>
  <c r="K27" i="12"/>
  <c r="N27" i="12"/>
  <c r="L27" i="12"/>
  <c r="I27" i="12"/>
  <c r="F27" i="12"/>
  <c r="O27" i="12"/>
  <c r="G27" i="12"/>
  <c r="AK22" i="11"/>
  <c r="AK59" i="11"/>
  <c r="AK24" i="11"/>
  <c r="AK86" i="11"/>
  <c r="AK56" i="11"/>
  <c r="AK74" i="11"/>
  <c r="AK94" i="11"/>
  <c r="AK8" i="11"/>
  <c r="AK58" i="11"/>
  <c r="AK104" i="11"/>
  <c r="AK70" i="11"/>
  <c r="AK50" i="11"/>
  <c r="AK31" i="11"/>
  <c r="AK95" i="11"/>
  <c r="AK82" i="11"/>
  <c r="AK57" i="11"/>
  <c r="AK10" i="11"/>
  <c r="AK71" i="11"/>
  <c r="AK17" i="11"/>
  <c r="AK80" i="11"/>
  <c r="AK35" i="11"/>
  <c r="AK30" i="11"/>
  <c r="AK25" i="11"/>
  <c r="AK64" i="11"/>
  <c r="AK84" i="11"/>
  <c r="AK90" i="11"/>
  <c r="AK27" i="11"/>
  <c r="AK91" i="11"/>
  <c r="AK26" i="11"/>
  <c r="AK13" i="11"/>
  <c r="AK78" i="11"/>
  <c r="AK100" i="11"/>
  <c r="H21" i="12"/>
  <c r="H23" i="12" s="1"/>
  <c r="AK83" i="11"/>
  <c r="AK79" i="11"/>
  <c r="AK33" i="11"/>
  <c r="AK39" i="11"/>
  <c r="AK72" i="11"/>
  <c r="AK44" i="11"/>
  <c r="AK101" i="11"/>
  <c r="AK12" i="11"/>
  <c r="AK40" i="11"/>
  <c r="AK69" i="11"/>
  <c r="AK41" i="11"/>
  <c r="AK65" i="11"/>
  <c r="AK77" i="11"/>
  <c r="AK14" i="11"/>
  <c r="AK15" i="11"/>
  <c r="AK46" i="11"/>
  <c r="AK36" i="11"/>
  <c r="AK20" i="11"/>
  <c r="AK98" i="11"/>
  <c r="AK54" i="11"/>
  <c r="AK43" i="11"/>
  <c r="AK107" i="11"/>
  <c r="AK66" i="11"/>
  <c r="AK37" i="11"/>
  <c r="AK55" i="11"/>
  <c r="AK92" i="11"/>
  <c r="AK21" i="11"/>
  <c r="AK89" i="11"/>
  <c r="AK103" i="11"/>
  <c r="AK73" i="11"/>
  <c r="AK76" i="11"/>
  <c r="AK87" i="11"/>
  <c r="AK49" i="11"/>
  <c r="AK42" i="11"/>
  <c r="AK29" i="11"/>
  <c r="AK11" i="11"/>
  <c r="AK75" i="11"/>
  <c r="AK68" i="11"/>
  <c r="AK16" i="11"/>
  <c r="AK106" i="11"/>
  <c r="AK93" i="11"/>
  <c r="AK19" i="11"/>
  <c r="AK47" i="11"/>
  <c r="AK102" i="11"/>
  <c r="AK61" i="11"/>
  <c r="AK97" i="11"/>
  <c r="AK67" i="11"/>
  <c r="AK53" i="11"/>
  <c r="AK23" i="11"/>
  <c r="AK62" i="11"/>
  <c r="AK52" i="11"/>
  <c r="AK85" i="11"/>
  <c r="AK51" i="11"/>
  <c r="AK96" i="11"/>
  <c r="AK60" i="11"/>
  <c r="AK88" i="11"/>
  <c r="AK63" i="11"/>
  <c r="AK18" i="11"/>
  <c r="AK48" i="11"/>
  <c r="AK105" i="11"/>
  <c r="AK28" i="11"/>
  <c r="AK34" i="11"/>
  <c r="AK32" i="11"/>
  <c r="AK45" i="11"/>
  <c r="AK99" i="11"/>
  <c r="AK38" i="11"/>
  <c r="AK81" i="11"/>
  <c r="M31" i="8"/>
  <c r="M9" i="8"/>
  <c r="M66" i="8"/>
  <c r="M14" i="8"/>
  <c r="O29" i="7"/>
  <c r="O90" i="7"/>
  <c r="N84" i="7"/>
  <c r="M84" i="8"/>
  <c r="M73" i="8"/>
  <c r="M63" i="8"/>
  <c r="M27" i="8"/>
  <c r="O81" i="7"/>
  <c r="O37" i="7"/>
  <c r="O33" i="7"/>
  <c r="R73" i="7"/>
  <c r="O56" i="7"/>
  <c r="P96" i="7"/>
  <c r="O49" i="7"/>
  <c r="O77" i="7"/>
  <c r="M21" i="8"/>
  <c r="N16" i="7"/>
  <c r="M16" i="8"/>
  <c r="O42" i="7"/>
  <c r="P80" i="7"/>
  <c r="O106" i="7"/>
  <c r="O6" i="7"/>
  <c r="O101" i="7"/>
  <c r="O27" i="7"/>
  <c r="M58" i="8"/>
  <c r="M89" i="8"/>
  <c r="N51" i="7"/>
  <c r="M51" i="8"/>
  <c r="O30" i="7"/>
  <c r="O55" i="7"/>
  <c r="O31" i="7"/>
  <c r="O94" i="7"/>
  <c r="O79" i="7"/>
  <c r="O35" i="7"/>
  <c r="N8" i="7"/>
  <c r="M8" i="8"/>
  <c r="O60" i="7"/>
  <c r="M59" i="8"/>
  <c r="P36" i="7"/>
  <c r="M42" i="8"/>
  <c r="M29" i="8"/>
  <c r="P19" i="7"/>
  <c r="O41" i="7"/>
  <c r="M74" i="8"/>
  <c r="O14" i="7"/>
  <c r="M92" i="8"/>
  <c r="M90" i="8"/>
  <c r="N28" i="7"/>
  <c r="M28" i="8"/>
  <c r="M102" i="8"/>
  <c r="M50" i="8"/>
  <c r="N62" i="7"/>
  <c r="M62" i="8"/>
  <c r="O61" i="7"/>
  <c r="M23" i="8"/>
  <c r="O15" i="7"/>
  <c r="N70" i="7"/>
  <c r="M70" i="8"/>
  <c r="M86" i="8"/>
  <c r="O9" i="7"/>
  <c r="M37" i="8"/>
  <c r="O93" i="7"/>
  <c r="P71" i="7"/>
  <c r="M33" i="8"/>
  <c r="N68" i="7"/>
  <c r="M68" i="8"/>
  <c r="O45" i="7"/>
  <c r="Q102" i="7"/>
  <c r="M105" i="8"/>
  <c r="O10" i="7"/>
  <c r="M99" i="8"/>
  <c r="P67" i="7"/>
  <c r="M56" i="8"/>
  <c r="N100" i="7"/>
  <c r="M100" i="8"/>
  <c r="N44" i="7"/>
  <c r="M44" i="8"/>
  <c r="N85" i="7"/>
  <c r="M85" i="8"/>
  <c r="N108" i="7"/>
  <c r="M108" i="8"/>
  <c r="O109" i="7"/>
  <c r="M49" i="8"/>
  <c r="P87" i="7"/>
  <c r="O17" i="7"/>
  <c r="O78" i="7"/>
  <c r="M95" i="8"/>
  <c r="N95" i="7"/>
  <c r="N88" i="7"/>
  <c r="M88" i="8"/>
  <c r="O34" i="7"/>
  <c r="N24" i="7"/>
  <c r="M24" i="8"/>
  <c r="O21" i="7"/>
  <c r="O25" i="7"/>
  <c r="O82" i="7"/>
  <c r="O43" i="7"/>
  <c r="O74" i="7"/>
  <c r="M6" i="8"/>
  <c r="M101" i="8"/>
  <c r="N40" i="7"/>
  <c r="M40" i="8"/>
  <c r="O23" i="7"/>
  <c r="O86" i="7"/>
  <c r="P52" i="7"/>
  <c r="M93" i="8"/>
  <c r="P76" i="7"/>
  <c r="M30" i="8"/>
  <c r="O105" i="7"/>
  <c r="M55" i="8"/>
  <c r="N32" i="7"/>
  <c r="M32" i="8"/>
  <c r="M94" i="8"/>
  <c r="M35" i="8"/>
  <c r="M75" i="8"/>
  <c r="N75" i="7"/>
  <c r="P38" i="7"/>
  <c r="N13" i="7"/>
  <c r="M13" i="8"/>
  <c r="M47" i="8"/>
  <c r="M25" i="8"/>
  <c r="M103" i="8"/>
  <c r="N54" i="7"/>
  <c r="M54" i="8"/>
  <c r="P46" i="7"/>
  <c r="M107" i="8"/>
  <c r="M18" i="8"/>
  <c r="O63" i="7"/>
  <c r="M26" i="8"/>
  <c r="M81" i="8"/>
  <c r="M20" i="8"/>
  <c r="M65" i="8"/>
  <c r="O97" i="7"/>
  <c r="P22" i="7"/>
  <c r="M53" i="8"/>
  <c r="M77" i="8"/>
  <c r="O47" i="7"/>
  <c r="P98" i="7"/>
  <c r="O103" i="7"/>
  <c r="M41" i="8"/>
  <c r="M106" i="8"/>
  <c r="N72" i="7"/>
  <c r="M72" i="8"/>
  <c r="M7" i="8"/>
  <c r="N7" i="7"/>
  <c r="M52" i="8"/>
  <c r="M38" i="8"/>
  <c r="M19" i="8"/>
  <c r="M22" i="8"/>
  <c r="M71" i="8"/>
  <c r="M36" i="8"/>
  <c r="M48" i="8"/>
  <c r="M87" i="8"/>
  <c r="M80" i="8"/>
  <c r="M46" i="8"/>
  <c r="M67" i="8"/>
  <c r="M76" i="8"/>
  <c r="O107" i="7"/>
  <c r="O18" i="7"/>
  <c r="M96" i="8"/>
  <c r="O50" i="7"/>
  <c r="M91" i="8"/>
  <c r="N91" i="7"/>
  <c r="M61" i="8"/>
  <c r="P48" i="7"/>
  <c r="O26" i="7"/>
  <c r="M15" i="8"/>
  <c r="O58" i="7"/>
  <c r="M12" i="8"/>
  <c r="N12" i="7"/>
  <c r="O89" i="7"/>
  <c r="O20" i="7"/>
  <c r="M45" i="8"/>
  <c r="O65" i="7"/>
  <c r="M10" i="8"/>
  <c r="O99" i="7"/>
  <c r="N11" i="7"/>
  <c r="M11" i="8"/>
  <c r="M79" i="8"/>
  <c r="N64" i="7"/>
  <c r="M64" i="8"/>
  <c r="M97" i="8"/>
  <c r="P92" i="7"/>
  <c r="O53" i="7"/>
  <c r="O66" i="7"/>
  <c r="M104" i="8"/>
  <c r="N104" i="7"/>
  <c r="M109" i="8"/>
  <c r="M17" i="8"/>
  <c r="M78" i="8"/>
  <c r="N57" i="7"/>
  <c r="M57" i="8"/>
  <c r="O83" i="7"/>
  <c r="M34" i="8"/>
  <c r="M60" i="8"/>
  <c r="O59" i="7"/>
  <c r="M39" i="8"/>
  <c r="N39" i="7"/>
  <c r="N69" i="7"/>
  <c r="M69" i="8"/>
  <c r="M82" i="8"/>
  <c r="M43" i="8"/>
  <c r="M98" i="8"/>
  <c r="AU122" i="11" l="1"/>
  <c r="AU121" i="11"/>
  <c r="AU120" i="11"/>
  <c r="AU119" i="11"/>
  <c r="N111" i="8"/>
  <c r="N112" i="8"/>
  <c r="AA115" i="7"/>
  <c r="N115" i="8"/>
  <c r="N117" i="8"/>
  <c r="N113" i="8"/>
  <c r="AB118" i="7"/>
  <c r="AB112" i="7"/>
  <c r="AA114" i="7"/>
  <c r="N116" i="8"/>
  <c r="N110" i="8"/>
  <c r="N114" i="8"/>
  <c r="N118" i="8"/>
  <c r="AB117" i="7"/>
  <c r="AB116" i="7"/>
  <c r="AC113" i="7"/>
  <c r="AU118" i="11"/>
  <c r="AU117" i="11"/>
  <c r="AU116" i="11"/>
  <c r="AU114" i="11"/>
  <c r="AU115" i="11"/>
  <c r="AU113" i="11"/>
  <c r="AU112" i="11"/>
  <c r="AU111" i="11"/>
  <c r="AU110" i="11"/>
  <c r="AK6" i="11"/>
  <c r="AU13" i="11"/>
  <c r="AU20" i="11"/>
  <c r="AU87" i="11"/>
  <c r="AU92" i="11"/>
  <c r="AU51" i="11"/>
  <c r="I40" i="12"/>
  <c r="I39" i="12"/>
  <c r="AU61" i="11"/>
  <c r="AU106" i="11"/>
  <c r="AU84" i="11"/>
  <c r="AU28" i="11"/>
  <c r="AU99" i="11"/>
  <c r="I61" i="12" s="1"/>
  <c r="AU23" i="11"/>
  <c r="AU103" i="11"/>
  <c r="AU14" i="11"/>
  <c r="AU63" i="11"/>
  <c r="AU11" i="11"/>
  <c r="AK9" i="11"/>
  <c r="AL9" i="11" s="1"/>
  <c r="AU107" i="11"/>
  <c r="AU27" i="11"/>
  <c r="AU32" i="11"/>
  <c r="AU60" i="11"/>
  <c r="AU67" i="11"/>
  <c r="AU68" i="11"/>
  <c r="AU73" i="11"/>
  <c r="AU37" i="11"/>
  <c r="AU46" i="11"/>
  <c r="AU108" i="11"/>
  <c r="AU81" i="11"/>
  <c r="AU48" i="11"/>
  <c r="AU52" i="11"/>
  <c r="AU47" i="11"/>
  <c r="AU19" i="11"/>
  <c r="AU42" i="11"/>
  <c r="AU54" i="11"/>
  <c r="AU109" i="11"/>
  <c r="AU59" i="11"/>
  <c r="AU6" i="11"/>
  <c r="AU77" i="11"/>
  <c r="AU41" i="11"/>
  <c r="AU40" i="11"/>
  <c r="AU101" i="11"/>
  <c r="AU72" i="11"/>
  <c r="AU33" i="11"/>
  <c r="AU25" i="11"/>
  <c r="AU35" i="11"/>
  <c r="AU17" i="11"/>
  <c r="AU10" i="11"/>
  <c r="AU82" i="11"/>
  <c r="AU31" i="11"/>
  <c r="AU70" i="11"/>
  <c r="AU58" i="11"/>
  <c r="AU94" i="11"/>
  <c r="AU56" i="11"/>
  <c r="AU24" i="11"/>
  <c r="AU22" i="11"/>
  <c r="AU38" i="11"/>
  <c r="AU45" i="11"/>
  <c r="AU34" i="11"/>
  <c r="AU105" i="11"/>
  <c r="AU18" i="11"/>
  <c r="AU88" i="11"/>
  <c r="AU96" i="11"/>
  <c r="AU85" i="11"/>
  <c r="AU62" i="11"/>
  <c r="AU53" i="11"/>
  <c r="AU97" i="11"/>
  <c r="AU102" i="11"/>
  <c r="AU93" i="11"/>
  <c r="AU16" i="11"/>
  <c r="AU75" i="11"/>
  <c r="AU29" i="11"/>
  <c r="AU49" i="11"/>
  <c r="AU76" i="11"/>
  <c r="AU9" i="11"/>
  <c r="AU89" i="11"/>
  <c r="AU21" i="11"/>
  <c r="AU55" i="11"/>
  <c r="AU66" i="11"/>
  <c r="I20" i="12" s="1"/>
  <c r="AU43" i="11"/>
  <c r="AU98" i="11"/>
  <c r="AU36" i="11"/>
  <c r="AU15" i="11"/>
  <c r="AK7" i="11"/>
  <c r="AL7" i="11" s="1"/>
  <c r="AU100" i="11"/>
  <c r="AU78" i="11"/>
  <c r="AU26" i="11"/>
  <c r="AU91" i="11"/>
  <c r="AU90" i="11"/>
  <c r="N67" i="8"/>
  <c r="N59" i="8"/>
  <c r="AU7" i="11"/>
  <c r="AU65" i="11"/>
  <c r="AU69" i="11"/>
  <c r="AU12" i="11"/>
  <c r="AU44" i="11"/>
  <c r="AU39" i="11"/>
  <c r="AU79" i="11"/>
  <c r="AU83" i="11"/>
  <c r="I60" i="12" s="1"/>
  <c r="AU64" i="11"/>
  <c r="AU30" i="11"/>
  <c r="AU80" i="11"/>
  <c r="AU71" i="11"/>
  <c r="AU57" i="11"/>
  <c r="AU95" i="11"/>
  <c r="AU50" i="11"/>
  <c r="AU104" i="11"/>
  <c r="AU8" i="11"/>
  <c r="AU74" i="11"/>
  <c r="AU86" i="11"/>
  <c r="I22" i="12"/>
  <c r="I17" i="12"/>
  <c r="J38" i="12"/>
  <c r="J15" i="12"/>
  <c r="J17" i="12" s="1"/>
  <c r="I14" i="12"/>
  <c r="N28" i="12"/>
  <c r="I28" i="12"/>
  <c r="L28" i="12"/>
  <c r="J28" i="12"/>
  <c r="E28" i="12"/>
  <c r="H28" i="12"/>
  <c r="K28" i="12"/>
  <c r="G28" i="12"/>
  <c r="F28" i="12"/>
  <c r="O28" i="12"/>
  <c r="K26" i="12"/>
  <c r="I26" i="12"/>
  <c r="H26" i="12"/>
  <c r="L26" i="12"/>
  <c r="O26" i="12"/>
  <c r="J26" i="12"/>
  <c r="G26" i="12"/>
  <c r="M26" i="12"/>
  <c r="E26" i="12"/>
  <c r="N26" i="12"/>
  <c r="F26" i="12"/>
  <c r="AL30" i="11"/>
  <c r="AL71" i="11"/>
  <c r="AL95" i="11"/>
  <c r="AL104" i="11"/>
  <c r="AL74" i="11"/>
  <c r="AL86" i="11"/>
  <c r="AL99" i="11"/>
  <c r="AL28" i="11"/>
  <c r="AL63" i="11"/>
  <c r="AL51" i="11"/>
  <c r="AL23" i="11"/>
  <c r="AL61" i="11"/>
  <c r="AL19" i="11"/>
  <c r="AL68" i="11"/>
  <c r="AL42" i="11"/>
  <c r="AL73" i="11"/>
  <c r="AL37" i="11"/>
  <c r="AL54" i="11"/>
  <c r="AL46" i="11"/>
  <c r="AL69" i="11"/>
  <c r="AL44" i="11"/>
  <c r="AL79" i="11"/>
  <c r="AL100" i="11"/>
  <c r="AL26" i="11"/>
  <c r="AL25" i="11"/>
  <c r="AL35" i="11"/>
  <c r="AL17" i="11"/>
  <c r="AL10" i="11"/>
  <c r="AL82" i="11"/>
  <c r="AL31" i="11"/>
  <c r="AL70" i="11"/>
  <c r="AL58" i="11"/>
  <c r="AL94" i="11"/>
  <c r="AL56" i="11"/>
  <c r="AL24" i="11"/>
  <c r="AL22" i="11"/>
  <c r="AL64" i="11"/>
  <c r="AL80" i="11"/>
  <c r="AL57" i="11"/>
  <c r="AL50" i="11"/>
  <c r="AL8" i="11"/>
  <c r="AL59" i="11"/>
  <c r="AL81" i="11"/>
  <c r="AL32" i="11"/>
  <c r="AL48" i="11"/>
  <c r="AL60" i="11"/>
  <c r="AL52" i="11"/>
  <c r="AL67" i="11"/>
  <c r="AL47" i="11"/>
  <c r="AL106" i="11"/>
  <c r="AL11" i="11"/>
  <c r="AL87" i="11"/>
  <c r="AL103" i="11"/>
  <c r="AL92" i="11"/>
  <c r="AL107" i="11"/>
  <c r="AL20" i="11"/>
  <c r="AL14" i="11"/>
  <c r="AL65" i="11"/>
  <c r="AL12" i="11"/>
  <c r="AL39" i="11"/>
  <c r="AL83" i="11"/>
  <c r="AL78" i="11"/>
  <c r="AL91" i="11"/>
  <c r="AL90" i="11"/>
  <c r="AL38" i="11"/>
  <c r="AL45" i="11"/>
  <c r="AL34" i="11"/>
  <c r="AL105" i="11"/>
  <c r="AL18" i="11"/>
  <c r="AL88" i="11"/>
  <c r="AL96" i="11"/>
  <c r="AL85" i="11"/>
  <c r="AL62" i="11"/>
  <c r="AL53" i="11"/>
  <c r="AL97" i="11"/>
  <c r="AL102" i="11"/>
  <c r="AL93" i="11"/>
  <c r="AL16" i="11"/>
  <c r="AL75" i="11"/>
  <c r="AL29" i="11"/>
  <c r="AL49" i="11"/>
  <c r="AL76" i="11"/>
  <c r="AL89" i="11"/>
  <c r="AL21" i="11"/>
  <c r="AL55" i="11"/>
  <c r="AL66" i="11"/>
  <c r="AL43" i="11"/>
  <c r="AL98" i="11"/>
  <c r="AL36" i="11"/>
  <c r="AL15" i="11"/>
  <c r="I21" i="12"/>
  <c r="I23" i="12" s="1"/>
  <c r="AL77" i="11"/>
  <c r="AL41" i="11"/>
  <c r="AL40" i="11"/>
  <c r="AL101" i="11"/>
  <c r="AL72" i="11"/>
  <c r="AL33" i="11"/>
  <c r="AL13" i="11"/>
  <c r="AL27" i="11"/>
  <c r="AL84" i="11"/>
  <c r="N83" i="8"/>
  <c r="N90" i="8"/>
  <c r="N53" i="8"/>
  <c r="N66" i="8"/>
  <c r="P99" i="7"/>
  <c r="O39" i="7"/>
  <c r="N39" i="8"/>
  <c r="N87" i="8"/>
  <c r="O64" i="7"/>
  <c r="N64" i="8"/>
  <c r="O11" i="7"/>
  <c r="N11" i="8"/>
  <c r="N65" i="8"/>
  <c r="P20" i="7"/>
  <c r="N89" i="8"/>
  <c r="N58" i="8"/>
  <c r="P26" i="7"/>
  <c r="O91" i="7"/>
  <c r="N91" i="8"/>
  <c r="N107" i="8"/>
  <c r="N19" i="8"/>
  <c r="Q98" i="7"/>
  <c r="N48" i="8"/>
  <c r="Q38" i="7"/>
  <c r="P23" i="7"/>
  <c r="N43" i="8"/>
  <c r="N25" i="8"/>
  <c r="O24" i="7"/>
  <c r="N24" i="8"/>
  <c r="O88" i="7"/>
  <c r="N88" i="8"/>
  <c r="P78" i="7"/>
  <c r="Q87" i="7"/>
  <c r="Q67" i="7"/>
  <c r="P45" i="7"/>
  <c r="P93" i="7"/>
  <c r="N52" i="8"/>
  <c r="P15" i="7"/>
  <c r="O62" i="7"/>
  <c r="N62" i="8"/>
  <c r="O28" i="7"/>
  <c r="N28" i="8"/>
  <c r="N14" i="8"/>
  <c r="N60" i="8"/>
  <c r="N35" i="8"/>
  <c r="P94" i="7"/>
  <c r="P55" i="7"/>
  <c r="N51" i="8"/>
  <c r="O51" i="7"/>
  <c r="P27" i="7"/>
  <c r="P6" i="7"/>
  <c r="N106" i="8"/>
  <c r="P42" i="7"/>
  <c r="N77" i="8"/>
  <c r="N37" i="8"/>
  <c r="O84" i="7"/>
  <c r="N84" i="8"/>
  <c r="P29" i="7"/>
  <c r="O57" i="7"/>
  <c r="N57" i="8"/>
  <c r="P66" i="7"/>
  <c r="Q92" i="7"/>
  <c r="N99" i="8"/>
  <c r="P65" i="7"/>
  <c r="N71" i="8"/>
  <c r="P89" i="7"/>
  <c r="P58" i="7"/>
  <c r="P107" i="7"/>
  <c r="O72" i="7"/>
  <c r="N72" i="8"/>
  <c r="N103" i="8"/>
  <c r="N47" i="8"/>
  <c r="Q22" i="7"/>
  <c r="N63" i="8"/>
  <c r="O54" i="7"/>
  <c r="N54" i="8"/>
  <c r="N105" i="8"/>
  <c r="Q76" i="7"/>
  <c r="N86" i="8"/>
  <c r="N74" i="8"/>
  <c r="N82" i="8"/>
  <c r="N21" i="8"/>
  <c r="N34" i="8"/>
  <c r="O95" i="7"/>
  <c r="N95" i="8"/>
  <c r="N17" i="8"/>
  <c r="O108" i="7"/>
  <c r="N108" i="8"/>
  <c r="O85" i="7"/>
  <c r="N85" i="8"/>
  <c r="O100" i="7"/>
  <c r="N100" i="8"/>
  <c r="Q71" i="7"/>
  <c r="N15" i="8"/>
  <c r="N61" i="8"/>
  <c r="Q19" i="7"/>
  <c r="Q36" i="7"/>
  <c r="N79" i="8"/>
  <c r="P31" i="7"/>
  <c r="N30" i="8"/>
  <c r="P101" i="7"/>
  <c r="N102" i="8"/>
  <c r="P77" i="7"/>
  <c r="Q96" i="7"/>
  <c r="S73" i="7"/>
  <c r="P37" i="7"/>
  <c r="N104" i="8"/>
  <c r="O104" i="7"/>
  <c r="N12" i="8"/>
  <c r="O12" i="7"/>
  <c r="Q48" i="7"/>
  <c r="N50" i="8"/>
  <c r="N18" i="8"/>
  <c r="O7" i="7"/>
  <c r="N7" i="8"/>
  <c r="N98" i="8"/>
  <c r="N22" i="8"/>
  <c r="N46" i="8"/>
  <c r="N36" i="8"/>
  <c r="N80" i="8"/>
  <c r="P103" i="7"/>
  <c r="P47" i="7"/>
  <c r="N97" i="8"/>
  <c r="P63" i="7"/>
  <c r="O13" i="7"/>
  <c r="N13" i="8"/>
  <c r="O75" i="7"/>
  <c r="N75" i="8"/>
  <c r="P105" i="7"/>
  <c r="P86" i="7"/>
  <c r="O40" i="7"/>
  <c r="N40" i="8"/>
  <c r="P74" i="7"/>
  <c r="P82" i="7"/>
  <c r="P21" i="7"/>
  <c r="P34" i="7"/>
  <c r="P17" i="7"/>
  <c r="N109" i="8"/>
  <c r="N38" i="8"/>
  <c r="N10" i="8"/>
  <c r="R102" i="7"/>
  <c r="O68" i="7"/>
  <c r="N68" i="8"/>
  <c r="N76" i="8"/>
  <c r="P9" i="7"/>
  <c r="P61" i="7"/>
  <c r="N41" i="8"/>
  <c r="O8" i="7"/>
  <c r="N8" i="8"/>
  <c r="P79" i="7"/>
  <c r="N31" i="8"/>
  <c r="P30" i="7"/>
  <c r="N101" i="8"/>
  <c r="N73" i="8"/>
  <c r="Q80" i="7"/>
  <c r="O16" i="7"/>
  <c r="N16" i="8"/>
  <c r="P49" i="7"/>
  <c r="N56" i="8"/>
  <c r="N33" i="8"/>
  <c r="N81" i="8"/>
  <c r="P90" i="7"/>
  <c r="O69" i="7"/>
  <c r="N69" i="8"/>
  <c r="P59" i="7"/>
  <c r="P83" i="7"/>
  <c r="P53" i="7"/>
  <c r="N20" i="8"/>
  <c r="N26" i="8"/>
  <c r="P50" i="7"/>
  <c r="P18" i="7"/>
  <c r="N92" i="8"/>
  <c r="P97" i="7"/>
  <c r="Q46" i="7"/>
  <c r="O32" i="7"/>
  <c r="N32" i="8"/>
  <c r="Q52" i="7"/>
  <c r="N23" i="8"/>
  <c r="P43" i="7"/>
  <c r="P25" i="7"/>
  <c r="N78" i="8"/>
  <c r="P109" i="7"/>
  <c r="N96" i="8"/>
  <c r="O44" i="7"/>
  <c r="N44" i="8"/>
  <c r="P10" i="7"/>
  <c r="N45" i="8"/>
  <c r="N93" i="8"/>
  <c r="N9" i="8"/>
  <c r="O70" i="7"/>
  <c r="N70" i="8"/>
  <c r="P14" i="7"/>
  <c r="P41" i="7"/>
  <c r="P60" i="7"/>
  <c r="P35" i="7"/>
  <c r="N94" i="8"/>
  <c r="N55" i="8"/>
  <c r="N27" i="8"/>
  <c r="N6" i="8"/>
  <c r="P106" i="7"/>
  <c r="N42" i="8"/>
  <c r="N49" i="8"/>
  <c r="P56" i="7"/>
  <c r="P33" i="7"/>
  <c r="P81" i="7"/>
  <c r="N29" i="8"/>
  <c r="AV123" i="11" l="1"/>
  <c r="AV122" i="11"/>
  <c r="AV121" i="11"/>
  <c r="AV120" i="11"/>
  <c r="AV119" i="11"/>
  <c r="O117" i="8"/>
  <c r="O113" i="8"/>
  <c r="AC116" i="7"/>
  <c r="AB114" i="7"/>
  <c r="O112" i="8"/>
  <c r="O110" i="8"/>
  <c r="AC112" i="7"/>
  <c r="O115" i="8"/>
  <c r="O118" i="8"/>
  <c r="O111" i="8"/>
  <c r="AC118" i="7"/>
  <c r="O116" i="8"/>
  <c r="AD113" i="7"/>
  <c r="AC117" i="7"/>
  <c r="O114" i="8"/>
  <c r="AB115" i="7"/>
  <c r="AV118" i="11"/>
  <c r="AV117" i="11"/>
  <c r="AV116" i="11"/>
  <c r="AV115" i="11"/>
  <c r="AV114" i="11"/>
  <c r="AV113" i="11"/>
  <c r="AV112" i="11"/>
  <c r="AV111" i="11"/>
  <c r="AV110" i="11"/>
  <c r="AL6" i="11"/>
  <c r="AV49" i="11"/>
  <c r="AV45" i="11"/>
  <c r="AV90" i="11"/>
  <c r="AV109" i="11"/>
  <c r="AV67" i="11"/>
  <c r="AV99" i="11"/>
  <c r="J61" i="12" s="1"/>
  <c r="AV58" i="11"/>
  <c r="J40" i="12"/>
  <c r="J39" i="12"/>
  <c r="I59" i="12"/>
  <c r="AV98" i="11"/>
  <c r="AV53" i="11"/>
  <c r="AV20" i="11"/>
  <c r="AV50" i="11"/>
  <c r="AV26" i="11"/>
  <c r="AV42" i="11"/>
  <c r="AV41" i="11"/>
  <c r="AV15" i="11"/>
  <c r="AV102" i="11"/>
  <c r="AV65" i="11"/>
  <c r="AV59" i="11"/>
  <c r="AV35" i="11"/>
  <c r="AV30" i="11"/>
  <c r="AV74" i="11"/>
  <c r="AV108" i="11"/>
  <c r="AV9" i="11"/>
  <c r="AV105" i="11"/>
  <c r="AV106" i="11"/>
  <c r="AV56" i="11"/>
  <c r="AV63" i="11"/>
  <c r="AV84" i="11"/>
  <c r="AV101" i="11"/>
  <c r="AV21" i="11"/>
  <c r="AV93" i="11"/>
  <c r="AV88" i="11"/>
  <c r="AV39" i="11"/>
  <c r="AV87" i="11"/>
  <c r="AV32" i="11"/>
  <c r="AV22" i="11"/>
  <c r="AV10" i="11"/>
  <c r="AV69" i="11"/>
  <c r="AV54" i="11"/>
  <c r="AV23" i="11"/>
  <c r="AV95" i="11"/>
  <c r="AV33" i="11"/>
  <c r="AV66" i="11"/>
  <c r="J20" i="12" s="1"/>
  <c r="AV75" i="11"/>
  <c r="AV85" i="11"/>
  <c r="AV78" i="11"/>
  <c r="AV92" i="11"/>
  <c r="AV60" i="11"/>
  <c r="AV80" i="11"/>
  <c r="AV31" i="11"/>
  <c r="AV79" i="11"/>
  <c r="AV7" i="11"/>
  <c r="J22" i="12" s="1"/>
  <c r="AV19" i="11"/>
  <c r="O67" i="8"/>
  <c r="AV72" i="11"/>
  <c r="AV40" i="11"/>
  <c r="AV77" i="11"/>
  <c r="AV97" i="11"/>
  <c r="AV62" i="11"/>
  <c r="AV96" i="11"/>
  <c r="AV18" i="11"/>
  <c r="AV34" i="11"/>
  <c r="AV38" i="11"/>
  <c r="AV6" i="11"/>
  <c r="J59" i="12" s="1"/>
  <c r="AV46" i="11"/>
  <c r="AV37" i="11"/>
  <c r="AV73" i="11"/>
  <c r="AV68" i="11"/>
  <c r="AV61" i="11"/>
  <c r="AV51" i="11"/>
  <c r="AV28" i="11"/>
  <c r="AV86" i="11"/>
  <c r="AV104" i="11"/>
  <c r="AV71" i="11"/>
  <c r="AV27" i="11"/>
  <c r="AV13" i="11"/>
  <c r="AV36" i="11"/>
  <c r="AV43" i="11"/>
  <c r="AV55" i="11"/>
  <c r="AV89" i="11"/>
  <c r="AV76" i="11"/>
  <c r="AV29" i="11"/>
  <c r="AV16" i="11"/>
  <c r="AV91" i="11"/>
  <c r="AV83" i="11"/>
  <c r="J60" i="12" s="1"/>
  <c r="AV12" i="11"/>
  <c r="AV14" i="11"/>
  <c r="AV107" i="11"/>
  <c r="AV103" i="11"/>
  <c r="AV11" i="11"/>
  <c r="AV47" i="11"/>
  <c r="AV52" i="11"/>
  <c r="AV48" i="11"/>
  <c r="AV81" i="11"/>
  <c r="AV8" i="11"/>
  <c r="AV57" i="11"/>
  <c r="AV64" i="11"/>
  <c r="AV24" i="11"/>
  <c r="AV94" i="11"/>
  <c r="AV70" i="11"/>
  <c r="AV82" i="11"/>
  <c r="AV17" i="11"/>
  <c r="AV25" i="11"/>
  <c r="AV100" i="11"/>
  <c r="AV44" i="11"/>
  <c r="O33" i="8"/>
  <c r="O25" i="8"/>
  <c r="J14" i="12"/>
  <c r="K38" i="12"/>
  <c r="K15" i="12"/>
  <c r="K14" i="12" s="1"/>
  <c r="J16" i="12"/>
  <c r="AM77" i="11"/>
  <c r="AW98" i="11"/>
  <c r="AM98" i="11"/>
  <c r="AM21" i="11"/>
  <c r="AM49" i="11"/>
  <c r="AM93" i="11"/>
  <c r="AM91" i="11"/>
  <c r="AM12" i="11"/>
  <c r="AM107" i="11"/>
  <c r="AM11" i="11"/>
  <c r="AM52" i="11"/>
  <c r="AM8" i="11"/>
  <c r="AM64" i="11"/>
  <c r="AM94" i="11"/>
  <c r="AM70" i="11"/>
  <c r="AM17" i="11"/>
  <c r="AM25" i="11"/>
  <c r="AM100" i="11"/>
  <c r="AM44" i="11"/>
  <c r="AM46" i="11"/>
  <c r="AM73" i="11"/>
  <c r="AM61" i="11"/>
  <c r="AM28" i="11"/>
  <c r="AM86" i="11"/>
  <c r="AM71" i="11"/>
  <c r="AM13" i="11"/>
  <c r="AM62" i="11"/>
  <c r="AM18" i="11"/>
  <c r="AM34" i="11"/>
  <c r="AM38" i="11"/>
  <c r="AM7" i="11"/>
  <c r="AM33" i="11"/>
  <c r="AM101" i="11"/>
  <c r="AM41" i="11"/>
  <c r="AM36" i="11"/>
  <c r="AM43" i="11"/>
  <c r="AM55" i="11"/>
  <c r="AM89" i="11"/>
  <c r="AM76" i="11"/>
  <c r="AM29" i="11"/>
  <c r="AM16" i="11"/>
  <c r="AM90" i="11"/>
  <c r="AM78" i="11"/>
  <c r="AM39" i="11"/>
  <c r="AM65" i="11"/>
  <c r="AM20" i="11"/>
  <c r="AM92" i="11"/>
  <c r="AM87" i="11"/>
  <c r="AM106" i="11"/>
  <c r="AM67" i="11"/>
  <c r="AM60" i="11"/>
  <c r="AW32" i="11"/>
  <c r="AM32" i="11"/>
  <c r="AM59" i="11"/>
  <c r="AM50" i="11"/>
  <c r="AM80" i="11"/>
  <c r="AM22" i="11"/>
  <c r="AM56" i="11"/>
  <c r="AM58" i="11"/>
  <c r="AM31" i="11"/>
  <c r="AM10" i="11"/>
  <c r="AM35" i="11"/>
  <c r="AM26" i="11"/>
  <c r="AM79" i="11"/>
  <c r="AM69" i="11"/>
  <c r="AM54" i="11"/>
  <c r="AM42" i="11"/>
  <c r="AM19" i="11"/>
  <c r="AM23" i="11"/>
  <c r="AM63" i="11"/>
  <c r="AM99" i="11"/>
  <c r="AM74" i="11"/>
  <c r="AM95" i="11"/>
  <c r="AM30" i="11"/>
  <c r="AM72" i="11"/>
  <c r="AM40" i="11"/>
  <c r="AM15" i="11"/>
  <c r="AM66" i="11"/>
  <c r="AM9" i="11"/>
  <c r="AM75" i="11"/>
  <c r="AM83" i="11"/>
  <c r="AM14" i="11"/>
  <c r="AM103" i="11"/>
  <c r="AM47" i="11"/>
  <c r="AM48" i="11"/>
  <c r="AM81" i="11"/>
  <c r="AM57" i="11"/>
  <c r="AM24" i="11"/>
  <c r="AM82" i="11"/>
  <c r="J21" i="12"/>
  <c r="J23" i="12" s="1"/>
  <c r="AM37" i="11"/>
  <c r="AM68" i="11"/>
  <c r="AM51" i="11"/>
  <c r="AM104" i="11"/>
  <c r="AM27" i="11"/>
  <c r="AM97" i="11"/>
  <c r="AM96" i="11"/>
  <c r="AM84" i="11"/>
  <c r="AM102" i="11"/>
  <c r="AM53" i="11"/>
  <c r="AM85" i="11"/>
  <c r="AM88" i="11"/>
  <c r="AM105" i="11"/>
  <c r="AM45" i="11"/>
  <c r="O109" i="8"/>
  <c r="O99" i="8"/>
  <c r="O49" i="8"/>
  <c r="O74" i="8"/>
  <c r="Q97" i="7"/>
  <c r="O53" i="8"/>
  <c r="O9" i="8"/>
  <c r="P68" i="7"/>
  <c r="O68" i="8"/>
  <c r="O34" i="8"/>
  <c r="R71" i="7"/>
  <c r="P85" i="7"/>
  <c r="O85" i="8"/>
  <c r="P54" i="7"/>
  <c r="O54" i="8"/>
  <c r="O48" i="8"/>
  <c r="Q89" i="7"/>
  <c r="O73" i="8"/>
  <c r="O27" i="8"/>
  <c r="Q55" i="7"/>
  <c r="P28" i="7"/>
  <c r="O28" i="8"/>
  <c r="Q26" i="7"/>
  <c r="O83" i="8"/>
  <c r="Q49" i="7"/>
  <c r="R80" i="7"/>
  <c r="Q9" i="7"/>
  <c r="Q34" i="7"/>
  <c r="O105" i="8"/>
  <c r="O47" i="8"/>
  <c r="R96" i="7"/>
  <c r="P72" i="7"/>
  <c r="O72" i="8"/>
  <c r="O58" i="8"/>
  <c r="O6" i="8"/>
  <c r="Q27" i="7"/>
  <c r="O55" i="8"/>
  <c r="Q15" i="7"/>
  <c r="Q93" i="7"/>
  <c r="R67" i="7"/>
  <c r="Q78" i="7"/>
  <c r="P24" i="7"/>
  <c r="O24" i="8"/>
  <c r="Q23" i="7"/>
  <c r="O26" i="8"/>
  <c r="Q20" i="7"/>
  <c r="P39" i="7"/>
  <c r="O39" i="8"/>
  <c r="O81" i="8"/>
  <c r="O56" i="8"/>
  <c r="O106" i="8"/>
  <c r="Q35" i="7"/>
  <c r="Q41" i="7"/>
  <c r="O70" i="8"/>
  <c r="P70" i="7"/>
  <c r="Q10" i="7"/>
  <c r="P44" i="7"/>
  <c r="O44" i="8"/>
  <c r="O87" i="8"/>
  <c r="Q43" i="7"/>
  <c r="R52" i="7"/>
  <c r="R46" i="7"/>
  <c r="O98" i="8"/>
  <c r="Q50" i="7"/>
  <c r="Q83" i="7"/>
  <c r="P69" i="7"/>
  <c r="O69" i="8"/>
  <c r="O30" i="8"/>
  <c r="Q79" i="7"/>
  <c r="O61" i="8"/>
  <c r="S102" i="7"/>
  <c r="O17" i="8"/>
  <c r="O21" i="8"/>
  <c r="O86" i="8"/>
  <c r="O63" i="8"/>
  <c r="Q47" i="7"/>
  <c r="P104" i="7"/>
  <c r="O104" i="8"/>
  <c r="O77" i="8"/>
  <c r="O31" i="8"/>
  <c r="R36" i="7"/>
  <c r="O100" i="8"/>
  <c r="P100" i="7"/>
  <c r="P108" i="7"/>
  <c r="O108" i="8"/>
  <c r="O38" i="8"/>
  <c r="O107" i="8"/>
  <c r="Q58" i="7"/>
  <c r="O65" i="8"/>
  <c r="R92" i="7"/>
  <c r="P57" i="7"/>
  <c r="O57" i="8"/>
  <c r="P84" i="7"/>
  <c r="O84" i="8"/>
  <c r="O42" i="8"/>
  <c r="Q6" i="7"/>
  <c r="O51" i="8"/>
  <c r="P51" i="7"/>
  <c r="O94" i="8"/>
  <c r="P62" i="7"/>
  <c r="O62" i="8"/>
  <c r="O15" i="8"/>
  <c r="O45" i="8"/>
  <c r="O64" i="8"/>
  <c r="P64" i="7"/>
  <c r="Q60" i="7"/>
  <c r="Q14" i="7"/>
  <c r="P32" i="7"/>
  <c r="O32" i="8"/>
  <c r="Q18" i="7"/>
  <c r="Q59" i="7"/>
  <c r="Q90" i="7"/>
  <c r="O8" i="8"/>
  <c r="P8" i="7"/>
  <c r="Q82" i="7"/>
  <c r="Q105" i="7"/>
  <c r="Q103" i="7"/>
  <c r="P12" i="7"/>
  <c r="O12" i="8"/>
  <c r="O37" i="8"/>
  <c r="O80" i="8"/>
  <c r="Q101" i="7"/>
  <c r="R76" i="7"/>
  <c r="O66" i="8"/>
  <c r="Q29" i="7"/>
  <c r="O96" i="8"/>
  <c r="O93" i="8"/>
  <c r="O78" i="8"/>
  <c r="O23" i="8"/>
  <c r="O20" i="8"/>
  <c r="P11" i="7"/>
  <c r="O11" i="8"/>
  <c r="Q33" i="7"/>
  <c r="O35" i="8"/>
  <c r="O41" i="8"/>
  <c r="Q109" i="7"/>
  <c r="Q25" i="7"/>
  <c r="O50" i="8"/>
  <c r="O79" i="8"/>
  <c r="O82" i="8"/>
  <c r="P40" i="7"/>
  <c r="O40" i="8"/>
  <c r="P13" i="7"/>
  <c r="O13" i="8"/>
  <c r="Q37" i="7"/>
  <c r="P95" i="7"/>
  <c r="O95" i="8"/>
  <c r="Q81" i="7"/>
  <c r="Q56" i="7"/>
  <c r="Q106" i="7"/>
  <c r="O60" i="8"/>
  <c r="O14" i="8"/>
  <c r="O10" i="8"/>
  <c r="O43" i="8"/>
  <c r="O97" i="8"/>
  <c r="O18" i="8"/>
  <c r="Q53" i="7"/>
  <c r="O59" i="8"/>
  <c r="O90" i="8"/>
  <c r="P16" i="7"/>
  <c r="O16" i="8"/>
  <c r="Q30" i="7"/>
  <c r="Q61" i="7"/>
  <c r="Q17" i="7"/>
  <c r="Q21" i="7"/>
  <c r="Q74" i="7"/>
  <c r="Q86" i="7"/>
  <c r="P75" i="7"/>
  <c r="O75" i="8"/>
  <c r="Q63" i="7"/>
  <c r="O103" i="8"/>
  <c r="P7" i="7"/>
  <c r="O7" i="8"/>
  <c r="O46" i="8"/>
  <c r="O36" i="8"/>
  <c r="O19" i="8"/>
  <c r="O71" i="8"/>
  <c r="O52" i="8"/>
  <c r="O76" i="8"/>
  <c r="O22" i="8"/>
  <c r="O92" i="8"/>
  <c r="R48" i="7"/>
  <c r="T73" i="7"/>
  <c r="Q77" i="7"/>
  <c r="O101" i="8"/>
  <c r="Q31" i="7"/>
  <c r="R19" i="7"/>
  <c r="R22" i="7"/>
  <c r="Q107" i="7"/>
  <c r="O89" i="8"/>
  <c r="Q65" i="7"/>
  <c r="Q66" i="7"/>
  <c r="O29" i="8"/>
  <c r="Q42" i="7"/>
  <c r="O102" i="8"/>
  <c r="Q94" i="7"/>
  <c r="Q45" i="7"/>
  <c r="R87" i="7"/>
  <c r="P88" i="7"/>
  <c r="O88" i="8"/>
  <c r="R38" i="7"/>
  <c r="R98" i="7"/>
  <c r="P91" i="7"/>
  <c r="O91" i="8"/>
  <c r="Q99" i="7"/>
  <c r="AW122" i="11" l="1"/>
  <c r="AW123" i="11"/>
  <c r="AW120" i="11"/>
  <c r="AW121" i="11"/>
  <c r="AW118" i="11"/>
  <c r="AW119" i="11"/>
  <c r="AW109" i="11"/>
  <c r="AW108" i="11"/>
  <c r="AW95" i="11"/>
  <c r="AW26" i="11"/>
  <c r="P111" i="8"/>
  <c r="P115" i="8"/>
  <c r="P117" i="8"/>
  <c r="P110" i="8"/>
  <c r="AD112" i="7"/>
  <c r="AC114" i="7"/>
  <c r="AD117" i="7"/>
  <c r="P114" i="8"/>
  <c r="P118" i="8"/>
  <c r="AC115" i="7"/>
  <c r="P112" i="8"/>
  <c r="P113" i="8"/>
  <c r="AD116" i="7"/>
  <c r="AE113" i="7"/>
  <c r="P116" i="8"/>
  <c r="AD118" i="7"/>
  <c r="AW116" i="11"/>
  <c r="AW117" i="11"/>
  <c r="AW27" i="11"/>
  <c r="AW29" i="11"/>
  <c r="AW44" i="11"/>
  <c r="AW82" i="11"/>
  <c r="AW9" i="11"/>
  <c r="AW23" i="11"/>
  <c r="AW62" i="11"/>
  <c r="AW48" i="11"/>
  <c r="AW88" i="11"/>
  <c r="AW22" i="11"/>
  <c r="AW20" i="11"/>
  <c r="AW43" i="11"/>
  <c r="AW52" i="11"/>
  <c r="AW91" i="11"/>
  <c r="AW115" i="11"/>
  <c r="AW45" i="11"/>
  <c r="AW96" i="11"/>
  <c r="AW15" i="11"/>
  <c r="AW99" i="11"/>
  <c r="K61" i="12" s="1"/>
  <c r="AW69" i="11"/>
  <c r="AW39" i="11"/>
  <c r="AW89" i="11"/>
  <c r="AW33" i="11"/>
  <c r="AW28" i="11"/>
  <c r="AW113" i="11"/>
  <c r="AW114" i="11"/>
  <c r="AW51" i="11"/>
  <c r="AW57" i="11"/>
  <c r="AW83" i="11"/>
  <c r="K60" i="12" s="1"/>
  <c r="AW10" i="11"/>
  <c r="AW50" i="11"/>
  <c r="AW87" i="11"/>
  <c r="AW7" i="11"/>
  <c r="K22" i="12" s="1"/>
  <c r="AW70" i="11"/>
  <c r="AW111" i="11"/>
  <c r="AW112" i="11"/>
  <c r="AW53" i="11"/>
  <c r="AW37" i="11"/>
  <c r="AW103" i="11"/>
  <c r="AW72" i="11"/>
  <c r="AW42" i="11"/>
  <c r="AW58" i="11"/>
  <c r="AW67" i="11"/>
  <c r="AW90" i="11"/>
  <c r="AW41" i="11"/>
  <c r="AW34" i="11"/>
  <c r="AW73" i="11"/>
  <c r="AW64" i="11"/>
  <c r="AW49" i="11"/>
  <c r="AW71" i="11"/>
  <c r="AW25" i="11"/>
  <c r="AW107" i="11"/>
  <c r="AW110" i="11"/>
  <c r="AM6" i="11"/>
  <c r="AW105" i="11"/>
  <c r="AW84" i="11"/>
  <c r="AW97" i="11"/>
  <c r="AW104" i="11"/>
  <c r="AW68" i="11"/>
  <c r="AW75" i="11"/>
  <c r="AW66" i="11"/>
  <c r="K20" i="12" s="1"/>
  <c r="AW40" i="11"/>
  <c r="AW30" i="11"/>
  <c r="AW74" i="11"/>
  <c r="AW63" i="11"/>
  <c r="AW19" i="11"/>
  <c r="AW54" i="11"/>
  <c r="AW79" i="11"/>
  <c r="AW35" i="11"/>
  <c r="AW31" i="11"/>
  <c r="AW56" i="11"/>
  <c r="AW80" i="11"/>
  <c r="AW59" i="11"/>
  <c r="AW60" i="11"/>
  <c r="AW106" i="11"/>
  <c r="AW92" i="11"/>
  <c r="AW65" i="11"/>
  <c r="AW78" i="11"/>
  <c r="AW16" i="11"/>
  <c r="AW76" i="11"/>
  <c r="AW55" i="11"/>
  <c r="AW36" i="11"/>
  <c r="AW101" i="11"/>
  <c r="AW85" i="11"/>
  <c r="AW102" i="11"/>
  <c r="AW24" i="11"/>
  <c r="AW81" i="11"/>
  <c r="AW47" i="11"/>
  <c r="AW14" i="11"/>
  <c r="AW6" i="11"/>
  <c r="AW38" i="11"/>
  <c r="AW18" i="11"/>
  <c r="AW13" i="11"/>
  <c r="AW86" i="11"/>
  <c r="AW61" i="11"/>
  <c r="AW46" i="11"/>
  <c r="AW100" i="11"/>
  <c r="AW17" i="11"/>
  <c r="AW94" i="11"/>
  <c r="AW8" i="11"/>
  <c r="AW11" i="11"/>
  <c r="AW12" i="11"/>
  <c r="AW93" i="11"/>
  <c r="AW21" i="11"/>
  <c r="AW77" i="11"/>
  <c r="K40" i="12"/>
  <c r="K39" i="12"/>
  <c r="K59" i="12"/>
  <c r="P43" i="8"/>
  <c r="L38" i="12"/>
  <c r="L40" i="12" s="1"/>
  <c r="L15" i="12"/>
  <c r="L17" i="12" s="1"/>
  <c r="K16" i="12"/>
  <c r="K17" i="12"/>
  <c r="AX108" i="11"/>
  <c r="AN27" i="11"/>
  <c r="AN37" i="11"/>
  <c r="AN57" i="11"/>
  <c r="AN26" i="11"/>
  <c r="AN58" i="11"/>
  <c r="AN50" i="11"/>
  <c r="AN67" i="11"/>
  <c r="AN20" i="11"/>
  <c r="AN90" i="11"/>
  <c r="AN89" i="11"/>
  <c r="AN41" i="11"/>
  <c r="AN7" i="11"/>
  <c r="AN62" i="11"/>
  <c r="AN28" i="11"/>
  <c r="AN44" i="11"/>
  <c r="AN70" i="11"/>
  <c r="AN52" i="11"/>
  <c r="AN91" i="11"/>
  <c r="AN49" i="11"/>
  <c r="AN85" i="11"/>
  <c r="AN66" i="11"/>
  <c r="AN30" i="11"/>
  <c r="AN84" i="11"/>
  <c r="AN97" i="11"/>
  <c r="AN104" i="11"/>
  <c r="AN68" i="11"/>
  <c r="AN24" i="11"/>
  <c r="AN81" i="11"/>
  <c r="AN47" i="11"/>
  <c r="AN14" i="11"/>
  <c r="AN54" i="11"/>
  <c r="AN79" i="11"/>
  <c r="AN35" i="11"/>
  <c r="AN31" i="11"/>
  <c r="AN56" i="11"/>
  <c r="AN80" i="11"/>
  <c r="AN59" i="11"/>
  <c r="AN60" i="11"/>
  <c r="AN106" i="11"/>
  <c r="AN92" i="11"/>
  <c r="AN65" i="11"/>
  <c r="AN78" i="11"/>
  <c r="AN16" i="11"/>
  <c r="AN76" i="11"/>
  <c r="AN55" i="11"/>
  <c r="AN36" i="11"/>
  <c r="AN101" i="11"/>
  <c r="K21" i="12"/>
  <c r="K23" i="12" s="1"/>
  <c r="AN38" i="11"/>
  <c r="AN18" i="11"/>
  <c r="AN13" i="11"/>
  <c r="AN86" i="11"/>
  <c r="AN61" i="11"/>
  <c r="AN46" i="11"/>
  <c r="AN100" i="11"/>
  <c r="AN17" i="11"/>
  <c r="AN94" i="11"/>
  <c r="AN8" i="11"/>
  <c r="AN11" i="11"/>
  <c r="AN12" i="11"/>
  <c r="AN93" i="11"/>
  <c r="AN21" i="11"/>
  <c r="AN77" i="11"/>
  <c r="AN96" i="11"/>
  <c r="AN51" i="11"/>
  <c r="AN82" i="11"/>
  <c r="AN48" i="11"/>
  <c r="AN103" i="11"/>
  <c r="AN83" i="11"/>
  <c r="AN69" i="11"/>
  <c r="AN10" i="11"/>
  <c r="AN22" i="11"/>
  <c r="AN32" i="11"/>
  <c r="AN87" i="11"/>
  <c r="AN39" i="11"/>
  <c r="AN29" i="11"/>
  <c r="AN43" i="11"/>
  <c r="AN33" i="11"/>
  <c r="AN34" i="11"/>
  <c r="AN71" i="11"/>
  <c r="AN73" i="11"/>
  <c r="AN25" i="11"/>
  <c r="AN64" i="11"/>
  <c r="AN107" i="11"/>
  <c r="AN98" i="11"/>
  <c r="AN105" i="11"/>
  <c r="AN102" i="11"/>
  <c r="AN75" i="11"/>
  <c r="AN40" i="11"/>
  <c r="AN74" i="11"/>
  <c r="AN63" i="11"/>
  <c r="AN19" i="11"/>
  <c r="AN45" i="11"/>
  <c r="AN88" i="11"/>
  <c r="AN53" i="11"/>
  <c r="AN9" i="11"/>
  <c r="AN15" i="11"/>
  <c r="AN72" i="11"/>
  <c r="AN95" i="11"/>
  <c r="AN99" i="11"/>
  <c r="AN23" i="11"/>
  <c r="AN42" i="11"/>
  <c r="P105" i="8"/>
  <c r="R65" i="7"/>
  <c r="P77" i="8"/>
  <c r="S48" i="7"/>
  <c r="P86" i="8"/>
  <c r="P61" i="8"/>
  <c r="P56" i="8"/>
  <c r="P37" i="8"/>
  <c r="P101" i="8"/>
  <c r="Q8" i="7"/>
  <c r="P8" i="8"/>
  <c r="P59" i="8"/>
  <c r="R47" i="7"/>
  <c r="R23" i="7"/>
  <c r="P26" i="8"/>
  <c r="P55" i="8"/>
  <c r="P89" i="8"/>
  <c r="P45" i="8"/>
  <c r="S22" i="7"/>
  <c r="R31" i="7"/>
  <c r="R56" i="7"/>
  <c r="R37" i="7"/>
  <c r="Q40" i="7"/>
  <c r="P40" i="8"/>
  <c r="P25" i="8"/>
  <c r="R59" i="7"/>
  <c r="R60" i="7"/>
  <c r="P38" i="8"/>
  <c r="P73" i="8"/>
  <c r="P69" i="8"/>
  <c r="Q69" i="7"/>
  <c r="R50" i="7"/>
  <c r="R34" i="7"/>
  <c r="P85" i="8"/>
  <c r="Q85" i="7"/>
  <c r="R97" i="7"/>
  <c r="R99" i="7"/>
  <c r="Q88" i="7"/>
  <c r="P88" i="8"/>
  <c r="P42" i="8"/>
  <c r="R66" i="7"/>
  <c r="P107" i="8"/>
  <c r="S19" i="7"/>
  <c r="R17" i="7"/>
  <c r="P30" i="8"/>
  <c r="P94" i="8"/>
  <c r="R42" i="7"/>
  <c r="P65" i="8"/>
  <c r="R107" i="7"/>
  <c r="R77" i="7"/>
  <c r="Q75" i="7"/>
  <c r="P75" i="8"/>
  <c r="R74" i="7"/>
  <c r="P17" i="8"/>
  <c r="R30" i="7"/>
  <c r="P16" i="8"/>
  <c r="Q16" i="7"/>
  <c r="R53" i="7"/>
  <c r="R106" i="7"/>
  <c r="P81" i="8"/>
  <c r="Q95" i="7"/>
  <c r="P95" i="8"/>
  <c r="Q13" i="7"/>
  <c r="P13" i="8"/>
  <c r="R109" i="7"/>
  <c r="P33" i="8"/>
  <c r="P29" i="8"/>
  <c r="S76" i="7"/>
  <c r="R103" i="7"/>
  <c r="R82" i="7"/>
  <c r="R90" i="7"/>
  <c r="R18" i="7"/>
  <c r="R14" i="7"/>
  <c r="R6" i="7"/>
  <c r="Q84" i="7"/>
  <c r="P84" i="8"/>
  <c r="S92" i="7"/>
  <c r="Q100" i="7"/>
  <c r="P100" i="8"/>
  <c r="P47" i="8"/>
  <c r="R83" i="7"/>
  <c r="Q44" i="7"/>
  <c r="P44" i="8"/>
  <c r="R35" i="7"/>
  <c r="Q24" i="7"/>
  <c r="P24" i="8"/>
  <c r="S67" i="7"/>
  <c r="R15" i="7"/>
  <c r="Q72" i="7"/>
  <c r="P72" i="8"/>
  <c r="R9" i="7"/>
  <c r="R49" i="7"/>
  <c r="R26" i="7"/>
  <c r="R55" i="7"/>
  <c r="R89" i="7"/>
  <c r="P54" i="8"/>
  <c r="Q54" i="7"/>
  <c r="S71" i="7"/>
  <c r="Q91" i="7"/>
  <c r="P91" i="8"/>
  <c r="S38" i="7"/>
  <c r="S87" i="7"/>
  <c r="R94" i="7"/>
  <c r="P31" i="8"/>
  <c r="P63" i="8"/>
  <c r="P21" i="8"/>
  <c r="P109" i="8"/>
  <c r="R33" i="7"/>
  <c r="P60" i="8"/>
  <c r="P98" i="8"/>
  <c r="Q51" i="7"/>
  <c r="P51" i="8"/>
  <c r="P79" i="8"/>
  <c r="P50" i="8"/>
  <c r="S46" i="7"/>
  <c r="R43" i="7"/>
  <c r="R10" i="7"/>
  <c r="P41" i="8"/>
  <c r="Q39" i="7"/>
  <c r="P39" i="8"/>
  <c r="P78" i="8"/>
  <c r="R93" i="7"/>
  <c r="P34" i="8"/>
  <c r="P99" i="8"/>
  <c r="P66" i="8"/>
  <c r="R63" i="7"/>
  <c r="R86" i="7"/>
  <c r="R21" i="7"/>
  <c r="R61" i="7"/>
  <c r="R101" i="7"/>
  <c r="Q12" i="7"/>
  <c r="P12" i="8"/>
  <c r="R105" i="7"/>
  <c r="Q32" i="7"/>
  <c r="P32" i="8"/>
  <c r="P57" i="8"/>
  <c r="Q57" i="7"/>
  <c r="P58" i="8"/>
  <c r="R79" i="7"/>
  <c r="P10" i="8"/>
  <c r="R41" i="7"/>
  <c r="P20" i="8"/>
  <c r="P23" i="8"/>
  <c r="R78" i="7"/>
  <c r="P93" i="8"/>
  <c r="P27" i="8"/>
  <c r="S96" i="7"/>
  <c r="S80" i="7"/>
  <c r="S98" i="7"/>
  <c r="R45" i="7"/>
  <c r="U73" i="7"/>
  <c r="Q7" i="7"/>
  <c r="P7" i="8"/>
  <c r="P76" i="8"/>
  <c r="P71" i="8"/>
  <c r="P92" i="8"/>
  <c r="P46" i="8"/>
  <c r="P52" i="8"/>
  <c r="P67" i="8"/>
  <c r="P80" i="8"/>
  <c r="P22" i="8"/>
  <c r="P48" i="8"/>
  <c r="P36" i="8"/>
  <c r="P19" i="8"/>
  <c r="P96" i="8"/>
  <c r="P74" i="8"/>
  <c r="P53" i="8"/>
  <c r="P106" i="8"/>
  <c r="R81" i="7"/>
  <c r="R25" i="7"/>
  <c r="Q11" i="7"/>
  <c r="P11" i="8"/>
  <c r="R29" i="7"/>
  <c r="P103" i="8"/>
  <c r="P82" i="8"/>
  <c r="P90" i="8"/>
  <c r="P18" i="8"/>
  <c r="P14" i="8"/>
  <c r="Q64" i="7"/>
  <c r="P64" i="8"/>
  <c r="P87" i="8"/>
  <c r="Q62" i="7"/>
  <c r="P62" i="8"/>
  <c r="P102" i="8"/>
  <c r="P6" i="8"/>
  <c r="R58" i="7"/>
  <c r="Q108" i="7"/>
  <c r="P108" i="8"/>
  <c r="S36" i="7"/>
  <c r="Q104" i="7"/>
  <c r="P104" i="8"/>
  <c r="T102" i="7"/>
  <c r="P83" i="8"/>
  <c r="S52" i="7"/>
  <c r="Q70" i="7"/>
  <c r="P70" i="8"/>
  <c r="P35" i="8"/>
  <c r="R20" i="7"/>
  <c r="P15" i="8"/>
  <c r="R27" i="7"/>
  <c r="P9" i="8"/>
  <c r="P49" i="8"/>
  <c r="P28" i="8"/>
  <c r="Q28" i="7"/>
  <c r="Q68" i="7"/>
  <c r="P68" i="8"/>
  <c r="P97" i="8"/>
  <c r="AX122" i="11" l="1"/>
  <c r="AX123" i="11"/>
  <c r="AX120" i="11"/>
  <c r="AX121" i="11"/>
  <c r="AX118" i="11"/>
  <c r="AX119" i="11"/>
  <c r="AX109" i="11"/>
  <c r="AX20" i="11"/>
  <c r="Q112" i="8"/>
  <c r="Q111" i="8"/>
  <c r="Q115" i="8"/>
  <c r="AF113" i="7"/>
  <c r="AD114" i="7"/>
  <c r="Q117" i="8"/>
  <c r="Q113" i="8"/>
  <c r="AE118" i="7"/>
  <c r="Q116" i="8"/>
  <c r="Q110" i="8"/>
  <c r="AE116" i="7"/>
  <c r="AD115" i="7"/>
  <c r="AE117" i="7"/>
  <c r="AE112" i="7"/>
  <c r="Q114" i="8"/>
  <c r="Q118" i="8"/>
  <c r="AX7" i="11"/>
  <c r="AX26" i="11"/>
  <c r="AX116" i="11"/>
  <c r="AX117" i="11"/>
  <c r="AX89" i="11"/>
  <c r="AX37" i="11"/>
  <c r="AX50" i="11"/>
  <c r="AX27" i="11"/>
  <c r="AX115" i="11"/>
  <c r="AX6" i="11"/>
  <c r="AX41" i="11"/>
  <c r="AX90" i="11"/>
  <c r="AX67" i="11"/>
  <c r="AX58" i="11"/>
  <c r="AX57" i="11"/>
  <c r="AX113" i="11"/>
  <c r="AX114" i="11"/>
  <c r="AX18" i="11"/>
  <c r="AX112" i="11"/>
  <c r="AX88" i="11"/>
  <c r="AX19" i="11"/>
  <c r="AX74" i="11"/>
  <c r="AX75" i="11"/>
  <c r="AX105" i="11"/>
  <c r="AX107" i="11"/>
  <c r="AX25" i="11"/>
  <c r="AX71" i="11"/>
  <c r="AX33" i="11"/>
  <c r="AX29" i="11"/>
  <c r="AX87" i="11"/>
  <c r="AX22" i="11"/>
  <c r="AX69" i="11"/>
  <c r="AX103" i="11"/>
  <c r="AX82" i="11"/>
  <c r="AX96" i="11"/>
  <c r="AX21" i="11"/>
  <c r="AX12" i="11"/>
  <c r="AX8" i="11"/>
  <c r="AX17" i="11"/>
  <c r="AX46" i="11"/>
  <c r="AX86" i="11"/>
  <c r="AX28" i="11"/>
  <c r="AX111" i="11"/>
  <c r="AX53" i="11"/>
  <c r="AX45" i="11"/>
  <c r="AX63" i="11"/>
  <c r="AX40" i="11"/>
  <c r="AX102" i="11"/>
  <c r="AX98" i="11"/>
  <c r="AX64" i="11"/>
  <c r="AX73" i="11"/>
  <c r="AX34" i="11"/>
  <c r="AX43" i="11"/>
  <c r="AX39" i="11"/>
  <c r="AX32" i="11"/>
  <c r="AX10" i="11"/>
  <c r="AX83" i="11"/>
  <c r="L60" i="12" s="1"/>
  <c r="AX48" i="11"/>
  <c r="AX51" i="11"/>
  <c r="AX77" i="11"/>
  <c r="AX93" i="11"/>
  <c r="AX11" i="11"/>
  <c r="AX94" i="11"/>
  <c r="AX100" i="11"/>
  <c r="AX61" i="11"/>
  <c r="AX13" i="11"/>
  <c r="AX38" i="11"/>
  <c r="AX42" i="11"/>
  <c r="AX99" i="11"/>
  <c r="L61" i="12" s="1"/>
  <c r="AX72" i="11"/>
  <c r="AX9" i="11"/>
  <c r="AX36" i="11"/>
  <c r="AX76" i="11"/>
  <c r="AX78" i="11"/>
  <c r="AX92" i="11"/>
  <c r="AX60" i="11"/>
  <c r="AX80" i="11"/>
  <c r="AX31" i="11"/>
  <c r="AX79" i="11"/>
  <c r="AX14" i="11"/>
  <c r="AX81" i="11"/>
  <c r="AX68" i="11"/>
  <c r="AX97" i="11"/>
  <c r="AX30" i="11"/>
  <c r="AX85" i="11"/>
  <c r="AX91" i="11"/>
  <c r="AX70" i="11"/>
  <c r="AX110" i="11"/>
  <c r="AN6" i="11"/>
  <c r="AX23" i="11"/>
  <c r="AX95" i="11"/>
  <c r="AX15" i="11"/>
  <c r="AX101" i="11"/>
  <c r="AX55" i="11"/>
  <c r="AX16" i="11"/>
  <c r="AX65" i="11"/>
  <c r="AX106" i="11"/>
  <c r="AX59" i="11"/>
  <c r="AX56" i="11"/>
  <c r="AX35" i="11"/>
  <c r="AX54" i="11"/>
  <c r="AX47" i="11"/>
  <c r="AX24" i="11"/>
  <c r="AX104" i="11"/>
  <c r="AX84" i="11"/>
  <c r="AX66" i="11"/>
  <c r="L20" i="12" s="1"/>
  <c r="AX49" i="11"/>
  <c r="AX52" i="11"/>
  <c r="AX44" i="11"/>
  <c r="AX62" i="11"/>
  <c r="L59" i="12"/>
  <c r="Q29" i="8"/>
  <c r="L39" i="12"/>
  <c r="L22" i="12"/>
  <c r="M38" i="12"/>
  <c r="M40" i="12" s="1"/>
  <c r="M15" i="12"/>
  <c r="M14" i="12" s="1"/>
  <c r="L14" i="12"/>
  <c r="L16" i="12"/>
  <c r="AO88" i="11"/>
  <c r="AO19" i="11"/>
  <c r="AO74" i="11"/>
  <c r="AO75" i="11"/>
  <c r="AO105" i="11"/>
  <c r="AO107" i="11"/>
  <c r="AO25" i="11"/>
  <c r="AO71" i="11"/>
  <c r="AO33" i="11"/>
  <c r="AO29" i="11"/>
  <c r="AO87" i="11"/>
  <c r="AO22" i="11"/>
  <c r="AO69" i="11"/>
  <c r="AO103" i="11"/>
  <c r="AO82" i="11"/>
  <c r="AO96" i="11"/>
  <c r="AO21" i="11"/>
  <c r="AO12" i="11"/>
  <c r="AO8" i="11"/>
  <c r="AO17" i="11"/>
  <c r="AO46" i="11"/>
  <c r="AO86" i="11"/>
  <c r="AO18" i="11"/>
  <c r="AO36" i="11"/>
  <c r="AO76" i="11"/>
  <c r="AO78" i="11"/>
  <c r="AO92" i="11"/>
  <c r="AO60" i="11"/>
  <c r="AO80" i="11"/>
  <c r="AO31" i="11"/>
  <c r="AO79" i="11"/>
  <c r="AO14" i="11"/>
  <c r="AO81" i="11"/>
  <c r="AO68" i="11"/>
  <c r="AO97" i="11"/>
  <c r="AO30" i="11"/>
  <c r="AO85" i="11"/>
  <c r="AO91" i="11"/>
  <c r="AO70" i="11"/>
  <c r="AO28" i="11"/>
  <c r="L21" i="12"/>
  <c r="L23" i="12" s="1"/>
  <c r="AO41" i="11"/>
  <c r="AO90" i="11"/>
  <c r="AO67" i="11"/>
  <c r="AO58" i="11"/>
  <c r="AO57" i="11"/>
  <c r="AO27" i="11"/>
  <c r="AO42" i="11"/>
  <c r="AO99" i="11"/>
  <c r="AO72" i="11"/>
  <c r="AO9" i="11"/>
  <c r="AO53" i="11"/>
  <c r="AO45" i="11"/>
  <c r="AO63" i="11"/>
  <c r="AO40" i="11"/>
  <c r="AO102" i="11"/>
  <c r="AO98" i="11"/>
  <c r="AO64" i="11"/>
  <c r="AO73" i="11"/>
  <c r="AO34" i="11"/>
  <c r="AO43" i="11"/>
  <c r="AO39" i="11"/>
  <c r="AO32" i="11"/>
  <c r="AO10" i="11"/>
  <c r="AO83" i="11"/>
  <c r="AO48" i="11"/>
  <c r="AO51" i="11"/>
  <c r="AO77" i="11"/>
  <c r="AO93" i="11"/>
  <c r="AO11" i="11"/>
  <c r="AO94" i="11"/>
  <c r="AO100" i="11"/>
  <c r="AO61" i="11"/>
  <c r="AO13" i="11"/>
  <c r="AO38" i="11"/>
  <c r="AO101" i="11"/>
  <c r="AO55" i="11"/>
  <c r="AO16" i="11"/>
  <c r="AO65" i="11"/>
  <c r="AO106" i="11"/>
  <c r="AO59" i="11"/>
  <c r="AO56" i="11"/>
  <c r="AO35" i="11"/>
  <c r="AO54" i="11"/>
  <c r="AO47" i="11"/>
  <c r="AO24" i="11"/>
  <c r="AO104" i="11"/>
  <c r="AO84" i="11"/>
  <c r="AO66" i="11"/>
  <c r="AO49" i="11"/>
  <c r="AO52" i="11"/>
  <c r="AO44" i="11"/>
  <c r="AO62" i="11"/>
  <c r="AO7" i="11"/>
  <c r="AO89" i="11"/>
  <c r="AO20" i="11"/>
  <c r="AO50" i="11"/>
  <c r="AO26" i="11"/>
  <c r="AO37" i="11"/>
  <c r="AO23" i="11"/>
  <c r="AO95" i="11"/>
  <c r="AO15" i="11"/>
  <c r="Q47" i="8"/>
  <c r="T52" i="7"/>
  <c r="S105" i="7"/>
  <c r="S101" i="7"/>
  <c r="Q61" i="8"/>
  <c r="Q86" i="8"/>
  <c r="S43" i="7"/>
  <c r="Q94" i="8"/>
  <c r="Q26" i="8"/>
  <c r="Q15" i="8"/>
  <c r="S106" i="7"/>
  <c r="R16" i="7"/>
  <c r="Q16" i="8"/>
  <c r="Q59" i="8"/>
  <c r="R40" i="7"/>
  <c r="Q40" i="8"/>
  <c r="Q56" i="8"/>
  <c r="T22" i="7"/>
  <c r="S47" i="7"/>
  <c r="R8" i="7"/>
  <c r="Q8" i="8"/>
  <c r="Q67" i="8"/>
  <c r="R104" i="7"/>
  <c r="Q104" i="8"/>
  <c r="R108" i="7"/>
  <c r="Q108" i="8"/>
  <c r="S29" i="7"/>
  <c r="Q41" i="8"/>
  <c r="S86" i="7"/>
  <c r="Q33" i="8"/>
  <c r="S94" i="7"/>
  <c r="S89" i="7"/>
  <c r="Q82" i="8"/>
  <c r="Q106" i="8"/>
  <c r="S99" i="7"/>
  <c r="S23" i="7"/>
  <c r="Q71" i="8"/>
  <c r="Q27" i="8"/>
  <c r="S20" i="7"/>
  <c r="U102" i="7"/>
  <c r="T36" i="7"/>
  <c r="S58" i="7"/>
  <c r="R62" i="7"/>
  <c r="Q62" i="8"/>
  <c r="R11" i="7"/>
  <c r="Q11" i="8"/>
  <c r="S81" i="7"/>
  <c r="Q45" i="8"/>
  <c r="R57" i="7"/>
  <c r="Q57" i="8"/>
  <c r="Q105" i="8"/>
  <c r="Q101" i="8"/>
  <c r="S21" i="7"/>
  <c r="Q63" i="8"/>
  <c r="Q93" i="8"/>
  <c r="R39" i="7"/>
  <c r="Q39" i="8"/>
  <c r="Q43" i="8"/>
  <c r="T87" i="7"/>
  <c r="R91" i="7"/>
  <c r="Q91" i="8"/>
  <c r="S55" i="7"/>
  <c r="S49" i="7"/>
  <c r="R72" i="7"/>
  <c r="Q72" i="8"/>
  <c r="T67" i="7"/>
  <c r="S35" i="7"/>
  <c r="Q83" i="8"/>
  <c r="R100" i="7"/>
  <c r="Q100" i="8"/>
  <c r="R84" i="7"/>
  <c r="Q84" i="8"/>
  <c r="Q73" i="8"/>
  <c r="Q14" i="8"/>
  <c r="Q90" i="8"/>
  <c r="Q103" i="8"/>
  <c r="S53" i="7"/>
  <c r="S30" i="7"/>
  <c r="Q107" i="8"/>
  <c r="S42" i="7"/>
  <c r="Q17" i="8"/>
  <c r="Q66" i="8"/>
  <c r="R88" i="7"/>
  <c r="Q88" i="8"/>
  <c r="S97" i="7"/>
  <c r="S34" i="7"/>
  <c r="S60" i="7"/>
  <c r="S56" i="7"/>
  <c r="T48" i="7"/>
  <c r="R28" i="7"/>
  <c r="Q28" i="8"/>
  <c r="Q25" i="8"/>
  <c r="R7" i="7"/>
  <c r="Q7" i="8"/>
  <c r="Q92" i="8"/>
  <c r="Q76" i="8"/>
  <c r="Q36" i="8"/>
  <c r="Q98" i="8"/>
  <c r="Q80" i="8"/>
  <c r="Q96" i="8"/>
  <c r="Q48" i="8"/>
  <c r="Q19" i="8"/>
  <c r="Q87" i="8"/>
  <c r="Q38" i="8"/>
  <c r="Q52" i="8"/>
  <c r="Q22" i="8"/>
  <c r="S45" i="7"/>
  <c r="T80" i="7"/>
  <c r="Q79" i="8"/>
  <c r="S93" i="7"/>
  <c r="Q89" i="8"/>
  <c r="Q9" i="8"/>
  <c r="S83" i="7"/>
  <c r="Q102" i="8"/>
  <c r="Q6" i="8"/>
  <c r="S14" i="7"/>
  <c r="S90" i="7"/>
  <c r="S103" i="7"/>
  <c r="R13" i="7"/>
  <c r="Q13" i="8"/>
  <c r="R75" i="7"/>
  <c r="Q75" i="8"/>
  <c r="S107" i="7"/>
  <c r="S66" i="7"/>
  <c r="Q99" i="8"/>
  <c r="R85" i="7"/>
  <c r="Q85" i="8"/>
  <c r="Q50" i="8"/>
  <c r="S25" i="7"/>
  <c r="Q78" i="8"/>
  <c r="S79" i="7"/>
  <c r="S61" i="7"/>
  <c r="Q10" i="8"/>
  <c r="T38" i="7"/>
  <c r="T71" i="7"/>
  <c r="S26" i="7"/>
  <c r="S9" i="7"/>
  <c r="S15" i="7"/>
  <c r="R24" i="7"/>
  <c r="Q24" i="8"/>
  <c r="R44" i="7"/>
  <c r="Q44" i="8"/>
  <c r="T92" i="7"/>
  <c r="S6" i="7"/>
  <c r="Q18" i="8"/>
  <c r="Q109" i="8"/>
  <c r="Q74" i="8"/>
  <c r="Q77" i="8"/>
  <c r="T19" i="7"/>
  <c r="S50" i="7"/>
  <c r="S59" i="7"/>
  <c r="Q37" i="8"/>
  <c r="Q31" i="8"/>
  <c r="Q65" i="8"/>
  <c r="R68" i="7"/>
  <c r="Q68" i="8"/>
  <c r="S27" i="7"/>
  <c r="Q20" i="8"/>
  <c r="R70" i="7"/>
  <c r="Q70" i="8"/>
  <c r="Q58" i="8"/>
  <c r="R64" i="7"/>
  <c r="Q64" i="8"/>
  <c r="Q81" i="8"/>
  <c r="V73" i="7"/>
  <c r="T98" i="7"/>
  <c r="T96" i="7"/>
  <c r="S78" i="7"/>
  <c r="S41" i="7"/>
  <c r="R32" i="7"/>
  <c r="Q32" i="8"/>
  <c r="R12" i="7"/>
  <c r="Q12" i="8"/>
  <c r="Q21" i="8"/>
  <c r="S63" i="7"/>
  <c r="S10" i="7"/>
  <c r="T46" i="7"/>
  <c r="R51" i="7"/>
  <c r="Q51" i="8"/>
  <c r="S33" i="7"/>
  <c r="R54" i="7"/>
  <c r="Q54" i="8"/>
  <c r="Q55" i="8"/>
  <c r="Q49" i="8"/>
  <c r="Q35" i="8"/>
  <c r="Q46" i="8"/>
  <c r="S18" i="7"/>
  <c r="S82" i="7"/>
  <c r="T76" i="7"/>
  <c r="S109" i="7"/>
  <c r="R95" i="7"/>
  <c r="Q95" i="8"/>
  <c r="Q53" i="8"/>
  <c r="Q30" i="8"/>
  <c r="S74" i="7"/>
  <c r="S77" i="7"/>
  <c r="Q42" i="8"/>
  <c r="S17" i="7"/>
  <c r="Q97" i="8"/>
  <c r="Q34" i="8"/>
  <c r="R69" i="7"/>
  <c r="Q69" i="8"/>
  <c r="Q60" i="8"/>
  <c r="S37" i="7"/>
  <c r="S31" i="7"/>
  <c r="Q23" i="8"/>
  <c r="S65" i="7"/>
  <c r="AY122" i="11" l="1"/>
  <c r="AY123" i="11"/>
  <c r="AY120" i="11"/>
  <c r="AY121" i="11"/>
  <c r="AY118" i="11"/>
  <c r="AY119" i="11"/>
  <c r="AY15" i="11"/>
  <c r="AY108" i="11"/>
  <c r="AY50" i="11"/>
  <c r="AY109" i="11"/>
  <c r="AY14" i="11"/>
  <c r="AY96" i="11"/>
  <c r="AY89" i="11"/>
  <c r="AY28" i="11"/>
  <c r="AY71" i="11"/>
  <c r="AY23" i="11"/>
  <c r="AY37" i="11"/>
  <c r="AY36" i="11"/>
  <c r="R116" i="8"/>
  <c r="R111" i="8"/>
  <c r="AY91" i="11"/>
  <c r="AY31" i="11"/>
  <c r="AY86" i="11"/>
  <c r="AY103" i="11"/>
  <c r="AY107" i="11"/>
  <c r="R114" i="8"/>
  <c r="R118" i="8"/>
  <c r="R110" i="8"/>
  <c r="AF118" i="7"/>
  <c r="AE114" i="7"/>
  <c r="R112" i="8"/>
  <c r="R113" i="8"/>
  <c r="AG113" i="7"/>
  <c r="AF112" i="7"/>
  <c r="AE115" i="7"/>
  <c r="R115" i="8"/>
  <c r="AY68" i="11"/>
  <c r="AY78" i="11"/>
  <c r="AY12" i="11"/>
  <c r="AY29" i="11"/>
  <c r="AY19" i="11"/>
  <c r="AY95" i="11"/>
  <c r="AY26" i="11"/>
  <c r="AY20" i="11"/>
  <c r="AY30" i="11"/>
  <c r="AY60" i="11"/>
  <c r="AY17" i="11"/>
  <c r="AY22" i="11"/>
  <c r="AY75" i="11"/>
  <c r="AF117" i="7"/>
  <c r="AF116" i="7"/>
  <c r="R117" i="8"/>
  <c r="AY88" i="11"/>
  <c r="AY117" i="11"/>
  <c r="AY70" i="11"/>
  <c r="AY85" i="11"/>
  <c r="AY97" i="11"/>
  <c r="AY81" i="11"/>
  <c r="AY79" i="11"/>
  <c r="AY80" i="11"/>
  <c r="AY92" i="11"/>
  <c r="AY76" i="11"/>
  <c r="AY18" i="11"/>
  <c r="AY46" i="11"/>
  <c r="AY8" i="11"/>
  <c r="AY21" i="11"/>
  <c r="AY82" i="11"/>
  <c r="AY69" i="11"/>
  <c r="AY87" i="11"/>
  <c r="AY33" i="11"/>
  <c r="AY25" i="11"/>
  <c r="AY105" i="11"/>
  <c r="AY74" i="11"/>
  <c r="AY115" i="11"/>
  <c r="AY116" i="11"/>
  <c r="AY113" i="11"/>
  <c r="AY114" i="11"/>
  <c r="AY111" i="11"/>
  <c r="AY112" i="11"/>
  <c r="AY6" i="11"/>
  <c r="AY62" i="11"/>
  <c r="AY52" i="11"/>
  <c r="AY66" i="11"/>
  <c r="M20" i="12" s="1"/>
  <c r="AY104" i="11"/>
  <c r="AY47" i="11"/>
  <c r="AY35" i="11"/>
  <c r="AY59" i="11"/>
  <c r="AY65" i="11"/>
  <c r="AY55" i="11"/>
  <c r="AY38" i="11"/>
  <c r="AY61" i="11"/>
  <c r="AY94" i="11"/>
  <c r="AY93" i="11"/>
  <c r="AY51" i="11"/>
  <c r="AY83" i="11"/>
  <c r="M60" i="12" s="1"/>
  <c r="AY32" i="11"/>
  <c r="AY43" i="11"/>
  <c r="AY73" i="11"/>
  <c r="AY98" i="11"/>
  <c r="AY40" i="11"/>
  <c r="AY45" i="11"/>
  <c r="AY9" i="11"/>
  <c r="AY99" i="11"/>
  <c r="M61" i="12" s="1"/>
  <c r="AY27" i="11"/>
  <c r="AY58" i="11"/>
  <c r="AY90" i="11"/>
  <c r="AY7" i="11"/>
  <c r="AY44" i="11"/>
  <c r="AY49" i="11"/>
  <c r="AY84" i="11"/>
  <c r="AY24" i="11"/>
  <c r="AY54" i="11"/>
  <c r="AY56" i="11"/>
  <c r="AY106" i="11"/>
  <c r="AY16" i="11"/>
  <c r="AY101" i="11"/>
  <c r="AY13" i="11"/>
  <c r="AY100" i="11"/>
  <c r="AY11" i="11"/>
  <c r="AY77" i="11"/>
  <c r="AY48" i="11"/>
  <c r="AY10" i="11"/>
  <c r="AY39" i="11"/>
  <c r="AY34" i="11"/>
  <c r="AY64" i="11"/>
  <c r="AY102" i="11"/>
  <c r="AY63" i="11"/>
  <c r="AY53" i="11"/>
  <c r="AY72" i="11"/>
  <c r="AY42" i="11"/>
  <c r="AY57" i="11"/>
  <c r="AY67" i="11"/>
  <c r="AY41" i="11"/>
  <c r="AY110" i="11"/>
  <c r="AO6" i="11"/>
  <c r="M59" i="12"/>
  <c r="R74" i="8"/>
  <c r="R65" i="8"/>
  <c r="M39" i="12"/>
  <c r="N38" i="12"/>
  <c r="N40" i="12" s="1"/>
  <c r="N15" i="12"/>
  <c r="N16" i="12" s="1"/>
  <c r="M22" i="12"/>
  <c r="M17" i="12"/>
  <c r="M16" i="12"/>
  <c r="AP15" i="11"/>
  <c r="AP50" i="11"/>
  <c r="AP95" i="11"/>
  <c r="AP26" i="11"/>
  <c r="AP20" i="11"/>
  <c r="M21" i="12"/>
  <c r="M23" i="12" s="1"/>
  <c r="AP62" i="11"/>
  <c r="AP52" i="11"/>
  <c r="AP66" i="11"/>
  <c r="AP104" i="11"/>
  <c r="AP47" i="11"/>
  <c r="AP35" i="11"/>
  <c r="AP59" i="11"/>
  <c r="AP65" i="11"/>
  <c r="AP55" i="11"/>
  <c r="AP38" i="11"/>
  <c r="AP61" i="11"/>
  <c r="AP94" i="11"/>
  <c r="AP93" i="11"/>
  <c r="AP51" i="11"/>
  <c r="AP83" i="11"/>
  <c r="AP32" i="11"/>
  <c r="AP43" i="11"/>
  <c r="AP73" i="11"/>
  <c r="AP98" i="11"/>
  <c r="AP40" i="11"/>
  <c r="AP45" i="11"/>
  <c r="AP9" i="11"/>
  <c r="AP99" i="11"/>
  <c r="AP27" i="11"/>
  <c r="AP58" i="11"/>
  <c r="AP90" i="11"/>
  <c r="AP70" i="11"/>
  <c r="AP85" i="11"/>
  <c r="AP97" i="11"/>
  <c r="AP81" i="11"/>
  <c r="AP79" i="11"/>
  <c r="AP80" i="11"/>
  <c r="AP92" i="11"/>
  <c r="AP76" i="11"/>
  <c r="AP18" i="11"/>
  <c r="AP46" i="11"/>
  <c r="AP8" i="11"/>
  <c r="AP21" i="11"/>
  <c r="AP82" i="11"/>
  <c r="AP69" i="11"/>
  <c r="AP87" i="11"/>
  <c r="AP33" i="11"/>
  <c r="AP25" i="11"/>
  <c r="AP105" i="11"/>
  <c r="AP74" i="11"/>
  <c r="AP88" i="11"/>
  <c r="AP23" i="11"/>
  <c r="AP37" i="11"/>
  <c r="AP89" i="11"/>
  <c r="AP7" i="11"/>
  <c r="AP44" i="11"/>
  <c r="AP49" i="11"/>
  <c r="AP84" i="11"/>
  <c r="AP24" i="11"/>
  <c r="AP54" i="11"/>
  <c r="AP56" i="11"/>
  <c r="AP106" i="11"/>
  <c r="AP16" i="11"/>
  <c r="AP101" i="11"/>
  <c r="AP13" i="11"/>
  <c r="AP100" i="11"/>
  <c r="AP11" i="11"/>
  <c r="AP77" i="11"/>
  <c r="AP48" i="11"/>
  <c r="AP10" i="11"/>
  <c r="AP39" i="11"/>
  <c r="AP34" i="11"/>
  <c r="AP64" i="11"/>
  <c r="AP102" i="11"/>
  <c r="AP63" i="11"/>
  <c r="AP53" i="11"/>
  <c r="AP72" i="11"/>
  <c r="AP42" i="11"/>
  <c r="AP57" i="11"/>
  <c r="AP67" i="11"/>
  <c r="AP41" i="11"/>
  <c r="AP28" i="11"/>
  <c r="AP91" i="11"/>
  <c r="AP30" i="11"/>
  <c r="AP68" i="11"/>
  <c r="AP14" i="11"/>
  <c r="AP31" i="11"/>
  <c r="AP60" i="11"/>
  <c r="AP78" i="11"/>
  <c r="AP36" i="11"/>
  <c r="AP86" i="11"/>
  <c r="AP17" i="11"/>
  <c r="AP12" i="11"/>
  <c r="AP96" i="11"/>
  <c r="AP103" i="11"/>
  <c r="AP22" i="11"/>
  <c r="AP29" i="11"/>
  <c r="AP71" i="11"/>
  <c r="AP107" i="11"/>
  <c r="AP75" i="11"/>
  <c r="AP19" i="11"/>
  <c r="R10" i="8"/>
  <c r="T37" i="7"/>
  <c r="U76" i="7"/>
  <c r="T18" i="7"/>
  <c r="S12" i="7"/>
  <c r="R12" i="8"/>
  <c r="T41" i="7"/>
  <c r="W73" i="7"/>
  <c r="S68" i="7"/>
  <c r="R68" i="8"/>
  <c r="R59" i="8"/>
  <c r="T15" i="7"/>
  <c r="S13" i="7"/>
  <c r="R13" i="8"/>
  <c r="T34" i="7"/>
  <c r="R53" i="8"/>
  <c r="R58" i="8"/>
  <c r="R20" i="8"/>
  <c r="S40" i="7"/>
  <c r="R40" i="8"/>
  <c r="T82" i="7"/>
  <c r="R87" i="8"/>
  <c r="S51" i="7"/>
  <c r="R51" i="8"/>
  <c r="T10" i="7"/>
  <c r="R36" i="8"/>
  <c r="T27" i="7"/>
  <c r="T59" i="7"/>
  <c r="R76" i="8"/>
  <c r="T79" i="7"/>
  <c r="R14" i="8"/>
  <c r="R83" i="8"/>
  <c r="R93" i="8"/>
  <c r="U80" i="7"/>
  <c r="S7" i="7"/>
  <c r="R7" i="8"/>
  <c r="R46" i="8"/>
  <c r="R98" i="8"/>
  <c r="R19" i="8"/>
  <c r="R38" i="8"/>
  <c r="R96" i="8"/>
  <c r="R92" i="8"/>
  <c r="R71" i="8"/>
  <c r="R60" i="8"/>
  <c r="R97" i="8"/>
  <c r="T53" i="7"/>
  <c r="T58" i="7"/>
  <c r="V102" i="7"/>
  <c r="T86" i="7"/>
  <c r="R29" i="8"/>
  <c r="T106" i="7"/>
  <c r="R43" i="8"/>
  <c r="R48" i="8"/>
  <c r="T31" i="7"/>
  <c r="T109" i="7"/>
  <c r="R82" i="8"/>
  <c r="R33" i="8"/>
  <c r="R63" i="8"/>
  <c r="S32" i="7"/>
  <c r="R32" i="8"/>
  <c r="R78" i="8"/>
  <c r="U98" i="7"/>
  <c r="R27" i="8"/>
  <c r="R50" i="8"/>
  <c r="R73" i="8"/>
  <c r="U92" i="7"/>
  <c r="S24" i="7"/>
  <c r="R24" i="8"/>
  <c r="T9" i="7"/>
  <c r="U71" i="7"/>
  <c r="R61" i="8"/>
  <c r="R66" i="8"/>
  <c r="S75" i="7"/>
  <c r="R75" i="8"/>
  <c r="T103" i="7"/>
  <c r="T14" i="7"/>
  <c r="T83" i="7"/>
  <c r="T93" i="7"/>
  <c r="R45" i="8"/>
  <c r="U48" i="7"/>
  <c r="T60" i="7"/>
  <c r="T97" i="7"/>
  <c r="R30" i="8"/>
  <c r="U67" i="7"/>
  <c r="T49" i="7"/>
  <c r="S91" i="7"/>
  <c r="R91" i="8"/>
  <c r="R21" i="8"/>
  <c r="R81" i="8"/>
  <c r="R52" i="8"/>
  <c r="T23" i="7"/>
  <c r="T94" i="7"/>
  <c r="R86" i="8"/>
  <c r="T29" i="7"/>
  <c r="S104" i="7"/>
  <c r="R104" i="8"/>
  <c r="R47" i="8"/>
  <c r="T43" i="7"/>
  <c r="T101" i="7"/>
  <c r="U52" i="7"/>
  <c r="S95" i="7"/>
  <c r="R95" i="8"/>
  <c r="R67" i="8"/>
  <c r="S54" i="7"/>
  <c r="R54" i="8"/>
  <c r="U96" i="7"/>
  <c r="T6" i="7"/>
  <c r="S44" i="7"/>
  <c r="R44" i="8"/>
  <c r="T26" i="7"/>
  <c r="U38" i="7"/>
  <c r="R79" i="8"/>
  <c r="T25" i="7"/>
  <c r="T107" i="7"/>
  <c r="R90" i="8"/>
  <c r="S28" i="7"/>
  <c r="R28" i="8"/>
  <c r="R56" i="8"/>
  <c r="S88" i="7"/>
  <c r="R88" i="8"/>
  <c r="T42" i="7"/>
  <c r="T35" i="7"/>
  <c r="S72" i="7"/>
  <c r="R72" i="8"/>
  <c r="T55" i="7"/>
  <c r="U87" i="7"/>
  <c r="R80" i="8"/>
  <c r="T99" i="7"/>
  <c r="R89" i="8"/>
  <c r="S108" i="7"/>
  <c r="R108" i="8"/>
  <c r="R106" i="8"/>
  <c r="T105" i="7"/>
  <c r="T65" i="7"/>
  <c r="R31" i="8"/>
  <c r="R77" i="8"/>
  <c r="R109" i="8"/>
  <c r="T78" i="7"/>
  <c r="U19" i="7"/>
  <c r="R9" i="8"/>
  <c r="T66" i="7"/>
  <c r="R103" i="8"/>
  <c r="S100" i="7"/>
  <c r="R100" i="8"/>
  <c r="R49" i="8"/>
  <c r="S11" i="7"/>
  <c r="R11" i="8"/>
  <c r="R23" i="8"/>
  <c r="T89" i="7"/>
  <c r="S8" i="7"/>
  <c r="R8" i="8"/>
  <c r="U22" i="7"/>
  <c r="R101" i="8"/>
  <c r="R17" i="8"/>
  <c r="T77" i="7"/>
  <c r="R37" i="8"/>
  <c r="S69" i="7"/>
  <c r="R69" i="8"/>
  <c r="T17" i="7"/>
  <c r="T74" i="7"/>
  <c r="R18" i="8"/>
  <c r="T33" i="7"/>
  <c r="U46" i="7"/>
  <c r="T63" i="7"/>
  <c r="R41" i="8"/>
  <c r="S64" i="7"/>
  <c r="R64" i="8"/>
  <c r="R70" i="8"/>
  <c r="S70" i="7"/>
  <c r="T50" i="7"/>
  <c r="R102" i="8"/>
  <c r="R6" i="8"/>
  <c r="R15" i="8"/>
  <c r="R26" i="8"/>
  <c r="T61" i="7"/>
  <c r="R25" i="8"/>
  <c r="S85" i="7"/>
  <c r="R85" i="8"/>
  <c r="R107" i="8"/>
  <c r="T90" i="7"/>
  <c r="T45" i="7"/>
  <c r="T56" i="7"/>
  <c r="R34" i="8"/>
  <c r="R42" i="8"/>
  <c r="T30" i="7"/>
  <c r="S84" i="7"/>
  <c r="R84" i="8"/>
  <c r="R35" i="8"/>
  <c r="R55" i="8"/>
  <c r="S39" i="7"/>
  <c r="R39" i="8"/>
  <c r="T21" i="7"/>
  <c r="S57" i="7"/>
  <c r="R57" i="8"/>
  <c r="T81" i="7"/>
  <c r="S62" i="7"/>
  <c r="R62" i="8"/>
  <c r="U36" i="7"/>
  <c r="T20" i="7"/>
  <c r="R99" i="8"/>
  <c r="R94" i="8"/>
  <c r="T47" i="7"/>
  <c r="S16" i="7"/>
  <c r="R16" i="8"/>
  <c r="R105" i="8"/>
  <c r="R22" i="8"/>
  <c r="AZ122" i="11" l="1"/>
  <c r="AZ123" i="11"/>
  <c r="AZ120" i="11"/>
  <c r="AZ121" i="11"/>
  <c r="AZ118" i="11"/>
  <c r="AZ119" i="11"/>
  <c r="AZ90" i="11"/>
  <c r="AZ33" i="11"/>
  <c r="AZ38" i="11"/>
  <c r="AZ7" i="11"/>
  <c r="AZ73" i="11"/>
  <c r="AZ76" i="11"/>
  <c r="AZ52" i="11"/>
  <c r="AZ21" i="11"/>
  <c r="AZ9" i="11"/>
  <c r="AZ35" i="11"/>
  <c r="AZ88" i="11"/>
  <c r="AZ81" i="11"/>
  <c r="AZ51" i="11"/>
  <c r="AZ108" i="11"/>
  <c r="AZ109" i="11"/>
  <c r="AZ103" i="11"/>
  <c r="AZ37" i="11"/>
  <c r="AZ69" i="11"/>
  <c r="AZ80" i="11"/>
  <c r="AZ27" i="11"/>
  <c r="AZ32" i="11"/>
  <c r="AZ65" i="11"/>
  <c r="AZ105" i="11"/>
  <c r="AZ46" i="11"/>
  <c r="AZ85" i="11"/>
  <c r="AZ40" i="11"/>
  <c r="AZ94" i="11"/>
  <c r="AZ104" i="11"/>
  <c r="S118" i="8"/>
  <c r="S110" i="8"/>
  <c r="S111" i="8"/>
  <c r="AG117" i="7"/>
  <c r="AF115" i="7"/>
  <c r="AH113" i="7"/>
  <c r="AF114" i="7"/>
  <c r="S115" i="8"/>
  <c r="S112" i="8"/>
  <c r="AG116" i="7"/>
  <c r="AG112" i="7"/>
  <c r="AG118" i="7"/>
  <c r="S116" i="8"/>
  <c r="S113" i="8"/>
  <c r="S114" i="8"/>
  <c r="S117" i="8"/>
  <c r="AZ15" i="11"/>
  <c r="AZ117" i="11"/>
  <c r="AZ31" i="11"/>
  <c r="AZ50" i="11"/>
  <c r="AZ57" i="11"/>
  <c r="AZ6" i="11"/>
  <c r="AZ89" i="11"/>
  <c r="AZ23" i="11"/>
  <c r="AZ74" i="11"/>
  <c r="AZ25" i="11"/>
  <c r="AZ87" i="11"/>
  <c r="AZ82" i="11"/>
  <c r="AZ8" i="11"/>
  <c r="AZ18" i="11"/>
  <c r="AZ92" i="11"/>
  <c r="AZ79" i="11"/>
  <c r="AZ97" i="11"/>
  <c r="AZ70" i="11"/>
  <c r="AZ58" i="11"/>
  <c r="AZ99" i="11"/>
  <c r="N61" i="12" s="1"/>
  <c r="AZ45" i="11"/>
  <c r="AZ98" i="11"/>
  <c r="AZ43" i="11"/>
  <c r="AZ83" i="11"/>
  <c r="N60" i="12" s="1"/>
  <c r="AZ93" i="11"/>
  <c r="AZ61" i="11"/>
  <c r="AZ55" i="11"/>
  <c r="AZ59" i="11"/>
  <c r="AZ47" i="11"/>
  <c r="AZ66" i="11"/>
  <c r="N20" i="12" s="1"/>
  <c r="AZ62" i="11"/>
  <c r="AZ95" i="11"/>
  <c r="AZ115" i="11"/>
  <c r="AZ116" i="11"/>
  <c r="AZ86" i="11"/>
  <c r="AZ107" i="11"/>
  <c r="AZ91" i="11"/>
  <c r="AZ113" i="11"/>
  <c r="AZ114" i="11"/>
  <c r="AZ29" i="11"/>
  <c r="AZ78" i="11"/>
  <c r="AZ41" i="11"/>
  <c r="AZ19" i="11"/>
  <c r="AZ12" i="11"/>
  <c r="AZ68" i="11"/>
  <c r="AZ111" i="11"/>
  <c r="AZ112" i="11"/>
  <c r="AZ75" i="11"/>
  <c r="AZ71" i="11"/>
  <c r="AZ22" i="11"/>
  <c r="AZ96" i="11"/>
  <c r="AZ17" i="11"/>
  <c r="AZ36" i="11"/>
  <c r="AZ60" i="11"/>
  <c r="AZ14" i="11"/>
  <c r="AZ30" i="11"/>
  <c r="AZ28" i="11"/>
  <c r="AZ67" i="11"/>
  <c r="N59" i="12" s="1"/>
  <c r="AZ42" i="11"/>
  <c r="AZ53" i="11"/>
  <c r="AZ102" i="11"/>
  <c r="AZ34" i="11"/>
  <c r="AZ10" i="11"/>
  <c r="AZ77" i="11"/>
  <c r="AZ100" i="11"/>
  <c r="AZ101" i="11"/>
  <c r="AZ106" i="11"/>
  <c r="AZ54" i="11"/>
  <c r="AZ84" i="11"/>
  <c r="AZ44" i="11"/>
  <c r="AZ20" i="11"/>
  <c r="AZ72" i="11"/>
  <c r="AZ63" i="11"/>
  <c r="AZ64" i="11"/>
  <c r="AZ39" i="11"/>
  <c r="AZ48" i="11"/>
  <c r="AZ11" i="11"/>
  <c r="AZ13" i="11"/>
  <c r="AZ16" i="11"/>
  <c r="AZ56" i="11"/>
  <c r="AZ24" i="11"/>
  <c r="AZ49" i="11"/>
  <c r="AZ26" i="11"/>
  <c r="AZ110" i="11"/>
  <c r="AP6" i="11"/>
  <c r="S90" i="8"/>
  <c r="N39" i="12"/>
  <c r="N14" i="12"/>
  <c r="O38" i="12"/>
  <c r="O40" i="12" s="1"/>
  <c r="O15" i="12"/>
  <c r="O14" i="12" s="1"/>
  <c r="N22" i="12"/>
  <c r="N17" i="12"/>
  <c r="BA19" i="11"/>
  <c r="N21" i="12"/>
  <c r="N23" i="12" s="1"/>
  <c r="U20" i="7"/>
  <c r="U30" i="7"/>
  <c r="U56" i="7"/>
  <c r="T85" i="7"/>
  <c r="S85" i="8"/>
  <c r="S38" i="8"/>
  <c r="S76" i="8"/>
  <c r="U17" i="7"/>
  <c r="S89" i="8"/>
  <c r="T11" i="7"/>
  <c r="S11" i="8"/>
  <c r="T100" i="7"/>
  <c r="S100" i="8"/>
  <c r="U66" i="7"/>
  <c r="V19" i="7"/>
  <c r="S22" i="8"/>
  <c r="U107" i="7"/>
  <c r="U43" i="7"/>
  <c r="S49" i="8"/>
  <c r="U60" i="7"/>
  <c r="V48" i="7"/>
  <c r="S83" i="8"/>
  <c r="S103" i="8"/>
  <c r="S9" i="8"/>
  <c r="S53" i="8"/>
  <c r="T7" i="7"/>
  <c r="S7" i="8"/>
  <c r="S19" i="8"/>
  <c r="T51" i="7"/>
  <c r="S51" i="8"/>
  <c r="S15" i="8"/>
  <c r="S18" i="8"/>
  <c r="T62" i="7"/>
  <c r="S62" i="8"/>
  <c r="S57" i="8"/>
  <c r="T57" i="7"/>
  <c r="T39" i="7"/>
  <c r="S39" i="8"/>
  <c r="U77" i="7"/>
  <c r="V22" i="7"/>
  <c r="U89" i="7"/>
  <c r="S48" i="8"/>
  <c r="S71" i="8"/>
  <c r="S98" i="8"/>
  <c r="U99" i="7"/>
  <c r="S55" i="8"/>
  <c r="S35" i="8"/>
  <c r="S28" i="8"/>
  <c r="T28" i="7"/>
  <c r="V38" i="7"/>
  <c r="S101" i="8"/>
  <c r="S97" i="8"/>
  <c r="U53" i="7"/>
  <c r="S27" i="8"/>
  <c r="S10" i="8"/>
  <c r="U41" i="7"/>
  <c r="S81" i="8"/>
  <c r="S87" i="8"/>
  <c r="U47" i="7"/>
  <c r="U81" i="7"/>
  <c r="U21" i="7"/>
  <c r="S30" i="8"/>
  <c r="S56" i="8"/>
  <c r="U45" i="7"/>
  <c r="U61" i="7"/>
  <c r="T70" i="7"/>
  <c r="S70" i="8"/>
  <c r="S96" i="8"/>
  <c r="S17" i="8"/>
  <c r="T8" i="7"/>
  <c r="S8" i="8"/>
  <c r="S66" i="8"/>
  <c r="U78" i="7"/>
  <c r="S65" i="8"/>
  <c r="S42" i="8"/>
  <c r="S107" i="8"/>
  <c r="U26" i="7"/>
  <c r="S102" i="8"/>
  <c r="U6" i="7"/>
  <c r="T54" i="7"/>
  <c r="S54" i="8"/>
  <c r="S43" i="8"/>
  <c r="T104" i="7"/>
  <c r="S104" i="8"/>
  <c r="S94" i="8"/>
  <c r="T91" i="7"/>
  <c r="S91" i="8"/>
  <c r="V67" i="7"/>
  <c r="S60" i="8"/>
  <c r="U93" i="7"/>
  <c r="U14" i="7"/>
  <c r="T75" i="7"/>
  <c r="S75" i="8"/>
  <c r="V71" i="7"/>
  <c r="T24" i="7"/>
  <c r="S24" i="8"/>
  <c r="U31" i="7"/>
  <c r="S106" i="8"/>
  <c r="U86" i="7"/>
  <c r="U58" i="7"/>
  <c r="U79" i="7"/>
  <c r="S59" i="8"/>
  <c r="U82" i="7"/>
  <c r="T13" i="7"/>
  <c r="S13" i="8"/>
  <c r="X73" i="7"/>
  <c r="T12" i="7"/>
  <c r="S12" i="8"/>
  <c r="V76" i="7"/>
  <c r="V46" i="7"/>
  <c r="S77" i="8"/>
  <c r="U65" i="7"/>
  <c r="S99" i="8"/>
  <c r="V87" i="7"/>
  <c r="T72" i="7"/>
  <c r="S72" i="8"/>
  <c r="U42" i="7"/>
  <c r="V52" i="7"/>
  <c r="S29" i="8"/>
  <c r="U94" i="7"/>
  <c r="S109" i="8"/>
  <c r="U106" i="7"/>
  <c r="S92" i="8"/>
  <c r="U59" i="7"/>
  <c r="S41" i="8"/>
  <c r="S37" i="8"/>
  <c r="T16" i="7"/>
  <c r="S16" i="8"/>
  <c r="S20" i="8"/>
  <c r="U90" i="7"/>
  <c r="S50" i="8"/>
  <c r="S63" i="8"/>
  <c r="U33" i="7"/>
  <c r="S74" i="8"/>
  <c r="S105" i="8"/>
  <c r="S25" i="8"/>
  <c r="T44" i="7"/>
  <c r="S44" i="8"/>
  <c r="S73" i="8"/>
  <c r="V96" i="7"/>
  <c r="U29" i="7"/>
  <c r="S23" i="8"/>
  <c r="U49" i="7"/>
  <c r="U83" i="7"/>
  <c r="U103" i="7"/>
  <c r="U9" i="7"/>
  <c r="V92" i="7"/>
  <c r="T32" i="7"/>
  <c r="S32" i="8"/>
  <c r="S46" i="8"/>
  <c r="U109" i="7"/>
  <c r="S52" i="8"/>
  <c r="W102" i="7"/>
  <c r="T40" i="7"/>
  <c r="S40" i="8"/>
  <c r="S34" i="8"/>
  <c r="S80" i="8"/>
  <c r="U15" i="7"/>
  <c r="T68" i="7"/>
  <c r="S68" i="8"/>
  <c r="U18" i="7"/>
  <c r="U37" i="7"/>
  <c r="S47" i="8"/>
  <c r="V36" i="7"/>
  <c r="S21" i="8"/>
  <c r="T84" i="7"/>
  <c r="S84" i="8"/>
  <c r="S45" i="8"/>
  <c r="S61" i="8"/>
  <c r="U50" i="7"/>
  <c r="T64" i="7"/>
  <c r="S64" i="8"/>
  <c r="U63" i="7"/>
  <c r="S33" i="8"/>
  <c r="U74" i="7"/>
  <c r="T69" i="7"/>
  <c r="S69" i="8"/>
  <c r="S67" i="8"/>
  <c r="S78" i="8"/>
  <c r="U105" i="7"/>
  <c r="T108" i="7"/>
  <c r="S108" i="8"/>
  <c r="U55" i="7"/>
  <c r="U35" i="7"/>
  <c r="T88" i="7"/>
  <c r="S88" i="8"/>
  <c r="U25" i="7"/>
  <c r="S26" i="8"/>
  <c r="S6" i="8"/>
  <c r="T95" i="7"/>
  <c r="S95" i="8"/>
  <c r="U101" i="7"/>
  <c r="U23" i="7"/>
  <c r="U97" i="7"/>
  <c r="S93" i="8"/>
  <c r="S14" i="8"/>
  <c r="V98" i="7"/>
  <c r="S31" i="8"/>
  <c r="S86" i="8"/>
  <c r="S58" i="8"/>
  <c r="V80" i="7"/>
  <c r="S79" i="8"/>
  <c r="U27" i="7"/>
  <c r="U10" i="7"/>
  <c r="S82" i="8"/>
  <c r="U34" i="7"/>
  <c r="S36" i="8"/>
  <c r="BA122" i="11" l="1"/>
  <c r="BA123" i="11"/>
  <c r="BA120" i="11"/>
  <c r="BA121" i="11"/>
  <c r="BA72" i="11"/>
  <c r="BA119" i="11"/>
  <c r="BA108" i="11"/>
  <c r="BA47" i="11"/>
  <c r="BA109" i="11"/>
  <c r="BA7" i="11"/>
  <c r="T116" i="8"/>
  <c r="T112" i="8"/>
  <c r="BA46" i="11"/>
  <c r="BA96" i="11"/>
  <c r="BA89" i="11"/>
  <c r="BA12" i="11"/>
  <c r="T117" i="8"/>
  <c r="T113" i="8"/>
  <c r="AH112" i="7"/>
  <c r="AH117" i="7"/>
  <c r="T110" i="8"/>
  <c r="BA65" i="11"/>
  <c r="BA10" i="11"/>
  <c r="BA43" i="11"/>
  <c r="BA56" i="11"/>
  <c r="T114" i="8"/>
  <c r="T118" i="8"/>
  <c r="T111" i="8"/>
  <c r="AI113" i="7"/>
  <c r="BA27" i="11"/>
  <c r="BA42" i="11"/>
  <c r="BA92" i="11"/>
  <c r="AH118" i="7"/>
  <c r="AH116" i="7"/>
  <c r="AG114" i="7"/>
  <c r="AG115" i="7"/>
  <c r="T115" i="8"/>
  <c r="BA117" i="11"/>
  <c r="BA118" i="11"/>
  <c r="BA115" i="11"/>
  <c r="BA116" i="11"/>
  <c r="BA113" i="11"/>
  <c r="BA114" i="11"/>
  <c r="BA94" i="11"/>
  <c r="BA105" i="11"/>
  <c r="BA102" i="11"/>
  <c r="BA15" i="11"/>
  <c r="BA97" i="11"/>
  <c r="BA41" i="11"/>
  <c r="BA104" i="11"/>
  <c r="BA85" i="11"/>
  <c r="BA84" i="11"/>
  <c r="BA36" i="11"/>
  <c r="BA93" i="11"/>
  <c r="BA8" i="11"/>
  <c r="BA48" i="11"/>
  <c r="BA29" i="11"/>
  <c r="BA40" i="11"/>
  <c r="BA69" i="11"/>
  <c r="BA106" i="11"/>
  <c r="BA14" i="11"/>
  <c r="BA62" i="11"/>
  <c r="BA45" i="11"/>
  <c r="BA74" i="11"/>
  <c r="BA13" i="11"/>
  <c r="BA68" i="11"/>
  <c r="BA50" i="11"/>
  <c r="BA112" i="11"/>
  <c r="BA26" i="11"/>
  <c r="BA32" i="11"/>
  <c r="BA80" i="11"/>
  <c r="BA37" i="11"/>
  <c r="BA100" i="11"/>
  <c r="BA28" i="11"/>
  <c r="BA71" i="11"/>
  <c r="BA55" i="11"/>
  <c r="BA58" i="11"/>
  <c r="BA87" i="11"/>
  <c r="BA49" i="11"/>
  <c r="BA64" i="11"/>
  <c r="BA78" i="11"/>
  <c r="BA52" i="11"/>
  <c r="BA38" i="11"/>
  <c r="BA73" i="11"/>
  <c r="BA90" i="11"/>
  <c r="BA76" i="11"/>
  <c r="BA33" i="11"/>
  <c r="BA6" i="11"/>
  <c r="BA54" i="11"/>
  <c r="BA77" i="11"/>
  <c r="BA53" i="11"/>
  <c r="BA30" i="11"/>
  <c r="BA17" i="11"/>
  <c r="BA75" i="11"/>
  <c r="BA66" i="11"/>
  <c r="O20" i="12" s="1"/>
  <c r="BA61" i="11"/>
  <c r="BA98" i="11"/>
  <c r="BA70" i="11"/>
  <c r="BA18" i="11"/>
  <c r="BA25" i="11"/>
  <c r="BA16" i="11"/>
  <c r="BA39" i="11"/>
  <c r="BA57" i="11"/>
  <c r="BA31" i="11"/>
  <c r="BA103" i="11"/>
  <c r="BA110" i="11"/>
  <c r="BA111" i="11"/>
  <c r="BA35" i="11"/>
  <c r="BA51" i="11"/>
  <c r="BA9" i="11"/>
  <c r="BA81" i="11"/>
  <c r="BA21" i="11"/>
  <c r="BA88" i="11"/>
  <c r="BA44" i="11"/>
  <c r="BA101" i="11"/>
  <c r="BA34" i="11"/>
  <c r="BA67" i="11"/>
  <c r="BA60" i="11"/>
  <c r="BA22" i="11"/>
  <c r="BA20" i="11"/>
  <c r="BA59" i="11"/>
  <c r="BA83" i="11"/>
  <c r="O60" i="12" s="1"/>
  <c r="BA99" i="11"/>
  <c r="O61" i="12" s="1"/>
  <c r="BA79" i="11"/>
  <c r="BA82" i="11"/>
  <c r="BA23" i="11"/>
  <c r="BA24" i="11"/>
  <c r="BA11" i="11"/>
  <c r="BA63" i="11"/>
  <c r="BA91" i="11"/>
  <c r="BA86" i="11"/>
  <c r="BA107" i="11"/>
  <c r="BA95" i="11"/>
  <c r="O59" i="12"/>
  <c r="T25" i="8"/>
  <c r="O39" i="12"/>
  <c r="O22" i="12"/>
  <c r="K29" i="12"/>
  <c r="F29" i="12"/>
  <c r="G29" i="12"/>
  <c r="O29" i="12"/>
  <c r="N29" i="12"/>
  <c r="J29" i="12"/>
  <c r="M29" i="12"/>
  <c r="E29" i="12"/>
  <c r="L29" i="12"/>
  <c r="H29" i="12"/>
  <c r="I29" i="12"/>
  <c r="O17" i="12"/>
  <c r="O16" i="12"/>
  <c r="O21" i="12"/>
  <c r="O23" i="12" s="1"/>
  <c r="T43" i="8"/>
  <c r="T27" i="8"/>
  <c r="T97" i="8"/>
  <c r="T78" i="8"/>
  <c r="T50" i="8"/>
  <c r="T29" i="8"/>
  <c r="W80" i="7"/>
  <c r="T74" i="8"/>
  <c r="U84" i="7"/>
  <c r="T84" i="8"/>
  <c r="T109" i="8"/>
  <c r="V9" i="7"/>
  <c r="V83" i="7"/>
  <c r="V78" i="7"/>
  <c r="T47" i="8"/>
  <c r="T53" i="8"/>
  <c r="V89" i="7"/>
  <c r="V77" i="7"/>
  <c r="U51" i="7"/>
  <c r="T51" i="8"/>
  <c r="V107" i="7"/>
  <c r="T66" i="8"/>
  <c r="U85" i="7"/>
  <c r="T85" i="8"/>
  <c r="V35" i="7"/>
  <c r="U108" i="7"/>
  <c r="T108" i="8"/>
  <c r="V109" i="7"/>
  <c r="T103" i="8"/>
  <c r="T49" i="8"/>
  <c r="V29" i="7"/>
  <c r="T59" i="8"/>
  <c r="V106" i="7"/>
  <c r="V42" i="7"/>
  <c r="V65" i="7"/>
  <c r="T79" i="8"/>
  <c r="V31" i="7"/>
  <c r="U75" i="7"/>
  <c r="T75" i="8"/>
  <c r="V93" i="7"/>
  <c r="W67" i="7"/>
  <c r="V61" i="7"/>
  <c r="V81" i="7"/>
  <c r="V41" i="7"/>
  <c r="W48" i="7"/>
  <c r="T20" i="8"/>
  <c r="T10" i="8"/>
  <c r="T34" i="8"/>
  <c r="V10" i="7"/>
  <c r="T71" i="8"/>
  <c r="T23" i="8"/>
  <c r="U88" i="7"/>
  <c r="T88" i="8"/>
  <c r="V55" i="7"/>
  <c r="V105" i="7"/>
  <c r="U69" i="7"/>
  <c r="T69" i="8"/>
  <c r="T63" i="8"/>
  <c r="V50" i="7"/>
  <c r="W36" i="7"/>
  <c r="T18" i="8"/>
  <c r="T15" i="8"/>
  <c r="T9" i="8"/>
  <c r="T83" i="8"/>
  <c r="W96" i="7"/>
  <c r="V33" i="7"/>
  <c r="V90" i="7"/>
  <c r="T94" i="8"/>
  <c r="W52" i="7"/>
  <c r="V82" i="7"/>
  <c r="T58" i="8"/>
  <c r="W71" i="7"/>
  <c r="V14" i="7"/>
  <c r="U91" i="7"/>
  <c r="T91" i="8"/>
  <c r="T102" i="8"/>
  <c r="T6" i="8"/>
  <c r="V26" i="7"/>
  <c r="T8" i="8"/>
  <c r="U8" i="7"/>
  <c r="U70" i="7"/>
  <c r="T70" i="8"/>
  <c r="V45" i="7"/>
  <c r="V21" i="7"/>
  <c r="V99" i="7"/>
  <c r="T89" i="8"/>
  <c r="T77" i="8"/>
  <c r="U57" i="7"/>
  <c r="T57" i="8"/>
  <c r="U7" i="7"/>
  <c r="T7" i="8"/>
  <c r="T96" i="8"/>
  <c r="T22" i="8"/>
  <c r="T87" i="8"/>
  <c r="T19" i="8"/>
  <c r="T46" i="8"/>
  <c r="T36" i="8"/>
  <c r="T80" i="8"/>
  <c r="T98" i="8"/>
  <c r="T92" i="8"/>
  <c r="T38" i="8"/>
  <c r="V60" i="7"/>
  <c r="T107" i="8"/>
  <c r="W19" i="7"/>
  <c r="T100" i="8"/>
  <c r="U100" i="7"/>
  <c r="T17" i="8"/>
  <c r="T30" i="8"/>
  <c r="V34" i="7"/>
  <c r="V23" i="7"/>
  <c r="U95" i="7"/>
  <c r="T95" i="8"/>
  <c r="T35" i="8"/>
  <c r="V63" i="7"/>
  <c r="V18" i="7"/>
  <c r="V15" i="7"/>
  <c r="U40" i="7"/>
  <c r="T40" i="8"/>
  <c r="U32" i="7"/>
  <c r="T32" i="8"/>
  <c r="T106" i="8"/>
  <c r="V94" i="7"/>
  <c r="U72" i="7"/>
  <c r="T72" i="8"/>
  <c r="T65" i="8"/>
  <c r="W46" i="7"/>
  <c r="U12" i="7"/>
  <c r="T12" i="8"/>
  <c r="U13" i="7"/>
  <c r="T13" i="8"/>
  <c r="V58" i="7"/>
  <c r="T31" i="8"/>
  <c r="T93" i="8"/>
  <c r="T52" i="8"/>
  <c r="V6" i="7"/>
  <c r="T61" i="8"/>
  <c r="T81" i="8"/>
  <c r="T41" i="8"/>
  <c r="W38" i="7"/>
  <c r="V17" i="7"/>
  <c r="V30" i="7"/>
  <c r="V27" i="7"/>
  <c r="V97" i="7"/>
  <c r="T101" i="8"/>
  <c r="V25" i="7"/>
  <c r="V74" i="7"/>
  <c r="T37" i="8"/>
  <c r="T86" i="8"/>
  <c r="T24" i="8"/>
  <c r="U24" i="7"/>
  <c r="V47" i="7"/>
  <c r="V53" i="7"/>
  <c r="V66" i="7"/>
  <c r="U11" i="7"/>
  <c r="T11" i="8"/>
  <c r="T56" i="8"/>
  <c r="T76" i="8"/>
  <c r="W98" i="7"/>
  <c r="T67" i="8"/>
  <c r="V101" i="7"/>
  <c r="T55" i="8"/>
  <c r="T105" i="8"/>
  <c r="U64" i="7"/>
  <c r="T64" i="8"/>
  <c r="V37" i="7"/>
  <c r="U68" i="7"/>
  <c r="T68" i="8"/>
  <c r="X102" i="7"/>
  <c r="W92" i="7"/>
  <c r="V103" i="7"/>
  <c r="V49" i="7"/>
  <c r="U44" i="7"/>
  <c r="T44" i="8"/>
  <c r="T33" i="8"/>
  <c r="T90" i="8"/>
  <c r="U16" i="7"/>
  <c r="T16" i="8"/>
  <c r="V59" i="7"/>
  <c r="T42" i="8"/>
  <c r="W87" i="7"/>
  <c r="W76" i="7"/>
  <c r="Y73" i="7"/>
  <c r="T82" i="8"/>
  <c r="V79" i="7"/>
  <c r="V86" i="7"/>
  <c r="T14" i="8"/>
  <c r="T48" i="8"/>
  <c r="U104" i="7"/>
  <c r="T104" i="8"/>
  <c r="U54" i="7"/>
  <c r="T54" i="8"/>
  <c r="T73" i="8"/>
  <c r="T26" i="8"/>
  <c r="T45" i="8"/>
  <c r="T21" i="8"/>
  <c r="U28" i="7"/>
  <c r="T28" i="8"/>
  <c r="T99" i="8"/>
  <c r="W22" i="7"/>
  <c r="U39" i="7"/>
  <c r="T39" i="8"/>
  <c r="U62" i="7"/>
  <c r="T62" i="8"/>
  <c r="T60" i="8"/>
  <c r="V43" i="7"/>
  <c r="V56" i="7"/>
  <c r="V20" i="7"/>
  <c r="U111" i="8" l="1"/>
  <c r="U112" i="8"/>
  <c r="U114" i="8"/>
  <c r="U117" i="8"/>
  <c r="U113" i="8"/>
  <c r="AJ113" i="7"/>
  <c r="U116" i="8"/>
  <c r="U110" i="8"/>
  <c r="AH115" i="7"/>
  <c r="AI116" i="7"/>
  <c r="AI112" i="7"/>
  <c r="AH114" i="7"/>
  <c r="AI118" i="7"/>
  <c r="U115" i="8"/>
  <c r="U118" i="8"/>
  <c r="AI117" i="7"/>
  <c r="U56" i="8"/>
  <c r="U45" i="8"/>
  <c r="X22" i="7"/>
  <c r="V28" i="7"/>
  <c r="U28" i="8"/>
  <c r="W79" i="7"/>
  <c r="U27" i="8"/>
  <c r="X38" i="7"/>
  <c r="U15" i="8"/>
  <c r="U63" i="8"/>
  <c r="V95" i="7"/>
  <c r="U95" i="8"/>
  <c r="W34" i="7"/>
  <c r="U60" i="8"/>
  <c r="V8" i="7"/>
  <c r="U8" i="8"/>
  <c r="V69" i="7"/>
  <c r="U69" i="8"/>
  <c r="W55" i="7"/>
  <c r="U10" i="8"/>
  <c r="U38" i="8"/>
  <c r="W106" i="7"/>
  <c r="U98" i="8"/>
  <c r="U77" i="8"/>
  <c r="U83" i="8"/>
  <c r="W56" i="7"/>
  <c r="V62" i="7"/>
  <c r="U62" i="8"/>
  <c r="U52" i="8"/>
  <c r="U103" i="8"/>
  <c r="W53" i="7"/>
  <c r="W6" i="7"/>
  <c r="V13" i="7"/>
  <c r="U13" i="8"/>
  <c r="V32" i="7"/>
  <c r="U32" i="8"/>
  <c r="W60" i="7"/>
  <c r="V7" i="7"/>
  <c r="U7" i="8"/>
  <c r="U67" i="8"/>
  <c r="W14" i="7"/>
  <c r="W90" i="7"/>
  <c r="X96" i="7"/>
  <c r="U61" i="8"/>
  <c r="W107" i="7"/>
  <c r="W83" i="7"/>
  <c r="X80" i="7"/>
  <c r="U19" i="8"/>
  <c r="W103" i="7"/>
  <c r="W37" i="7"/>
  <c r="W20" i="7"/>
  <c r="U43" i="8"/>
  <c r="V39" i="7"/>
  <c r="U39" i="8"/>
  <c r="U71" i="8"/>
  <c r="U79" i="8"/>
  <c r="Z73" i="7"/>
  <c r="X87" i="7"/>
  <c r="W59" i="7"/>
  <c r="U49" i="8"/>
  <c r="U36" i="8"/>
  <c r="U22" i="8"/>
  <c r="W47" i="7"/>
  <c r="U92" i="8"/>
  <c r="U25" i="8"/>
  <c r="W97" i="7"/>
  <c r="W30" i="7"/>
  <c r="U73" i="8"/>
  <c r="U58" i="8"/>
  <c r="V12" i="7"/>
  <c r="U12" i="8"/>
  <c r="V40" i="7"/>
  <c r="U40" i="8"/>
  <c r="W18" i="7"/>
  <c r="U34" i="8"/>
  <c r="V100" i="7"/>
  <c r="U100" i="8"/>
  <c r="V57" i="7"/>
  <c r="U57" i="8"/>
  <c r="W99" i="7"/>
  <c r="W21" i="7"/>
  <c r="V70" i="7"/>
  <c r="U70" i="8"/>
  <c r="W26" i="7"/>
  <c r="V91" i="7"/>
  <c r="U91" i="8"/>
  <c r="X71" i="7"/>
  <c r="U82" i="8"/>
  <c r="W33" i="7"/>
  <c r="X36" i="7"/>
  <c r="U55" i="8"/>
  <c r="U80" i="8"/>
  <c r="U81" i="8"/>
  <c r="W93" i="7"/>
  <c r="W31" i="7"/>
  <c r="W65" i="7"/>
  <c r="U106" i="8"/>
  <c r="W29" i="7"/>
  <c r="W109" i="7"/>
  <c r="W35" i="7"/>
  <c r="V51" i="7"/>
  <c r="U51" i="8"/>
  <c r="W89" i="7"/>
  <c r="W78" i="7"/>
  <c r="W9" i="7"/>
  <c r="W43" i="7"/>
  <c r="V104" i="7"/>
  <c r="U104" i="8"/>
  <c r="W49" i="7"/>
  <c r="X92" i="7"/>
  <c r="V68" i="7"/>
  <c r="U68" i="8"/>
  <c r="U101" i="8"/>
  <c r="X98" i="7"/>
  <c r="V11" i="7"/>
  <c r="U11" i="8"/>
  <c r="U53" i="8"/>
  <c r="V24" i="7"/>
  <c r="U24" i="8"/>
  <c r="W25" i="7"/>
  <c r="U17" i="8"/>
  <c r="U102" i="8"/>
  <c r="U6" i="8"/>
  <c r="V72" i="7"/>
  <c r="U72" i="8"/>
  <c r="U14" i="8"/>
  <c r="W82" i="7"/>
  <c r="U90" i="8"/>
  <c r="U50" i="8"/>
  <c r="W81" i="7"/>
  <c r="U87" i="8"/>
  <c r="U107" i="8"/>
  <c r="U86" i="8"/>
  <c r="X76" i="7"/>
  <c r="V16" i="7"/>
  <c r="U16" i="8"/>
  <c r="V44" i="7"/>
  <c r="U44" i="8"/>
  <c r="U37" i="8"/>
  <c r="V64" i="7"/>
  <c r="U64" i="8"/>
  <c r="W101" i="7"/>
  <c r="U66" i="8"/>
  <c r="U74" i="8"/>
  <c r="W27" i="7"/>
  <c r="W17" i="7"/>
  <c r="X46" i="7"/>
  <c r="U94" i="8"/>
  <c r="W15" i="7"/>
  <c r="W63" i="7"/>
  <c r="U23" i="8"/>
  <c r="W45" i="7"/>
  <c r="W50" i="7"/>
  <c r="U105" i="8"/>
  <c r="W10" i="7"/>
  <c r="U41" i="8"/>
  <c r="X67" i="7"/>
  <c r="V75" i="7"/>
  <c r="U75" i="8"/>
  <c r="U76" i="8"/>
  <c r="U42" i="8"/>
  <c r="V108" i="7"/>
  <c r="U108" i="8"/>
  <c r="W77" i="7"/>
  <c r="U20" i="8"/>
  <c r="V54" i="7"/>
  <c r="U54" i="8"/>
  <c r="W86" i="7"/>
  <c r="U59" i="8"/>
  <c r="U96" i="8"/>
  <c r="Y102" i="7"/>
  <c r="W66" i="7"/>
  <c r="U47" i="8"/>
  <c r="W74" i="7"/>
  <c r="U97" i="8"/>
  <c r="U30" i="8"/>
  <c r="U48" i="8"/>
  <c r="W58" i="7"/>
  <c r="W94" i="7"/>
  <c r="U18" i="8"/>
  <c r="W23" i="7"/>
  <c r="X19" i="7"/>
  <c r="U99" i="8"/>
  <c r="U21" i="8"/>
  <c r="U26" i="8"/>
  <c r="X52" i="7"/>
  <c r="U33" i="8"/>
  <c r="W105" i="7"/>
  <c r="V88" i="7"/>
  <c r="U88" i="8"/>
  <c r="X48" i="7"/>
  <c r="W41" i="7"/>
  <c r="W61" i="7"/>
  <c r="U93" i="8"/>
  <c r="U31" i="8"/>
  <c r="U65" i="8"/>
  <c r="W42" i="7"/>
  <c r="U29" i="8"/>
  <c r="U109" i="8"/>
  <c r="U35" i="8"/>
  <c r="V85" i="7"/>
  <c r="U85" i="8"/>
  <c r="U89" i="8"/>
  <c r="U78" i="8"/>
  <c r="U9" i="8"/>
  <c r="V84" i="7"/>
  <c r="U84" i="8"/>
  <c r="U46" i="8"/>
  <c r="V118" i="8" l="1"/>
  <c r="V116" i="8"/>
  <c r="V113" i="8"/>
  <c r="AK113" i="7"/>
  <c r="AI114" i="7"/>
  <c r="AJ116" i="7"/>
  <c r="V112" i="8"/>
  <c r="V111" i="8"/>
  <c r="V114" i="8"/>
  <c r="V117" i="8"/>
  <c r="V110" i="8"/>
  <c r="AJ117" i="7"/>
  <c r="AJ118" i="7"/>
  <c r="AJ112" i="7"/>
  <c r="AI115" i="7"/>
  <c r="V115" i="8"/>
  <c r="V56" i="8"/>
  <c r="W84" i="7"/>
  <c r="V84" i="8"/>
  <c r="V71" i="8"/>
  <c r="V66" i="8"/>
  <c r="X86" i="7"/>
  <c r="V77" i="8"/>
  <c r="V50" i="8"/>
  <c r="V27" i="8"/>
  <c r="V101" i="8"/>
  <c r="W11" i="7"/>
  <c r="V11" i="8"/>
  <c r="X31" i="7"/>
  <c r="X33" i="7"/>
  <c r="X20" i="7"/>
  <c r="Y80" i="7"/>
  <c r="Y96" i="7"/>
  <c r="V14" i="8"/>
  <c r="X56" i="7"/>
  <c r="V106" i="8"/>
  <c r="V55" i="8"/>
  <c r="W85" i="7"/>
  <c r="V85" i="8"/>
  <c r="V42" i="8"/>
  <c r="X41" i="7"/>
  <c r="W88" i="7"/>
  <c r="V88" i="8"/>
  <c r="Y19" i="7"/>
  <c r="V94" i="8"/>
  <c r="X45" i="7"/>
  <c r="V15" i="8"/>
  <c r="Y46" i="7"/>
  <c r="X27" i="7"/>
  <c r="X101" i="7"/>
  <c r="V43" i="8"/>
  <c r="V51" i="8"/>
  <c r="W51" i="7"/>
  <c r="V33" i="8"/>
  <c r="V99" i="8"/>
  <c r="X18" i="7"/>
  <c r="W12" i="7"/>
  <c r="V12" i="8"/>
  <c r="V30" i="8"/>
  <c r="V37" i="8"/>
  <c r="V90" i="8"/>
  <c r="X14" i="7"/>
  <c r="V19" i="8"/>
  <c r="V73" i="8"/>
  <c r="V53" i="8"/>
  <c r="X106" i="7"/>
  <c r="X55" i="7"/>
  <c r="X34" i="7"/>
  <c r="V79" i="8"/>
  <c r="V61" i="8"/>
  <c r="X94" i="7"/>
  <c r="X61" i="7"/>
  <c r="Y48" i="7"/>
  <c r="X105" i="7"/>
  <c r="Y52" i="7"/>
  <c r="X23" i="7"/>
  <c r="V58" i="8"/>
  <c r="Z102" i="7"/>
  <c r="V86" i="8"/>
  <c r="W108" i="7"/>
  <c r="V108" i="8"/>
  <c r="W75" i="7"/>
  <c r="V75" i="8"/>
  <c r="V10" i="8"/>
  <c r="V63" i="8"/>
  <c r="X17" i="7"/>
  <c r="W64" i="7"/>
  <c r="V64" i="8"/>
  <c r="X81" i="7"/>
  <c r="X82" i="7"/>
  <c r="X25" i="7"/>
  <c r="Y92" i="7"/>
  <c r="W104" i="7"/>
  <c r="V104" i="8"/>
  <c r="X9" i="7"/>
  <c r="X89" i="7"/>
  <c r="X35" i="7"/>
  <c r="V29" i="8"/>
  <c r="V31" i="8"/>
  <c r="Y36" i="7"/>
  <c r="V26" i="8"/>
  <c r="V21" i="8"/>
  <c r="W40" i="7"/>
  <c r="V40" i="8"/>
  <c r="V97" i="8"/>
  <c r="V47" i="8"/>
  <c r="X59" i="7"/>
  <c r="AA73" i="7"/>
  <c r="W39" i="7"/>
  <c r="V39" i="8"/>
  <c r="V20" i="8"/>
  <c r="V103" i="8"/>
  <c r="V107" i="8"/>
  <c r="V52" i="8"/>
  <c r="V60" i="8"/>
  <c r="W32" i="7"/>
  <c r="V32" i="8"/>
  <c r="X6" i="7"/>
  <c r="W69" i="7"/>
  <c r="V69" i="8"/>
  <c r="W95" i="7"/>
  <c r="V95" i="8"/>
  <c r="Y38" i="7"/>
  <c r="V41" i="8"/>
  <c r="V36" i="8"/>
  <c r="X58" i="7"/>
  <c r="X10" i="7"/>
  <c r="V45" i="8"/>
  <c r="X63" i="7"/>
  <c r="W16" i="7"/>
  <c r="V16" i="8"/>
  <c r="V49" i="8"/>
  <c r="X43" i="7"/>
  <c r="V78" i="8"/>
  <c r="V109" i="8"/>
  <c r="Y71" i="7"/>
  <c r="X26" i="7"/>
  <c r="X21" i="7"/>
  <c r="W57" i="7"/>
  <c r="V57" i="8"/>
  <c r="V18" i="8"/>
  <c r="V38" i="8"/>
  <c r="X97" i="7"/>
  <c r="X47" i="7"/>
  <c r="V92" i="8"/>
  <c r="X103" i="7"/>
  <c r="X107" i="7"/>
  <c r="X60" i="7"/>
  <c r="V34" i="8"/>
  <c r="W28" i="7"/>
  <c r="V28" i="8"/>
  <c r="V74" i="8"/>
  <c r="X66" i="7"/>
  <c r="X77" i="7"/>
  <c r="Y67" i="7"/>
  <c r="X50" i="7"/>
  <c r="W24" i="7"/>
  <c r="V24" i="8"/>
  <c r="W68" i="7"/>
  <c r="V68" i="8"/>
  <c r="X49" i="7"/>
  <c r="X78" i="7"/>
  <c r="X109" i="7"/>
  <c r="V65" i="8"/>
  <c r="V93" i="8"/>
  <c r="Y87" i="7"/>
  <c r="V83" i="8"/>
  <c r="W13" i="7"/>
  <c r="V13" i="8"/>
  <c r="X42" i="7"/>
  <c r="V105" i="8"/>
  <c r="V23" i="8"/>
  <c r="X74" i="7"/>
  <c r="V87" i="8"/>
  <c r="W54" i="7"/>
  <c r="V54" i="8"/>
  <c r="X15" i="7"/>
  <c r="V17" i="8"/>
  <c r="W44" i="7"/>
  <c r="V44" i="8"/>
  <c r="Y76" i="7"/>
  <c r="V81" i="8"/>
  <c r="V82" i="8"/>
  <c r="W72" i="7"/>
  <c r="V72" i="8"/>
  <c r="V25" i="8"/>
  <c r="Y98" i="7"/>
  <c r="V9" i="8"/>
  <c r="V89" i="8"/>
  <c r="V35" i="8"/>
  <c r="X29" i="7"/>
  <c r="X65" i="7"/>
  <c r="X93" i="7"/>
  <c r="W91" i="7"/>
  <c r="V91" i="8"/>
  <c r="W70" i="7"/>
  <c r="V70" i="8"/>
  <c r="X99" i="7"/>
  <c r="W100" i="7"/>
  <c r="V100" i="8"/>
  <c r="X30" i="7"/>
  <c r="V98" i="8"/>
  <c r="V59" i="8"/>
  <c r="X37" i="7"/>
  <c r="X83" i="7"/>
  <c r="V48" i="8"/>
  <c r="X90" i="7"/>
  <c r="W7" i="7"/>
  <c r="V7" i="8"/>
  <c r="V96" i="8"/>
  <c r="V46" i="8"/>
  <c r="V22" i="8"/>
  <c r="V80" i="8"/>
  <c r="V67" i="8"/>
  <c r="V76" i="8"/>
  <c r="V102" i="8"/>
  <c r="V6" i="8"/>
  <c r="X53" i="7"/>
  <c r="W62" i="7"/>
  <c r="V62" i="8"/>
  <c r="W8" i="7"/>
  <c r="V8" i="8"/>
  <c r="X79" i="7"/>
  <c r="Y22" i="7"/>
  <c r="W113" i="8" l="1"/>
  <c r="W112" i="8"/>
  <c r="W110" i="8"/>
  <c r="W117" i="8"/>
  <c r="W114" i="8"/>
  <c r="W116" i="8"/>
  <c r="AK112" i="7"/>
  <c r="AK117" i="7"/>
  <c r="W115" i="8"/>
  <c r="W111" i="8"/>
  <c r="AK116" i="7"/>
  <c r="AL113" i="7"/>
  <c r="AJ115" i="7"/>
  <c r="AK118" i="7"/>
  <c r="W118" i="8"/>
  <c r="AJ114" i="7"/>
  <c r="W33" i="8"/>
  <c r="Y30" i="7"/>
  <c r="X91" i="7"/>
  <c r="W91" i="8"/>
  <c r="Y65" i="7"/>
  <c r="Z87" i="7"/>
  <c r="Y49" i="7"/>
  <c r="X24" i="7"/>
  <c r="W24" i="8"/>
  <c r="Z67" i="7"/>
  <c r="Y66" i="7"/>
  <c r="Y97" i="7"/>
  <c r="X57" i="7"/>
  <c r="W57" i="8"/>
  <c r="Y26" i="7"/>
  <c r="X104" i="7"/>
  <c r="W104" i="8"/>
  <c r="Y81" i="7"/>
  <c r="Y17" i="7"/>
  <c r="Z48" i="7"/>
  <c r="Y106" i="7"/>
  <c r="Z80" i="7"/>
  <c r="W93" i="8"/>
  <c r="W29" i="8"/>
  <c r="W78" i="8"/>
  <c r="W60" i="8"/>
  <c r="W103" i="8"/>
  <c r="W47" i="8"/>
  <c r="W21" i="8"/>
  <c r="W43" i="8"/>
  <c r="Y10" i="7"/>
  <c r="W6" i="8"/>
  <c r="X32" i="7"/>
  <c r="W32" i="8"/>
  <c r="W59" i="8"/>
  <c r="W9" i="8"/>
  <c r="W23" i="8"/>
  <c r="W55" i="8"/>
  <c r="Y14" i="7"/>
  <c r="W18" i="8"/>
  <c r="X51" i="7"/>
  <c r="W51" i="8"/>
  <c r="Y101" i="7"/>
  <c r="Z46" i="7"/>
  <c r="X88" i="7"/>
  <c r="W88" i="8"/>
  <c r="W79" i="8"/>
  <c r="X8" i="7"/>
  <c r="W8" i="8"/>
  <c r="Y53" i="7"/>
  <c r="Y90" i="7"/>
  <c r="W37" i="8"/>
  <c r="W30" i="8"/>
  <c r="W99" i="8"/>
  <c r="W65" i="8"/>
  <c r="Z98" i="7"/>
  <c r="Y15" i="7"/>
  <c r="Y74" i="7"/>
  <c r="Y42" i="7"/>
  <c r="W109" i="8"/>
  <c r="W49" i="8"/>
  <c r="W66" i="8"/>
  <c r="X28" i="7"/>
  <c r="W28" i="8"/>
  <c r="W107" i="8"/>
  <c r="W97" i="8"/>
  <c r="W26" i="8"/>
  <c r="Y63" i="7"/>
  <c r="W58" i="8"/>
  <c r="W102" i="8"/>
  <c r="W89" i="8"/>
  <c r="W25" i="8"/>
  <c r="W81" i="8"/>
  <c r="W17" i="8"/>
  <c r="AA102" i="7"/>
  <c r="W94" i="8"/>
  <c r="W34" i="8"/>
  <c r="W106" i="8"/>
  <c r="Y27" i="7"/>
  <c r="W45" i="8"/>
  <c r="Z19" i="7"/>
  <c r="Y41" i="7"/>
  <c r="Y79" i="7"/>
  <c r="Y37" i="7"/>
  <c r="Y99" i="7"/>
  <c r="X44" i="7"/>
  <c r="W44" i="8"/>
  <c r="X54" i="7"/>
  <c r="W54" i="8"/>
  <c r="Y109" i="7"/>
  <c r="Y107" i="7"/>
  <c r="Y58" i="7"/>
  <c r="Z38" i="7"/>
  <c r="X69" i="7"/>
  <c r="W69" i="8"/>
  <c r="W73" i="8"/>
  <c r="AB73" i="7"/>
  <c r="Y89" i="7"/>
  <c r="Y25" i="7"/>
  <c r="X108" i="7"/>
  <c r="W108" i="8"/>
  <c r="Z52" i="7"/>
  <c r="Y94" i="7"/>
  <c r="Y34" i="7"/>
  <c r="W14" i="8"/>
  <c r="X12" i="7"/>
  <c r="W12" i="8"/>
  <c r="W101" i="8"/>
  <c r="Y45" i="7"/>
  <c r="Y33" i="7"/>
  <c r="X11" i="7"/>
  <c r="W11" i="8"/>
  <c r="W38" i="8"/>
  <c r="X62" i="7"/>
  <c r="W62" i="8"/>
  <c r="X7" i="7"/>
  <c r="W7" i="8"/>
  <c r="W36" i="8"/>
  <c r="W92" i="8"/>
  <c r="W52" i="8"/>
  <c r="W48" i="8"/>
  <c r="W22" i="8"/>
  <c r="W87" i="8"/>
  <c r="W46" i="8"/>
  <c r="W96" i="8"/>
  <c r="W80" i="8"/>
  <c r="W71" i="8"/>
  <c r="W98" i="8"/>
  <c r="W76" i="8"/>
  <c r="W67" i="8"/>
  <c r="W19" i="8"/>
  <c r="W83" i="8"/>
  <c r="X13" i="7"/>
  <c r="W13" i="8"/>
  <c r="W50" i="8"/>
  <c r="W77" i="8"/>
  <c r="X16" i="7"/>
  <c r="W16" i="8"/>
  <c r="W35" i="8"/>
  <c r="W82" i="8"/>
  <c r="W105" i="8"/>
  <c r="W61" i="8"/>
  <c r="W56" i="8"/>
  <c r="W20" i="8"/>
  <c r="W31" i="8"/>
  <c r="W86" i="8"/>
  <c r="Z22" i="7"/>
  <c r="W53" i="8"/>
  <c r="W90" i="8"/>
  <c r="Y83" i="7"/>
  <c r="X100" i="7"/>
  <c r="W100" i="8"/>
  <c r="X70" i="7"/>
  <c r="W70" i="8"/>
  <c r="Y93" i="7"/>
  <c r="Y29" i="7"/>
  <c r="X72" i="7"/>
  <c r="W72" i="8"/>
  <c r="Z76" i="7"/>
  <c r="W15" i="8"/>
  <c r="W74" i="8"/>
  <c r="W42" i="8"/>
  <c r="Y78" i="7"/>
  <c r="X68" i="7"/>
  <c r="W68" i="8"/>
  <c r="Y50" i="7"/>
  <c r="Y77" i="7"/>
  <c r="Y60" i="7"/>
  <c r="Y103" i="7"/>
  <c r="Y47" i="7"/>
  <c r="Y21" i="7"/>
  <c r="Z71" i="7"/>
  <c r="Y43" i="7"/>
  <c r="W63" i="8"/>
  <c r="W10" i="8"/>
  <c r="X95" i="7"/>
  <c r="W95" i="8"/>
  <c r="Y6" i="7"/>
  <c r="X39" i="7"/>
  <c r="W39" i="8"/>
  <c r="Y59" i="7"/>
  <c r="X40" i="7"/>
  <c r="W40" i="8"/>
  <c r="Z36" i="7"/>
  <c r="Y35" i="7"/>
  <c r="Y9" i="7"/>
  <c r="Z92" i="7"/>
  <c r="Y82" i="7"/>
  <c r="X64" i="7"/>
  <c r="W64" i="8"/>
  <c r="X75" i="7"/>
  <c r="W75" i="8"/>
  <c r="Y23" i="7"/>
  <c r="Y105" i="7"/>
  <c r="Y61" i="7"/>
  <c r="Y55" i="7"/>
  <c r="Y18" i="7"/>
  <c r="W27" i="8"/>
  <c r="W41" i="8"/>
  <c r="X85" i="7"/>
  <c r="W85" i="8"/>
  <c r="Y56" i="7"/>
  <c r="Z96" i="7"/>
  <c r="Y20" i="7"/>
  <c r="Y31" i="7"/>
  <c r="Y86" i="7"/>
  <c r="X84" i="7"/>
  <c r="W84" i="8"/>
  <c r="X111" i="8" l="1"/>
  <c r="X110" i="8"/>
  <c r="X114" i="8"/>
  <c r="X112" i="8"/>
  <c r="AL116" i="7"/>
  <c r="AL117" i="7"/>
  <c r="AL118" i="7"/>
  <c r="X115" i="8"/>
  <c r="X116" i="8"/>
  <c r="AK114" i="7"/>
  <c r="X117" i="8"/>
  <c r="X113" i="8"/>
  <c r="AM113" i="7"/>
  <c r="AL112" i="7"/>
  <c r="AK115" i="7"/>
  <c r="X118" i="8"/>
  <c r="X27" i="8"/>
  <c r="X25" i="8"/>
  <c r="Y69" i="7"/>
  <c r="X69" i="8"/>
  <c r="Z109" i="7"/>
  <c r="Y44" i="7"/>
  <c r="X44" i="8"/>
  <c r="Z37" i="7"/>
  <c r="Z41" i="7"/>
  <c r="Z90" i="7"/>
  <c r="Y8" i="7"/>
  <c r="X8" i="8"/>
  <c r="Z14" i="7"/>
  <c r="AA48" i="7"/>
  <c r="Z66" i="7"/>
  <c r="Y91" i="7"/>
  <c r="X91" i="8"/>
  <c r="Z18" i="7"/>
  <c r="Z61" i="7"/>
  <c r="Z23" i="7"/>
  <c r="Z47" i="7"/>
  <c r="Z50" i="7"/>
  <c r="Z78" i="7"/>
  <c r="Y7" i="7"/>
  <c r="X7" i="8"/>
  <c r="X98" i="8"/>
  <c r="X96" i="8"/>
  <c r="X71" i="8"/>
  <c r="X38" i="8"/>
  <c r="X67" i="8"/>
  <c r="X87" i="8"/>
  <c r="X92" i="8"/>
  <c r="X36" i="8"/>
  <c r="X76" i="8"/>
  <c r="X22" i="8"/>
  <c r="X46" i="8"/>
  <c r="X45" i="8"/>
  <c r="Y12" i="7"/>
  <c r="X12" i="8"/>
  <c r="AA52" i="7"/>
  <c r="Z25" i="7"/>
  <c r="AC73" i="7"/>
  <c r="X107" i="8"/>
  <c r="X99" i="8"/>
  <c r="Z27" i="7"/>
  <c r="X48" i="8"/>
  <c r="X63" i="8"/>
  <c r="X53" i="8"/>
  <c r="AA46" i="7"/>
  <c r="X10" i="8"/>
  <c r="X97" i="8"/>
  <c r="X49" i="8"/>
  <c r="X65" i="8"/>
  <c r="X30" i="8"/>
  <c r="Z86" i="7"/>
  <c r="Z20" i="7"/>
  <c r="Z56" i="7"/>
  <c r="X19" i="8"/>
  <c r="X55" i="8"/>
  <c r="X105" i="8"/>
  <c r="Y64" i="7"/>
  <c r="X64" i="8"/>
  <c r="AA92" i="7"/>
  <c r="Z35" i="7"/>
  <c r="Y40" i="7"/>
  <c r="X40" i="8"/>
  <c r="Y39" i="7"/>
  <c r="X39" i="8"/>
  <c r="X73" i="8"/>
  <c r="X43" i="8"/>
  <c r="X21" i="8"/>
  <c r="X103" i="8"/>
  <c r="X77" i="8"/>
  <c r="Y72" i="7"/>
  <c r="X72" i="8"/>
  <c r="Z93" i="7"/>
  <c r="Y100" i="7"/>
  <c r="X100" i="8"/>
  <c r="X11" i="8"/>
  <c r="Y11" i="7"/>
  <c r="Z45" i="7"/>
  <c r="X94" i="8"/>
  <c r="X89" i="8"/>
  <c r="AA38" i="7"/>
  <c r="Z107" i="7"/>
  <c r="Y54" i="7"/>
  <c r="X54" i="8"/>
  <c r="Z99" i="7"/>
  <c r="Z79" i="7"/>
  <c r="AA19" i="7"/>
  <c r="X52" i="8"/>
  <c r="Z63" i="7"/>
  <c r="Z74" i="7"/>
  <c r="AA98" i="7"/>
  <c r="Z53" i="7"/>
  <c r="X101" i="8"/>
  <c r="Y32" i="7"/>
  <c r="X32" i="8"/>
  <c r="Z10" i="7"/>
  <c r="Z106" i="7"/>
  <c r="X17" i="8"/>
  <c r="Y104" i="7"/>
  <c r="X104" i="8"/>
  <c r="Z26" i="7"/>
  <c r="Z97" i="7"/>
  <c r="AA67" i="7"/>
  <c r="Z49" i="7"/>
  <c r="Z65" i="7"/>
  <c r="Z30" i="7"/>
  <c r="Y84" i="7"/>
  <c r="X84" i="8"/>
  <c r="Z31" i="7"/>
  <c r="AA96" i="7"/>
  <c r="Y85" i="7"/>
  <c r="X85" i="8"/>
  <c r="X18" i="8"/>
  <c r="X61" i="8"/>
  <c r="X23" i="8"/>
  <c r="Z82" i="7"/>
  <c r="Z9" i="7"/>
  <c r="AA36" i="7"/>
  <c r="Z59" i="7"/>
  <c r="X102" i="8"/>
  <c r="Z6" i="7"/>
  <c r="X47" i="8"/>
  <c r="X60" i="8"/>
  <c r="X50" i="8"/>
  <c r="X78" i="8"/>
  <c r="AA76" i="7"/>
  <c r="Z29" i="7"/>
  <c r="Y70" i="7"/>
  <c r="X70" i="8"/>
  <c r="Z83" i="7"/>
  <c r="AA22" i="7"/>
  <c r="Y16" i="7"/>
  <c r="X16" i="8"/>
  <c r="Y13" i="7"/>
  <c r="X13" i="8"/>
  <c r="Z33" i="7"/>
  <c r="X34" i="8"/>
  <c r="Z58" i="7"/>
  <c r="AB102" i="7"/>
  <c r="Z42" i="7"/>
  <c r="Z15" i="7"/>
  <c r="AA80" i="7"/>
  <c r="Z81" i="7"/>
  <c r="Y57" i="7"/>
  <c r="X57" i="8"/>
  <c r="Y24" i="7"/>
  <c r="X24" i="8"/>
  <c r="AA87" i="7"/>
  <c r="X86" i="8"/>
  <c r="X20" i="8"/>
  <c r="X56" i="8"/>
  <c r="X35" i="8"/>
  <c r="AA71" i="7"/>
  <c r="Z60" i="7"/>
  <c r="X93" i="8"/>
  <c r="Z34" i="7"/>
  <c r="X79" i="8"/>
  <c r="X74" i="8"/>
  <c r="Y51" i="7"/>
  <c r="X51" i="8"/>
  <c r="X106" i="8"/>
  <c r="Z17" i="7"/>
  <c r="X26" i="8"/>
  <c r="X31" i="8"/>
  <c r="Z55" i="7"/>
  <c r="Z105" i="7"/>
  <c r="Y75" i="7"/>
  <c r="X75" i="8"/>
  <c r="X82" i="8"/>
  <c r="X9" i="8"/>
  <c r="X59" i="8"/>
  <c r="X6" i="8"/>
  <c r="Y95" i="7"/>
  <c r="X95" i="8"/>
  <c r="Z43" i="7"/>
  <c r="Z21" i="7"/>
  <c r="Z103" i="7"/>
  <c r="Z77" i="7"/>
  <c r="Y68" i="7"/>
  <c r="X68" i="8"/>
  <c r="X29" i="8"/>
  <c r="X83" i="8"/>
  <c r="Y62" i="7"/>
  <c r="X62" i="8"/>
  <c r="X33" i="8"/>
  <c r="Z94" i="7"/>
  <c r="Y108" i="7"/>
  <c r="X108" i="8"/>
  <c r="Z89" i="7"/>
  <c r="X58" i="8"/>
  <c r="X109" i="8"/>
  <c r="X37" i="8"/>
  <c r="X41" i="8"/>
  <c r="X28" i="8"/>
  <c r="Y28" i="7"/>
  <c r="X42" i="8"/>
  <c r="X15" i="8"/>
  <c r="X90" i="8"/>
  <c r="Y88" i="7"/>
  <c r="X88" i="8"/>
  <c r="Z101" i="7"/>
  <c r="X14" i="8"/>
  <c r="X81" i="8"/>
  <c r="X66" i="8"/>
  <c r="X80" i="8"/>
  <c r="Y110" i="8" l="1"/>
  <c r="Y113" i="8"/>
  <c r="AL115" i="7"/>
  <c r="Y112" i="8"/>
  <c r="Y114" i="8"/>
  <c r="Y118" i="8"/>
  <c r="Y111" i="8"/>
  <c r="AN113" i="7"/>
  <c r="AL114" i="7"/>
  <c r="AM118" i="7"/>
  <c r="AM116" i="7"/>
  <c r="Y115" i="8"/>
  <c r="Y117" i="8"/>
  <c r="Y116" i="8"/>
  <c r="AM112" i="7"/>
  <c r="AM117" i="7"/>
  <c r="Y48" i="8"/>
  <c r="Y76" i="8"/>
  <c r="Y89" i="8"/>
  <c r="Y94" i="8"/>
  <c r="Y86" i="8"/>
  <c r="AA101" i="7"/>
  <c r="Z62" i="7"/>
  <c r="Y62" i="8"/>
  <c r="AA77" i="7"/>
  <c r="Y36" i="8"/>
  <c r="Z75" i="7"/>
  <c r="Y75" i="8"/>
  <c r="AA55" i="7"/>
  <c r="Z51" i="7"/>
  <c r="Y51" i="8"/>
  <c r="Y34" i="8"/>
  <c r="AA60" i="7"/>
  <c r="AB87" i="7"/>
  <c r="Z57" i="7"/>
  <c r="Y57" i="8"/>
  <c r="AA42" i="7"/>
  <c r="AA58" i="7"/>
  <c r="Z84" i="7"/>
  <c r="Y84" i="8"/>
  <c r="AA74" i="7"/>
  <c r="Y79" i="8"/>
  <c r="Y45" i="8"/>
  <c r="Y93" i="8"/>
  <c r="Z40" i="7"/>
  <c r="Y40" i="8"/>
  <c r="AB92" i="7"/>
  <c r="AA27" i="7"/>
  <c r="Y38" i="8"/>
  <c r="AA25" i="7"/>
  <c r="Z12" i="7"/>
  <c r="Y12" i="8"/>
  <c r="Y50" i="8"/>
  <c r="Y14" i="8"/>
  <c r="AA41" i="7"/>
  <c r="Z69" i="7"/>
  <c r="Y69" i="8"/>
  <c r="Y87" i="8"/>
  <c r="Y80" i="8"/>
  <c r="Y43" i="8"/>
  <c r="Y96" i="8"/>
  <c r="Y98" i="8"/>
  <c r="Y81" i="8"/>
  <c r="Y15" i="8"/>
  <c r="Z13" i="7"/>
  <c r="Y13" i="8"/>
  <c r="Y102" i="8"/>
  <c r="Y31" i="8"/>
  <c r="Y30" i="8"/>
  <c r="Y49" i="8"/>
  <c r="Y97" i="8"/>
  <c r="Y106" i="8"/>
  <c r="Z32" i="7"/>
  <c r="Y32" i="8"/>
  <c r="Y63" i="8"/>
  <c r="AA79" i="7"/>
  <c r="AB38" i="7"/>
  <c r="Y35" i="8"/>
  <c r="AA20" i="7"/>
  <c r="AA50" i="7"/>
  <c r="Y92" i="8"/>
  <c r="AA61" i="7"/>
  <c r="Z91" i="7"/>
  <c r="Y91" i="8"/>
  <c r="AA14" i="7"/>
  <c r="Y90" i="8"/>
  <c r="AA37" i="7"/>
  <c r="Y109" i="8"/>
  <c r="Z88" i="7"/>
  <c r="Y88" i="8"/>
  <c r="Z28" i="7"/>
  <c r="Y28" i="8"/>
  <c r="Z68" i="7"/>
  <c r="Y68" i="8"/>
  <c r="AA103" i="7"/>
  <c r="AA43" i="7"/>
  <c r="AA105" i="7"/>
  <c r="AB71" i="7"/>
  <c r="Z24" i="7"/>
  <c r="Y24" i="8"/>
  <c r="AA81" i="7"/>
  <c r="AA15" i="7"/>
  <c r="AC102" i="7"/>
  <c r="Y33" i="8"/>
  <c r="Y83" i="8"/>
  <c r="Y29" i="8"/>
  <c r="Y71" i="8"/>
  <c r="Y73" i="8"/>
  <c r="Y59" i="8"/>
  <c r="Y9" i="8"/>
  <c r="Z85" i="7"/>
  <c r="Y85" i="8"/>
  <c r="AA31" i="7"/>
  <c r="AA30" i="7"/>
  <c r="AA49" i="7"/>
  <c r="AA97" i="7"/>
  <c r="Z104" i="7"/>
  <c r="Y104" i="8"/>
  <c r="Y10" i="8"/>
  <c r="AB98" i="7"/>
  <c r="AA63" i="7"/>
  <c r="Y99" i="8"/>
  <c r="Y107" i="8"/>
  <c r="Z11" i="7"/>
  <c r="Y11" i="8"/>
  <c r="Z39" i="7"/>
  <c r="Y39" i="8"/>
  <c r="AA35" i="7"/>
  <c r="Z64" i="7"/>
  <c r="Y64" i="8"/>
  <c r="Y56" i="8"/>
  <c r="AB46" i="7"/>
  <c r="AD73" i="7"/>
  <c r="AB52" i="7"/>
  <c r="Z7" i="7"/>
  <c r="Y7" i="8"/>
  <c r="Y78" i="8"/>
  <c r="Y47" i="8"/>
  <c r="Y23" i="8"/>
  <c r="Y18" i="8"/>
  <c r="Y66" i="8"/>
  <c r="Y46" i="8"/>
  <c r="AA90" i="7"/>
  <c r="Y37" i="8"/>
  <c r="AA109" i="7"/>
  <c r="Y52" i="8"/>
  <c r="AA21" i="7"/>
  <c r="Z95" i="7"/>
  <c r="Y95" i="8"/>
  <c r="Y17" i="8"/>
  <c r="AB80" i="7"/>
  <c r="AA6" i="7"/>
  <c r="Y82" i="8"/>
  <c r="AB96" i="7"/>
  <c r="AA65" i="7"/>
  <c r="AB67" i="7"/>
  <c r="AA26" i="7"/>
  <c r="AA106" i="7"/>
  <c r="AA53" i="7"/>
  <c r="Y20" i="8"/>
  <c r="Y61" i="8"/>
  <c r="Z8" i="7"/>
  <c r="Y8" i="8"/>
  <c r="Z44" i="7"/>
  <c r="Y44" i="8"/>
  <c r="AA89" i="7"/>
  <c r="AA94" i="7"/>
  <c r="Y22" i="8"/>
  <c r="Y103" i="8"/>
  <c r="Y105" i="8"/>
  <c r="AA17" i="7"/>
  <c r="AA34" i="7"/>
  <c r="AB22" i="7"/>
  <c r="Z70" i="7"/>
  <c r="Y70" i="8"/>
  <c r="AB76" i="7"/>
  <c r="AB36" i="7"/>
  <c r="AA82" i="7"/>
  <c r="Z54" i="7"/>
  <c r="Y54" i="8"/>
  <c r="AA45" i="7"/>
  <c r="AA93" i="7"/>
  <c r="Y19" i="8"/>
  <c r="Y101" i="8"/>
  <c r="Z108" i="7"/>
  <c r="Y108" i="8"/>
  <c r="Y77" i="8"/>
  <c r="Y21" i="8"/>
  <c r="Y55" i="8"/>
  <c r="Y60" i="8"/>
  <c r="Y42" i="8"/>
  <c r="Y58" i="8"/>
  <c r="AA33" i="7"/>
  <c r="Z16" i="7"/>
  <c r="Y16" i="8"/>
  <c r="AA83" i="7"/>
  <c r="AA29" i="7"/>
  <c r="Y6" i="8"/>
  <c r="AA59" i="7"/>
  <c r="AA9" i="7"/>
  <c r="Y65" i="8"/>
  <c r="Y26" i="8"/>
  <c r="AA10" i="7"/>
  <c r="Y53" i="8"/>
  <c r="Y74" i="8"/>
  <c r="AB19" i="7"/>
  <c r="AA99" i="7"/>
  <c r="AA107" i="7"/>
  <c r="Z100" i="7"/>
  <c r="Y100" i="8"/>
  <c r="Z72" i="7"/>
  <c r="Y72" i="8"/>
  <c r="AA56" i="7"/>
  <c r="AA86" i="7"/>
  <c r="Y27" i="8"/>
  <c r="Y25" i="8"/>
  <c r="AA78" i="7"/>
  <c r="AA47" i="7"/>
  <c r="AA23" i="7"/>
  <c r="AA18" i="7"/>
  <c r="AA66" i="7"/>
  <c r="AB48" i="7"/>
  <c r="Y41" i="8"/>
  <c r="Y67" i="8"/>
  <c r="Z113" i="8" l="1"/>
  <c r="Z112" i="8"/>
  <c r="Z111" i="8"/>
  <c r="AN112" i="7"/>
  <c r="Z115" i="8"/>
  <c r="Z117" i="8"/>
  <c r="Z110" i="8"/>
  <c r="AN118" i="7"/>
  <c r="AO113" i="7"/>
  <c r="Z114" i="8"/>
  <c r="Z116" i="8"/>
  <c r="AN117" i="7"/>
  <c r="Z118" i="8"/>
  <c r="AN116" i="7"/>
  <c r="AM114" i="7"/>
  <c r="AM115" i="7"/>
  <c r="Z56" i="8"/>
  <c r="Z18" i="8"/>
  <c r="Z47" i="8"/>
  <c r="Z109" i="8"/>
  <c r="AA72" i="7"/>
  <c r="Z72" i="8"/>
  <c r="AC19" i="7"/>
  <c r="Z82" i="8"/>
  <c r="AC22" i="7"/>
  <c r="Z17" i="8"/>
  <c r="AB89" i="7"/>
  <c r="Z38" i="8"/>
  <c r="AC67" i="7"/>
  <c r="Z102" i="8"/>
  <c r="AB6" i="7"/>
  <c r="Z90" i="8"/>
  <c r="AB35" i="7"/>
  <c r="AA11" i="7"/>
  <c r="Z11" i="8"/>
  <c r="Z63" i="8"/>
  <c r="Z81" i="8"/>
  <c r="Z43" i="8"/>
  <c r="AB27" i="7"/>
  <c r="AA40" i="7"/>
  <c r="Z40" i="8"/>
  <c r="AB56" i="7"/>
  <c r="Z96" i="8"/>
  <c r="AB29" i="7"/>
  <c r="AA108" i="7"/>
  <c r="Z108" i="8"/>
  <c r="AB45" i="7"/>
  <c r="AC76" i="7"/>
  <c r="AB17" i="7"/>
  <c r="AA95" i="7"/>
  <c r="Z95" i="8"/>
  <c r="AB90" i="7"/>
  <c r="AA7" i="7"/>
  <c r="Z7" i="8"/>
  <c r="Z22" i="8"/>
  <c r="Z76" i="8"/>
  <c r="AE73" i="7"/>
  <c r="Z31" i="8"/>
  <c r="AB81" i="7"/>
  <c r="AB61" i="7"/>
  <c r="AC38" i="7"/>
  <c r="Z98" i="8"/>
  <c r="AA69" i="7"/>
  <c r="Z69" i="8"/>
  <c r="Z42" i="8"/>
  <c r="Z77" i="8"/>
  <c r="Z101" i="8"/>
  <c r="Z66" i="8"/>
  <c r="Z78" i="8"/>
  <c r="Z92" i="8"/>
  <c r="Z83" i="8"/>
  <c r="Z33" i="8"/>
  <c r="Z80" i="8"/>
  <c r="Z93" i="8"/>
  <c r="Z34" i="8"/>
  <c r="AB94" i="7"/>
  <c r="AA44" i="7"/>
  <c r="Z44" i="8"/>
  <c r="AB53" i="7"/>
  <c r="AB26" i="7"/>
  <c r="AB65" i="7"/>
  <c r="Z36" i="8"/>
  <c r="Z73" i="8"/>
  <c r="AC80" i="7"/>
  <c r="Z21" i="8"/>
  <c r="AB109" i="7"/>
  <c r="AA64" i="7"/>
  <c r="Z64" i="8"/>
  <c r="AA39" i="7"/>
  <c r="Z39" i="8"/>
  <c r="AA104" i="7"/>
  <c r="Z104" i="8"/>
  <c r="AB49" i="7"/>
  <c r="AB31" i="7"/>
  <c r="Z15" i="8"/>
  <c r="Z105" i="8"/>
  <c r="Z103" i="8"/>
  <c r="Z14" i="8"/>
  <c r="Z79" i="8"/>
  <c r="Z71" i="8"/>
  <c r="Z41" i="8"/>
  <c r="AC92" i="7"/>
  <c r="Z74" i="8"/>
  <c r="AB42" i="7"/>
  <c r="AC87" i="7"/>
  <c r="AB77" i="7"/>
  <c r="AB101" i="7"/>
  <c r="AB107" i="7"/>
  <c r="Z10" i="8"/>
  <c r="Z59" i="8"/>
  <c r="Z29" i="8"/>
  <c r="Z45" i="8"/>
  <c r="AA8" i="7"/>
  <c r="Z8" i="8"/>
  <c r="AB106" i="7"/>
  <c r="AC96" i="7"/>
  <c r="AB97" i="7"/>
  <c r="AB30" i="7"/>
  <c r="AA85" i="7"/>
  <c r="Z85" i="8"/>
  <c r="AB37" i="7"/>
  <c r="Z61" i="8"/>
  <c r="AB50" i="7"/>
  <c r="AB20" i="7"/>
  <c r="Z25" i="8"/>
  <c r="AB58" i="7"/>
  <c r="AA57" i="7"/>
  <c r="Z57" i="8"/>
  <c r="AB60" i="7"/>
  <c r="Z55" i="8"/>
  <c r="AA62" i="7"/>
  <c r="Z62" i="8"/>
  <c r="AC48" i="7"/>
  <c r="AB18" i="7"/>
  <c r="AB47" i="7"/>
  <c r="Z99" i="8"/>
  <c r="AB10" i="7"/>
  <c r="AB59" i="7"/>
  <c r="AA16" i="7"/>
  <c r="Z16" i="8"/>
  <c r="Z46" i="8"/>
  <c r="AB82" i="7"/>
  <c r="Z94" i="8"/>
  <c r="Z53" i="8"/>
  <c r="Z26" i="8"/>
  <c r="Z65" i="8"/>
  <c r="AB63" i="7"/>
  <c r="Z49" i="8"/>
  <c r="AD102" i="7"/>
  <c r="AC71" i="7"/>
  <c r="AB43" i="7"/>
  <c r="AA68" i="7"/>
  <c r="Z68" i="8"/>
  <c r="AA88" i="7"/>
  <c r="Z88" i="8"/>
  <c r="AB25" i="7"/>
  <c r="AA84" i="7"/>
  <c r="Z84" i="8"/>
  <c r="AB55" i="7"/>
  <c r="Z23" i="8"/>
  <c r="Z86" i="8"/>
  <c r="AA100" i="7"/>
  <c r="Z100" i="8"/>
  <c r="AB99" i="7"/>
  <c r="Z9" i="8"/>
  <c r="AB66" i="7"/>
  <c r="AB23" i="7"/>
  <c r="AB78" i="7"/>
  <c r="AB86" i="7"/>
  <c r="Z107" i="8"/>
  <c r="Z67" i="8"/>
  <c r="AB9" i="7"/>
  <c r="AB83" i="7"/>
  <c r="AB33" i="7"/>
  <c r="Z87" i="8"/>
  <c r="Z52" i="8"/>
  <c r="AB93" i="7"/>
  <c r="AA54" i="7"/>
  <c r="Z54" i="8"/>
  <c r="AC36" i="7"/>
  <c r="AA70" i="7"/>
  <c r="Z70" i="8"/>
  <c r="AB34" i="7"/>
  <c r="Z89" i="8"/>
  <c r="Z106" i="8"/>
  <c r="Z6" i="8"/>
  <c r="AB21" i="7"/>
  <c r="AC52" i="7"/>
  <c r="AC46" i="7"/>
  <c r="Z35" i="8"/>
  <c r="Z19" i="8"/>
  <c r="AC98" i="7"/>
  <c r="Z97" i="8"/>
  <c r="Z30" i="8"/>
  <c r="AB15" i="7"/>
  <c r="AA24" i="7"/>
  <c r="Z24" i="8"/>
  <c r="AB105" i="7"/>
  <c r="AB103" i="7"/>
  <c r="AA28" i="7"/>
  <c r="Z28" i="8"/>
  <c r="Z37" i="8"/>
  <c r="AB14" i="7"/>
  <c r="AA91" i="7"/>
  <c r="Z91" i="8"/>
  <c r="Z50" i="8"/>
  <c r="Z20" i="8"/>
  <c r="AB79" i="7"/>
  <c r="AA32" i="7"/>
  <c r="Z32" i="8"/>
  <c r="AA13" i="7"/>
  <c r="Z13" i="8"/>
  <c r="AB41" i="7"/>
  <c r="AA12" i="7"/>
  <c r="Z12" i="8"/>
  <c r="Z27" i="8"/>
  <c r="AB74" i="7"/>
  <c r="Z58" i="8"/>
  <c r="Z60" i="8"/>
  <c r="AA51" i="7"/>
  <c r="Z51" i="8"/>
  <c r="AA75" i="7"/>
  <c r="Z75" i="8"/>
  <c r="Z48" i="8"/>
  <c r="AA110" i="8" l="1"/>
  <c r="AN114" i="7"/>
  <c r="AA115" i="8"/>
  <c r="AA116" i="8"/>
  <c r="AA111" i="8"/>
  <c r="AO118" i="7"/>
  <c r="AO117" i="7"/>
  <c r="AA114" i="8"/>
  <c r="AA112" i="8"/>
  <c r="AO112" i="7"/>
  <c r="AN115" i="7"/>
  <c r="AO116" i="7"/>
  <c r="AA118" i="8"/>
  <c r="AA113" i="8"/>
  <c r="AP113" i="7"/>
  <c r="AA117" i="8"/>
  <c r="AA74" i="8"/>
  <c r="AA61" i="8"/>
  <c r="AC14" i="7"/>
  <c r="AA103" i="8"/>
  <c r="AA83" i="8"/>
  <c r="AC86" i="7"/>
  <c r="AC23" i="7"/>
  <c r="AA99" i="8"/>
  <c r="AC82" i="7"/>
  <c r="AA59" i="8"/>
  <c r="AC18" i="7"/>
  <c r="AB62" i="7"/>
  <c r="AA62" i="8"/>
  <c r="AC37" i="7"/>
  <c r="AC26" i="7"/>
  <c r="AA36" i="8"/>
  <c r="AB7" i="7"/>
  <c r="AA7" i="8"/>
  <c r="AA76" i="8"/>
  <c r="AA48" i="8"/>
  <c r="AA19" i="8"/>
  <c r="AA66" i="8"/>
  <c r="AC59" i="7"/>
  <c r="AA47" i="8"/>
  <c r="AB57" i="7"/>
  <c r="AA57" i="8"/>
  <c r="AA38" i="8"/>
  <c r="AA71" i="8"/>
  <c r="AC30" i="7"/>
  <c r="AD96" i="7"/>
  <c r="AB8" i="7"/>
  <c r="AA8" i="8"/>
  <c r="AA52" i="8"/>
  <c r="AA65" i="8"/>
  <c r="AA80" i="8"/>
  <c r="AD76" i="7"/>
  <c r="AB108" i="7"/>
  <c r="AA108" i="8"/>
  <c r="AA56" i="8"/>
  <c r="AB40" i="7"/>
  <c r="AA40" i="8"/>
  <c r="AC35" i="7"/>
  <c r="AD19" i="7"/>
  <c r="AC41" i="7"/>
  <c r="AB32" i="7"/>
  <c r="AA32" i="8"/>
  <c r="AB91" i="7"/>
  <c r="AA91" i="8"/>
  <c r="AA105" i="8"/>
  <c r="AA15" i="8"/>
  <c r="AA21" i="8"/>
  <c r="AA96" i="8"/>
  <c r="AA34" i="8"/>
  <c r="AA93" i="8"/>
  <c r="AA33" i="8"/>
  <c r="AA9" i="8"/>
  <c r="AC78" i="7"/>
  <c r="AC66" i="7"/>
  <c r="AA55" i="8"/>
  <c r="AB84" i="7"/>
  <c r="AA84" i="8"/>
  <c r="AA25" i="8"/>
  <c r="AA22" i="8"/>
  <c r="AA10" i="8"/>
  <c r="AC47" i="7"/>
  <c r="AD48" i="7"/>
  <c r="AA60" i="8"/>
  <c r="AA58" i="8"/>
  <c r="AA20" i="8"/>
  <c r="AA97" i="8"/>
  <c r="AA106" i="8"/>
  <c r="AA107" i="8"/>
  <c r="AA77" i="8"/>
  <c r="AA42" i="8"/>
  <c r="AD92" i="7"/>
  <c r="AA31" i="8"/>
  <c r="AB104" i="7"/>
  <c r="AA104" i="8"/>
  <c r="AA109" i="8"/>
  <c r="AD80" i="7"/>
  <c r="AC65" i="7"/>
  <c r="AC53" i="7"/>
  <c r="AC94" i="7"/>
  <c r="AC90" i="7"/>
  <c r="AA17" i="8"/>
  <c r="AA45" i="8"/>
  <c r="AA29" i="8"/>
  <c r="AC56" i="7"/>
  <c r="AA27" i="8"/>
  <c r="AA35" i="8"/>
  <c r="AA89" i="8"/>
  <c r="AD22" i="7"/>
  <c r="AB12" i="7"/>
  <c r="AA12" i="8"/>
  <c r="AB13" i="7"/>
  <c r="AA13" i="8"/>
  <c r="AC79" i="7"/>
  <c r="AA87" i="8"/>
  <c r="AA43" i="8"/>
  <c r="AC63" i="7"/>
  <c r="AA50" i="8"/>
  <c r="AA30" i="8"/>
  <c r="AA101" i="8"/>
  <c r="AC49" i="7"/>
  <c r="AA46" i="8"/>
  <c r="AB44" i="7"/>
  <c r="AA44" i="8"/>
  <c r="AB69" i="7"/>
  <c r="AA69" i="8"/>
  <c r="AA81" i="8"/>
  <c r="AF73" i="7"/>
  <c r="AB95" i="7"/>
  <c r="AA95" i="8"/>
  <c r="AB11" i="7"/>
  <c r="AA11" i="8"/>
  <c r="AC6" i="7"/>
  <c r="AD67" i="7"/>
  <c r="AB51" i="7"/>
  <c r="AA51" i="8"/>
  <c r="AC74" i="7"/>
  <c r="AA41" i="8"/>
  <c r="AC103" i="7"/>
  <c r="AB24" i="7"/>
  <c r="AA24" i="8"/>
  <c r="AD52" i="7"/>
  <c r="AB70" i="7"/>
  <c r="AA70" i="8"/>
  <c r="AB54" i="7"/>
  <c r="AA54" i="8"/>
  <c r="AC83" i="7"/>
  <c r="AA78" i="8"/>
  <c r="AC99" i="7"/>
  <c r="AA92" i="8"/>
  <c r="AB88" i="7"/>
  <c r="AA88" i="8"/>
  <c r="AC43" i="7"/>
  <c r="AE102" i="7"/>
  <c r="AC50" i="7"/>
  <c r="AC101" i="7"/>
  <c r="AD87" i="7"/>
  <c r="AC31" i="7"/>
  <c r="AB39" i="7"/>
  <c r="AA39" i="8"/>
  <c r="AA53" i="8"/>
  <c r="AA94" i="8"/>
  <c r="AC61" i="7"/>
  <c r="AC81" i="7"/>
  <c r="AA90" i="8"/>
  <c r="AA102" i="8"/>
  <c r="AA6" i="8"/>
  <c r="AB75" i="7"/>
  <c r="AA75" i="8"/>
  <c r="AA79" i="8"/>
  <c r="AA14" i="8"/>
  <c r="AB28" i="7"/>
  <c r="AA28" i="8"/>
  <c r="AC105" i="7"/>
  <c r="AC15" i="7"/>
  <c r="AD98" i="7"/>
  <c r="AD46" i="7"/>
  <c r="AC21" i="7"/>
  <c r="AA67" i="8"/>
  <c r="AC34" i="7"/>
  <c r="AD36" i="7"/>
  <c r="AC93" i="7"/>
  <c r="AC33" i="7"/>
  <c r="AC9" i="7"/>
  <c r="AA86" i="8"/>
  <c r="AA23" i="8"/>
  <c r="AB100" i="7"/>
  <c r="AA100" i="8"/>
  <c r="AC55" i="7"/>
  <c r="AC25" i="7"/>
  <c r="AB68" i="7"/>
  <c r="AA68" i="8"/>
  <c r="AD71" i="7"/>
  <c r="AA63" i="8"/>
  <c r="AA82" i="8"/>
  <c r="AB16" i="7"/>
  <c r="AA16" i="8"/>
  <c r="AC10" i="7"/>
  <c r="AA18" i="8"/>
  <c r="AC60" i="7"/>
  <c r="AC58" i="7"/>
  <c r="AC20" i="7"/>
  <c r="AA37" i="8"/>
  <c r="AB85" i="7"/>
  <c r="AA85" i="8"/>
  <c r="AC97" i="7"/>
  <c r="AC106" i="7"/>
  <c r="AC107" i="7"/>
  <c r="AC77" i="7"/>
  <c r="AC42" i="7"/>
  <c r="AA49" i="8"/>
  <c r="AA98" i="8"/>
  <c r="AB64" i="7"/>
  <c r="AA64" i="8"/>
  <c r="AC109" i="7"/>
  <c r="AA26" i="8"/>
  <c r="AD38" i="7"/>
  <c r="AC17" i="7"/>
  <c r="AC45" i="7"/>
  <c r="AC29" i="7"/>
  <c r="AC27" i="7"/>
  <c r="AA73" i="8"/>
  <c r="AC89" i="7"/>
  <c r="AB72" i="7"/>
  <c r="AA72" i="8"/>
  <c r="AB112" i="8" l="1"/>
  <c r="AO115" i="7"/>
  <c r="AB116" i="8"/>
  <c r="AB111" i="8"/>
  <c r="AB114" i="8"/>
  <c r="AB118" i="8"/>
  <c r="AB110" i="8"/>
  <c r="AP118" i="7"/>
  <c r="AB117" i="8"/>
  <c r="AB113" i="8"/>
  <c r="AP112" i="7"/>
  <c r="AP117" i="7"/>
  <c r="AQ113" i="7"/>
  <c r="AP116" i="7"/>
  <c r="AB115" i="8"/>
  <c r="AO114" i="7"/>
  <c r="AB25" i="8"/>
  <c r="AB105" i="8"/>
  <c r="AB81" i="8"/>
  <c r="AB109" i="8"/>
  <c r="AB77" i="8"/>
  <c r="AB22" i="8"/>
  <c r="AB19" i="8"/>
  <c r="AB30" i="8"/>
  <c r="AB106" i="8"/>
  <c r="AB21" i="8"/>
  <c r="AB35" i="8"/>
  <c r="AB101" i="8"/>
  <c r="AD20" i="7"/>
  <c r="AD60" i="7"/>
  <c r="AD55" i="7"/>
  <c r="AC39" i="7"/>
  <c r="AB39" i="8"/>
  <c r="AB50" i="8"/>
  <c r="AB43" i="8"/>
  <c r="AB83" i="8"/>
  <c r="AB6" i="8"/>
  <c r="AC44" i="7"/>
  <c r="AB44" i="8"/>
  <c r="AB47" i="8"/>
  <c r="AB71" i="8"/>
  <c r="AD78" i="7"/>
  <c r="AB46" i="8"/>
  <c r="AB82" i="8"/>
  <c r="AB67" i="8"/>
  <c r="AD106" i="7"/>
  <c r="AC85" i="7"/>
  <c r="AB85" i="8"/>
  <c r="AB58" i="8"/>
  <c r="AB93" i="8"/>
  <c r="AE87" i="7"/>
  <c r="AD43" i="7"/>
  <c r="AB99" i="8"/>
  <c r="AD83" i="7"/>
  <c r="AC70" i="7"/>
  <c r="AB70" i="8"/>
  <c r="AC24" i="7"/>
  <c r="AB24" i="8"/>
  <c r="AC51" i="7"/>
  <c r="AB51" i="8"/>
  <c r="AD6" i="7"/>
  <c r="AD94" i="7"/>
  <c r="AD65" i="7"/>
  <c r="AB98" i="8"/>
  <c r="AC32" i="7"/>
  <c r="AB32" i="8"/>
  <c r="AE19" i="7"/>
  <c r="AC40" i="7"/>
  <c r="AB40" i="8"/>
  <c r="AE96" i="7"/>
  <c r="AB26" i="8"/>
  <c r="AB18" i="8"/>
  <c r="AD82" i="7"/>
  <c r="AB14" i="8"/>
  <c r="AC72" i="7"/>
  <c r="AB72" i="8"/>
  <c r="AD29" i="7"/>
  <c r="AD17" i="7"/>
  <c r="AE38" i="7"/>
  <c r="AB42" i="8"/>
  <c r="AB107" i="8"/>
  <c r="AB97" i="8"/>
  <c r="AD58" i="7"/>
  <c r="AB10" i="8"/>
  <c r="AC100" i="7"/>
  <c r="AB100" i="8"/>
  <c r="AD9" i="7"/>
  <c r="AD93" i="7"/>
  <c r="AD34" i="7"/>
  <c r="AB15" i="8"/>
  <c r="AB61" i="8"/>
  <c r="AB80" i="8"/>
  <c r="AD31" i="7"/>
  <c r="AD99" i="7"/>
  <c r="AB103" i="8"/>
  <c r="AB74" i="8"/>
  <c r="AB102" i="8"/>
  <c r="AC69" i="7"/>
  <c r="AB69" i="8"/>
  <c r="AB49" i="8"/>
  <c r="AD79" i="7"/>
  <c r="AC12" i="7"/>
  <c r="AB12" i="8"/>
  <c r="AD56" i="7"/>
  <c r="AB90" i="8"/>
  <c r="AB53" i="8"/>
  <c r="AC104" i="7"/>
  <c r="AB104" i="8"/>
  <c r="AD66" i="7"/>
  <c r="AB41" i="8"/>
  <c r="AE76" i="7"/>
  <c r="AB59" i="8"/>
  <c r="AD26" i="7"/>
  <c r="AD37" i="7"/>
  <c r="AD18" i="7"/>
  <c r="AD86" i="7"/>
  <c r="AD14" i="7"/>
  <c r="AD89" i="7"/>
  <c r="AD27" i="7"/>
  <c r="AD45" i="7"/>
  <c r="AD33" i="7"/>
  <c r="AE36" i="7"/>
  <c r="AD63" i="7"/>
  <c r="AC13" i="7"/>
  <c r="AB13" i="8"/>
  <c r="AE22" i="7"/>
  <c r="AB94" i="8"/>
  <c r="AB65" i="8"/>
  <c r="AB36" i="8"/>
  <c r="AC108" i="7"/>
  <c r="AB108" i="8"/>
  <c r="AB48" i="8"/>
  <c r="AC62" i="7"/>
  <c r="AB62" i="8"/>
  <c r="AD23" i="7"/>
  <c r="AB29" i="8"/>
  <c r="AB17" i="8"/>
  <c r="AD109" i="7"/>
  <c r="AD77" i="7"/>
  <c r="AC16" i="7"/>
  <c r="AB16" i="8"/>
  <c r="AE71" i="7"/>
  <c r="AD25" i="7"/>
  <c r="AB9" i="8"/>
  <c r="AB34" i="8"/>
  <c r="AD21" i="7"/>
  <c r="AE98" i="7"/>
  <c r="AD105" i="7"/>
  <c r="AD81" i="7"/>
  <c r="AB31" i="8"/>
  <c r="AD50" i="7"/>
  <c r="AC95" i="7"/>
  <c r="AB95" i="8"/>
  <c r="AB79" i="8"/>
  <c r="AB56" i="8"/>
  <c r="AE92" i="7"/>
  <c r="AD47" i="7"/>
  <c r="AB66" i="8"/>
  <c r="AC91" i="7"/>
  <c r="AB91" i="8"/>
  <c r="AB37" i="8"/>
  <c r="AB86" i="8"/>
  <c r="AB89" i="8"/>
  <c r="AB27" i="8"/>
  <c r="AB45" i="8"/>
  <c r="AC64" i="7"/>
  <c r="AB64" i="8"/>
  <c r="AD42" i="7"/>
  <c r="AD107" i="7"/>
  <c r="AD97" i="7"/>
  <c r="AB20" i="8"/>
  <c r="AB60" i="8"/>
  <c r="AD10" i="7"/>
  <c r="AC68" i="7"/>
  <c r="AB68" i="8"/>
  <c r="AB55" i="8"/>
  <c r="AB33" i="8"/>
  <c r="AE46" i="7"/>
  <c r="AD15" i="7"/>
  <c r="AC28" i="7"/>
  <c r="AB28" i="8"/>
  <c r="AC75" i="7"/>
  <c r="AB75" i="8"/>
  <c r="AD61" i="7"/>
  <c r="AB92" i="8"/>
  <c r="AD101" i="7"/>
  <c r="AF102" i="7"/>
  <c r="AC88" i="7"/>
  <c r="AB88" i="8"/>
  <c r="AC54" i="7"/>
  <c r="AB54" i="8"/>
  <c r="AE52" i="7"/>
  <c r="AD103" i="7"/>
  <c r="AD74" i="7"/>
  <c r="AE67" i="7"/>
  <c r="AB73" i="8"/>
  <c r="AC11" i="7"/>
  <c r="AB11" i="8"/>
  <c r="AG73" i="7"/>
  <c r="AD49" i="7"/>
  <c r="AB63" i="8"/>
  <c r="AD90" i="7"/>
  <c r="AD53" i="7"/>
  <c r="AE80" i="7"/>
  <c r="AE48" i="7"/>
  <c r="AC84" i="7"/>
  <c r="AB84" i="8"/>
  <c r="AB78" i="8"/>
  <c r="AD41" i="7"/>
  <c r="AD35" i="7"/>
  <c r="AC8" i="7"/>
  <c r="AB8" i="8"/>
  <c r="AD30" i="7"/>
  <c r="AC57" i="7"/>
  <c r="AB57" i="8"/>
  <c r="AD59" i="7"/>
  <c r="AC7" i="7"/>
  <c r="AB7" i="8"/>
  <c r="AB52" i="8"/>
  <c r="AB76" i="8"/>
  <c r="AB87" i="8"/>
  <c r="AB96" i="8"/>
  <c r="AB23" i="8"/>
  <c r="AB38" i="8"/>
  <c r="AC111" i="8" l="1"/>
  <c r="AC112" i="8"/>
  <c r="AQ116" i="7"/>
  <c r="AQ117" i="7"/>
  <c r="AC118" i="8"/>
  <c r="AC113" i="8"/>
  <c r="AP114" i="7"/>
  <c r="AP115" i="7"/>
  <c r="AC116" i="8"/>
  <c r="AC110" i="8"/>
  <c r="AC114" i="8"/>
  <c r="AR113" i="7"/>
  <c r="AQ112" i="7"/>
  <c r="AQ118" i="7"/>
  <c r="AC115" i="8"/>
  <c r="AC117" i="8"/>
  <c r="AC41" i="8"/>
  <c r="AF48" i="7"/>
  <c r="AE53" i="7"/>
  <c r="AE49" i="7"/>
  <c r="AD11" i="7"/>
  <c r="AC11" i="8"/>
  <c r="AC74" i="8"/>
  <c r="AC101" i="8"/>
  <c r="AD28" i="7"/>
  <c r="AC28" i="8"/>
  <c r="AF46" i="7"/>
  <c r="AC107" i="8"/>
  <c r="AD91" i="7"/>
  <c r="AC91" i="8"/>
  <c r="AC23" i="8"/>
  <c r="AD108" i="7"/>
  <c r="AC108" i="8"/>
  <c r="AC63" i="8"/>
  <c r="AC52" i="8"/>
  <c r="AE31" i="7"/>
  <c r="AC46" i="8"/>
  <c r="AE93" i="7"/>
  <c r="AD100" i="7"/>
  <c r="AC100" i="8"/>
  <c r="AF38" i="7"/>
  <c r="AC82" i="8"/>
  <c r="AD40" i="7"/>
  <c r="AC40" i="8"/>
  <c r="AD32" i="7"/>
  <c r="AC32" i="8"/>
  <c r="AC94" i="8"/>
  <c r="AD7" i="7"/>
  <c r="AC7" i="8"/>
  <c r="AC38" i="8"/>
  <c r="AC87" i="8"/>
  <c r="AC71" i="8"/>
  <c r="AC96" i="8"/>
  <c r="AC19" i="8"/>
  <c r="AC92" i="8"/>
  <c r="AC98" i="8"/>
  <c r="AD57" i="7"/>
  <c r="AC57" i="8"/>
  <c r="AD8" i="7"/>
  <c r="AC8" i="8"/>
  <c r="AE41" i="7"/>
  <c r="AC90" i="8"/>
  <c r="AC15" i="8"/>
  <c r="AC36" i="8"/>
  <c r="AD68" i="7"/>
  <c r="AC68" i="8"/>
  <c r="AE105" i="7"/>
  <c r="AE25" i="7"/>
  <c r="AD16" i="7"/>
  <c r="AC16" i="8"/>
  <c r="AE109" i="7"/>
  <c r="AE23" i="7"/>
  <c r="AF22" i="7"/>
  <c r="AC33" i="8"/>
  <c r="AC89" i="8"/>
  <c r="AC67" i="8"/>
  <c r="AE99" i="7"/>
  <c r="AC34" i="8"/>
  <c r="AC9" i="8"/>
  <c r="AC17" i="8"/>
  <c r="AC73" i="8"/>
  <c r="AC106" i="8"/>
  <c r="AD39" i="7"/>
  <c r="AC39" i="8"/>
  <c r="AC59" i="8"/>
  <c r="AC35" i="8"/>
  <c r="AD84" i="7"/>
  <c r="AC84" i="8"/>
  <c r="AF80" i="7"/>
  <c r="AE90" i="7"/>
  <c r="AH73" i="7"/>
  <c r="AC103" i="8"/>
  <c r="AD75" i="7"/>
  <c r="AC75" i="8"/>
  <c r="AE15" i="7"/>
  <c r="AC10" i="8"/>
  <c r="AC97" i="8"/>
  <c r="AC42" i="8"/>
  <c r="AC47" i="8"/>
  <c r="AC81" i="8"/>
  <c r="AC77" i="8"/>
  <c r="AE33" i="7"/>
  <c r="AE45" i="7"/>
  <c r="AE89" i="7"/>
  <c r="AE86" i="7"/>
  <c r="AE37" i="7"/>
  <c r="AC66" i="8"/>
  <c r="AD104" i="7"/>
  <c r="AC104" i="8"/>
  <c r="AC56" i="8"/>
  <c r="AC79" i="8"/>
  <c r="AC99" i="8"/>
  <c r="AE34" i="7"/>
  <c r="AE9" i="7"/>
  <c r="AC58" i="8"/>
  <c r="AE17" i="7"/>
  <c r="AD72" i="7"/>
  <c r="AC72" i="8"/>
  <c r="AC76" i="8"/>
  <c r="AF19" i="7"/>
  <c r="AC65" i="8"/>
  <c r="AC6" i="8"/>
  <c r="AC83" i="8"/>
  <c r="AE43" i="7"/>
  <c r="AE106" i="7"/>
  <c r="AC78" i="8"/>
  <c r="AC55" i="8"/>
  <c r="AC20" i="8"/>
  <c r="AE61" i="7"/>
  <c r="AE50" i="7"/>
  <c r="AC105" i="8"/>
  <c r="AC21" i="8"/>
  <c r="AC25" i="8"/>
  <c r="AC109" i="8"/>
  <c r="AF36" i="7"/>
  <c r="AE27" i="7"/>
  <c r="AE14" i="7"/>
  <c r="AE18" i="7"/>
  <c r="AE26" i="7"/>
  <c r="AC48" i="8"/>
  <c r="AE29" i="7"/>
  <c r="AF87" i="7"/>
  <c r="AD85" i="7"/>
  <c r="AC85" i="8"/>
  <c r="AE60" i="7"/>
  <c r="AE74" i="7"/>
  <c r="AF52" i="7"/>
  <c r="AD88" i="7"/>
  <c r="AC88" i="8"/>
  <c r="AE101" i="7"/>
  <c r="AE107" i="7"/>
  <c r="AD64" i="7"/>
  <c r="AC64" i="8"/>
  <c r="AF92" i="7"/>
  <c r="AD95" i="7"/>
  <c r="AC95" i="8"/>
  <c r="AE21" i="7"/>
  <c r="AE63" i="7"/>
  <c r="AC45" i="8"/>
  <c r="AC86" i="8"/>
  <c r="AC37" i="8"/>
  <c r="AC12" i="8"/>
  <c r="AD12" i="7"/>
  <c r="AE82" i="7"/>
  <c r="AF96" i="7"/>
  <c r="AE94" i="7"/>
  <c r="AD51" i="7"/>
  <c r="AC51" i="8"/>
  <c r="AD70" i="7"/>
  <c r="AC70" i="8"/>
  <c r="AC43" i="8"/>
  <c r="AC60" i="8"/>
  <c r="AC30" i="8"/>
  <c r="AE59" i="7"/>
  <c r="AE30" i="7"/>
  <c r="AE35" i="7"/>
  <c r="AC53" i="8"/>
  <c r="AC22" i="8"/>
  <c r="AC49" i="8"/>
  <c r="AF67" i="7"/>
  <c r="AE103" i="7"/>
  <c r="AD54" i="7"/>
  <c r="AC54" i="8"/>
  <c r="AG102" i="7"/>
  <c r="AC61" i="8"/>
  <c r="AE10" i="7"/>
  <c r="AE97" i="7"/>
  <c r="AE42" i="7"/>
  <c r="AE47" i="7"/>
  <c r="AC50" i="8"/>
  <c r="AE81" i="7"/>
  <c r="AF98" i="7"/>
  <c r="AF71" i="7"/>
  <c r="AE77" i="7"/>
  <c r="AD62" i="7"/>
  <c r="AC62" i="8"/>
  <c r="AD13" i="7"/>
  <c r="AC13" i="8"/>
  <c r="AC27" i="8"/>
  <c r="AC14" i="8"/>
  <c r="AC18" i="8"/>
  <c r="AC26" i="8"/>
  <c r="AF76" i="7"/>
  <c r="AE66" i="7"/>
  <c r="AC80" i="8"/>
  <c r="AE56" i="7"/>
  <c r="AE79" i="7"/>
  <c r="AD69" i="7"/>
  <c r="AC69" i="8"/>
  <c r="AC31" i="8"/>
  <c r="AC93" i="8"/>
  <c r="AE58" i="7"/>
  <c r="AC29" i="8"/>
  <c r="AE65" i="7"/>
  <c r="AC102" i="8"/>
  <c r="AE6" i="7"/>
  <c r="AD24" i="7"/>
  <c r="AC24" i="8"/>
  <c r="AE83" i="7"/>
  <c r="AE78" i="7"/>
  <c r="AD44" i="7"/>
  <c r="AC44" i="8"/>
  <c r="AE55" i="7"/>
  <c r="AE20" i="7"/>
  <c r="AD110" i="8" l="1"/>
  <c r="AD111" i="8"/>
  <c r="AR118" i="7"/>
  <c r="AS113" i="7"/>
  <c r="AD115" i="8"/>
  <c r="AD116" i="8"/>
  <c r="AR117" i="7"/>
  <c r="AQ115" i="7"/>
  <c r="AD114" i="8"/>
  <c r="AD118" i="8"/>
  <c r="AR112" i="7"/>
  <c r="AD112" i="8"/>
  <c r="AD113" i="8"/>
  <c r="AR116" i="7"/>
  <c r="AQ114" i="7"/>
  <c r="AD117" i="8"/>
  <c r="AD10" i="8"/>
  <c r="AD83" i="8"/>
  <c r="AD99" i="8"/>
  <c r="AG76" i="7"/>
  <c r="AE62" i="7"/>
  <c r="AD62" i="8"/>
  <c r="AG71" i="7"/>
  <c r="AF81" i="7"/>
  <c r="AH102" i="7"/>
  <c r="AF103" i="7"/>
  <c r="AF35" i="7"/>
  <c r="AG92" i="7"/>
  <c r="AE88" i="7"/>
  <c r="AD88" i="8"/>
  <c r="AE85" i="7"/>
  <c r="AD85" i="8"/>
  <c r="AD18" i="8"/>
  <c r="AD27" i="8"/>
  <c r="AF43" i="7"/>
  <c r="AF37" i="7"/>
  <c r="AF89" i="7"/>
  <c r="AF33" i="7"/>
  <c r="AF15" i="7"/>
  <c r="AD109" i="8"/>
  <c r="AD25" i="8"/>
  <c r="AD41" i="8"/>
  <c r="AE57" i="7"/>
  <c r="AD57" i="8"/>
  <c r="AE100" i="7"/>
  <c r="AD100" i="8"/>
  <c r="AD31" i="8"/>
  <c r="AE91" i="7"/>
  <c r="AD91" i="8"/>
  <c r="AD55" i="8"/>
  <c r="AF79" i="7"/>
  <c r="AD66" i="8"/>
  <c r="AD77" i="8"/>
  <c r="AF42" i="7"/>
  <c r="AD35" i="8"/>
  <c r="AF59" i="7"/>
  <c r="AD101" i="8"/>
  <c r="AD60" i="8"/>
  <c r="AF61" i="7"/>
  <c r="AD106" i="8"/>
  <c r="AI73" i="7"/>
  <c r="AG80" i="7"/>
  <c r="AF109" i="7"/>
  <c r="AF25" i="7"/>
  <c r="AE68" i="7"/>
  <c r="AD68" i="8"/>
  <c r="AE7" i="7"/>
  <c r="AD7" i="8"/>
  <c r="AD38" i="8"/>
  <c r="AD36" i="8"/>
  <c r="AD46" i="8"/>
  <c r="AD48" i="8"/>
  <c r="AD19" i="8"/>
  <c r="AD96" i="8"/>
  <c r="AD22" i="8"/>
  <c r="AD76" i="8"/>
  <c r="AD71" i="8"/>
  <c r="AD98" i="8"/>
  <c r="AD67" i="8"/>
  <c r="AD80" i="8"/>
  <c r="AD92" i="8"/>
  <c r="AD52" i="8"/>
  <c r="AE28" i="7"/>
  <c r="AD28" i="8"/>
  <c r="AF53" i="7"/>
  <c r="AF55" i="7"/>
  <c r="AF78" i="7"/>
  <c r="AD58" i="8"/>
  <c r="AD56" i="8"/>
  <c r="AF66" i="7"/>
  <c r="AE13" i="7"/>
  <c r="AD13" i="8"/>
  <c r="AF77" i="7"/>
  <c r="AG98" i="7"/>
  <c r="AD47" i="8"/>
  <c r="AD97" i="8"/>
  <c r="AE54" i="7"/>
  <c r="AD54" i="8"/>
  <c r="AG67" i="7"/>
  <c r="AD30" i="8"/>
  <c r="AD94" i="8"/>
  <c r="AD82" i="8"/>
  <c r="AF63" i="7"/>
  <c r="AE95" i="7"/>
  <c r="AD95" i="8"/>
  <c r="AE64" i="7"/>
  <c r="AD64" i="8"/>
  <c r="AF101" i="7"/>
  <c r="AG52" i="7"/>
  <c r="AF60" i="7"/>
  <c r="AG87" i="7"/>
  <c r="AD26" i="8"/>
  <c r="AD14" i="8"/>
  <c r="AD50" i="8"/>
  <c r="AF106" i="7"/>
  <c r="AG19" i="7"/>
  <c r="AD17" i="8"/>
  <c r="AF9" i="7"/>
  <c r="AF86" i="7"/>
  <c r="AF45" i="7"/>
  <c r="AE75" i="7"/>
  <c r="AD75" i="8"/>
  <c r="AD90" i="8"/>
  <c r="AF99" i="7"/>
  <c r="AD23" i="8"/>
  <c r="AD105" i="8"/>
  <c r="AE8" i="7"/>
  <c r="AD8" i="8"/>
  <c r="AG38" i="7"/>
  <c r="AF93" i="7"/>
  <c r="AD49" i="8"/>
  <c r="AF20" i="7"/>
  <c r="AE44" i="7"/>
  <c r="AD44" i="8"/>
  <c r="AD102" i="8"/>
  <c r="AD6" i="8"/>
  <c r="AF65" i="7"/>
  <c r="AD79" i="8"/>
  <c r="AD42" i="8"/>
  <c r="AD59" i="8"/>
  <c r="AE12" i="7"/>
  <c r="AD12" i="8"/>
  <c r="AF21" i="7"/>
  <c r="AF107" i="7"/>
  <c r="AF74" i="7"/>
  <c r="AF29" i="7"/>
  <c r="AD61" i="8"/>
  <c r="AF34" i="7"/>
  <c r="AD53" i="8"/>
  <c r="AD78" i="8"/>
  <c r="AF83" i="7"/>
  <c r="AF6" i="7"/>
  <c r="AF10" i="7"/>
  <c r="AE51" i="7"/>
  <c r="AD51" i="8"/>
  <c r="AG96" i="7"/>
  <c r="AD63" i="8"/>
  <c r="AF18" i="7"/>
  <c r="AF27" i="7"/>
  <c r="AG36" i="7"/>
  <c r="AE72" i="7"/>
  <c r="AD72" i="8"/>
  <c r="AD9" i="8"/>
  <c r="AE104" i="7"/>
  <c r="AD104" i="8"/>
  <c r="AD86" i="8"/>
  <c r="AD45" i="8"/>
  <c r="AE32" i="7"/>
  <c r="AD32" i="8"/>
  <c r="AD93" i="8"/>
  <c r="AF31" i="7"/>
  <c r="AE108" i="7"/>
  <c r="AD108" i="8"/>
  <c r="AE11" i="7"/>
  <c r="AD11" i="8"/>
  <c r="AD20" i="8"/>
  <c r="AD87" i="8"/>
  <c r="AE24" i="7"/>
  <c r="AD24" i="8"/>
  <c r="AD73" i="8"/>
  <c r="AD65" i="8"/>
  <c r="AF58" i="7"/>
  <c r="AE69" i="7"/>
  <c r="AD69" i="8"/>
  <c r="AF56" i="7"/>
  <c r="AD81" i="8"/>
  <c r="AF47" i="7"/>
  <c r="AF97" i="7"/>
  <c r="AD103" i="8"/>
  <c r="AF30" i="7"/>
  <c r="AE70" i="7"/>
  <c r="AD70" i="8"/>
  <c r="AF94" i="7"/>
  <c r="AF82" i="7"/>
  <c r="AD21" i="8"/>
  <c r="AD107" i="8"/>
  <c r="AD74" i="8"/>
  <c r="AD29" i="8"/>
  <c r="AF26" i="7"/>
  <c r="AF14" i="7"/>
  <c r="AF50" i="7"/>
  <c r="AD43" i="8"/>
  <c r="AF17" i="7"/>
  <c r="AD34" i="8"/>
  <c r="AD37" i="8"/>
  <c r="AD89" i="8"/>
  <c r="AD33" i="8"/>
  <c r="AD15" i="8"/>
  <c r="AF90" i="7"/>
  <c r="AE84" i="7"/>
  <c r="AD84" i="8"/>
  <c r="AE39" i="7"/>
  <c r="AD39" i="8"/>
  <c r="AG22" i="7"/>
  <c r="AF23" i="7"/>
  <c r="AE16" i="7"/>
  <c r="AD16" i="8"/>
  <c r="AF105" i="7"/>
  <c r="AF41" i="7"/>
  <c r="AE40" i="7"/>
  <c r="AD40" i="8"/>
  <c r="AG46" i="7"/>
  <c r="AF49" i="7"/>
  <c r="AG48" i="7"/>
  <c r="AE117" i="8" l="1"/>
  <c r="AE111" i="8"/>
  <c r="AR114" i="7"/>
  <c r="AE115" i="8"/>
  <c r="AE116" i="8"/>
  <c r="AE113" i="8"/>
  <c r="AS117" i="7"/>
  <c r="AT113" i="7"/>
  <c r="AS116" i="7"/>
  <c r="AS112" i="7"/>
  <c r="AR115" i="7"/>
  <c r="AE112" i="8"/>
  <c r="AE110" i="8"/>
  <c r="AE114" i="8"/>
  <c r="AE118" i="8"/>
  <c r="AS118" i="7"/>
  <c r="AE97" i="8"/>
  <c r="AE14" i="8"/>
  <c r="AE50" i="8"/>
  <c r="AE79" i="8"/>
  <c r="AG41" i="7"/>
  <c r="AG30" i="7"/>
  <c r="AG58" i="7"/>
  <c r="AF11" i="7"/>
  <c r="AE11" i="8"/>
  <c r="AF32" i="7"/>
  <c r="AE32" i="8"/>
  <c r="AF104" i="7"/>
  <c r="AE104" i="8"/>
  <c r="AG27" i="7"/>
  <c r="AE10" i="8"/>
  <c r="AE83" i="8"/>
  <c r="AG29" i="7"/>
  <c r="AG107" i="7"/>
  <c r="AF12" i="7"/>
  <c r="AE12" i="8"/>
  <c r="AE65" i="8"/>
  <c r="AG99" i="7"/>
  <c r="AE45" i="8"/>
  <c r="AE9" i="8"/>
  <c r="AH19" i="7"/>
  <c r="AG55" i="7"/>
  <c r="AF28" i="7"/>
  <c r="AE28" i="8"/>
  <c r="AF68" i="7"/>
  <c r="AE68" i="8"/>
  <c r="AG79" i="7"/>
  <c r="AE33" i="8"/>
  <c r="AE35" i="8"/>
  <c r="AH48" i="7"/>
  <c r="AG50" i="7"/>
  <c r="AG14" i="7"/>
  <c r="AG97" i="7"/>
  <c r="AE71" i="8"/>
  <c r="AH96" i="7"/>
  <c r="AG10" i="7"/>
  <c r="AG83" i="7"/>
  <c r="AG34" i="7"/>
  <c r="AE74" i="8"/>
  <c r="AE21" i="8"/>
  <c r="AG65" i="7"/>
  <c r="AE46" i="8"/>
  <c r="AH38" i="7"/>
  <c r="AG45" i="7"/>
  <c r="AG9" i="7"/>
  <c r="AE106" i="8"/>
  <c r="AG60" i="7"/>
  <c r="AH67" i="7"/>
  <c r="AG77" i="7"/>
  <c r="AE78" i="8"/>
  <c r="AG61" i="7"/>
  <c r="AF57" i="7"/>
  <c r="AE57" i="8"/>
  <c r="AH71" i="7"/>
  <c r="AE105" i="8"/>
  <c r="AE23" i="8"/>
  <c r="AG17" i="7"/>
  <c r="AE26" i="8"/>
  <c r="AG82" i="7"/>
  <c r="AE47" i="8"/>
  <c r="AF69" i="7"/>
  <c r="AE69" i="8"/>
  <c r="AE38" i="8"/>
  <c r="AG49" i="7"/>
  <c r="AF40" i="7"/>
  <c r="AE40" i="8"/>
  <c r="AG105" i="7"/>
  <c r="AG23" i="7"/>
  <c r="AF39" i="7"/>
  <c r="AE39" i="8"/>
  <c r="AG90" i="7"/>
  <c r="AG26" i="7"/>
  <c r="AE92" i="8"/>
  <c r="AE94" i="8"/>
  <c r="AE30" i="8"/>
  <c r="AG47" i="7"/>
  <c r="AE56" i="8"/>
  <c r="AE58" i="8"/>
  <c r="AE31" i="8"/>
  <c r="AF72" i="7"/>
  <c r="AE72" i="8"/>
  <c r="AE27" i="8"/>
  <c r="AF51" i="7"/>
  <c r="AE51" i="8"/>
  <c r="AG6" i="7"/>
  <c r="AE29" i="8"/>
  <c r="AE107" i="8"/>
  <c r="AG20" i="7"/>
  <c r="AG93" i="7"/>
  <c r="AF8" i="7"/>
  <c r="AE8" i="8"/>
  <c r="AE99" i="8"/>
  <c r="AF75" i="7"/>
  <c r="AE75" i="8"/>
  <c r="AG86" i="7"/>
  <c r="AH87" i="7"/>
  <c r="AH52" i="7"/>
  <c r="AF64" i="7"/>
  <c r="AE64" i="8"/>
  <c r="AG63" i="7"/>
  <c r="AF54" i="7"/>
  <c r="AE54" i="8"/>
  <c r="AH98" i="7"/>
  <c r="AF13" i="7"/>
  <c r="AE13" i="8"/>
  <c r="AE55" i="8"/>
  <c r="AE109" i="8"/>
  <c r="AG59" i="7"/>
  <c r="AG42" i="7"/>
  <c r="AF100" i="7"/>
  <c r="AE100" i="8"/>
  <c r="AG15" i="7"/>
  <c r="AG89" i="7"/>
  <c r="AG43" i="7"/>
  <c r="AF85" i="7"/>
  <c r="AE85" i="8"/>
  <c r="AH92" i="7"/>
  <c r="AG103" i="7"/>
  <c r="AG81" i="7"/>
  <c r="AF62" i="7"/>
  <c r="AE62" i="8"/>
  <c r="AG94" i="7"/>
  <c r="AG56" i="7"/>
  <c r="AE24" i="8"/>
  <c r="AF24" i="7"/>
  <c r="AG31" i="7"/>
  <c r="AE19" i="8"/>
  <c r="AE34" i="8"/>
  <c r="AE60" i="8"/>
  <c r="AE101" i="8"/>
  <c r="AE77" i="8"/>
  <c r="AE66" i="8"/>
  <c r="AF7" i="7"/>
  <c r="AE7" i="8"/>
  <c r="AE96" i="8"/>
  <c r="AE80" i="8"/>
  <c r="AE36" i="8"/>
  <c r="AG109" i="7"/>
  <c r="AH80" i="7"/>
  <c r="AE61" i="8"/>
  <c r="AE52" i="8"/>
  <c r="AE98" i="8"/>
  <c r="AF91" i="7"/>
  <c r="AE91" i="8"/>
  <c r="AE37" i="8"/>
  <c r="AH46" i="7"/>
  <c r="AE41" i="8"/>
  <c r="AF16" i="7"/>
  <c r="AE16" i="8"/>
  <c r="AH22" i="7"/>
  <c r="AF84" i="7"/>
  <c r="AE84" i="8"/>
  <c r="AE17" i="8"/>
  <c r="AE82" i="8"/>
  <c r="AE18" i="8"/>
  <c r="AE73" i="8"/>
  <c r="AF44" i="7"/>
  <c r="AE44" i="8"/>
  <c r="AG101" i="7"/>
  <c r="AF95" i="7"/>
  <c r="AE95" i="8"/>
  <c r="AG66" i="7"/>
  <c r="AE53" i="8"/>
  <c r="AE25" i="8"/>
  <c r="AE67" i="8"/>
  <c r="AG33" i="7"/>
  <c r="AG37" i="7"/>
  <c r="AF88" i="7"/>
  <c r="AE88" i="8"/>
  <c r="AG35" i="7"/>
  <c r="AI102" i="7"/>
  <c r="AH76" i="7"/>
  <c r="AE49" i="8"/>
  <c r="AE90" i="8"/>
  <c r="AF70" i="7"/>
  <c r="AE70" i="8"/>
  <c r="AE76" i="8"/>
  <c r="AF108" i="7"/>
  <c r="AE108" i="8"/>
  <c r="AH36" i="7"/>
  <c r="AG18" i="7"/>
  <c r="AE102" i="8"/>
  <c r="AE6" i="8"/>
  <c r="AG74" i="7"/>
  <c r="AG21" i="7"/>
  <c r="AE20" i="8"/>
  <c r="AE93" i="8"/>
  <c r="AE22" i="8"/>
  <c r="AE86" i="8"/>
  <c r="AG106" i="7"/>
  <c r="AE63" i="8"/>
  <c r="AG78" i="7"/>
  <c r="AG53" i="7"/>
  <c r="AG25" i="7"/>
  <c r="AJ73" i="7"/>
  <c r="AE87" i="8"/>
  <c r="AE59" i="8"/>
  <c r="AE42" i="8"/>
  <c r="AE15" i="8"/>
  <c r="AE89" i="8"/>
  <c r="AE43" i="8"/>
  <c r="AE103" i="8"/>
  <c r="AE81" i="8"/>
  <c r="AE48" i="8"/>
  <c r="AF113" i="8" l="1"/>
  <c r="AF116" i="8"/>
  <c r="AF112" i="8"/>
  <c r="AU113" i="7"/>
  <c r="AS115" i="7"/>
  <c r="AT116" i="7"/>
  <c r="AF117" i="8"/>
  <c r="AF111" i="8"/>
  <c r="AF115" i="8"/>
  <c r="AF118" i="8"/>
  <c r="AF110" i="8"/>
  <c r="AT117" i="7"/>
  <c r="AT118" i="7"/>
  <c r="AT112" i="7"/>
  <c r="AF114" i="8"/>
  <c r="AS114" i="7"/>
  <c r="AF37" i="8"/>
  <c r="AF87" i="8"/>
  <c r="AF35" i="8"/>
  <c r="AF30" i="8"/>
  <c r="AH78" i="7"/>
  <c r="AH21" i="7"/>
  <c r="AG84" i="7"/>
  <c r="AF84" i="8"/>
  <c r="AG16" i="7"/>
  <c r="AF16" i="8"/>
  <c r="AF109" i="8"/>
  <c r="AG24" i="7"/>
  <c r="AF24" i="8"/>
  <c r="AF94" i="8"/>
  <c r="AF15" i="8"/>
  <c r="AF80" i="8"/>
  <c r="AG13" i="7"/>
  <c r="AF13" i="8"/>
  <c r="AG54" i="7"/>
  <c r="AF54" i="8"/>
  <c r="AG64" i="7"/>
  <c r="AF64" i="8"/>
  <c r="AI87" i="7"/>
  <c r="AG8" i="7"/>
  <c r="AF8" i="8"/>
  <c r="AH26" i="7"/>
  <c r="AH90" i="7"/>
  <c r="AH23" i="7"/>
  <c r="AG40" i="7"/>
  <c r="AF40" i="8"/>
  <c r="AF61" i="8"/>
  <c r="AH97" i="7"/>
  <c r="AF50" i="8"/>
  <c r="AH55" i="7"/>
  <c r="AH107" i="7"/>
  <c r="AG104" i="7"/>
  <c r="AF104" i="8"/>
  <c r="AH30" i="7"/>
  <c r="AF25" i="8"/>
  <c r="AF74" i="8"/>
  <c r="AF18" i="8"/>
  <c r="AG70" i="7"/>
  <c r="AF70" i="8"/>
  <c r="AI76" i="7"/>
  <c r="AH35" i="7"/>
  <c r="AH37" i="7"/>
  <c r="AH109" i="7"/>
  <c r="AH81" i="7"/>
  <c r="AI92" i="7"/>
  <c r="AH43" i="7"/>
  <c r="AH15" i="7"/>
  <c r="AH42" i="7"/>
  <c r="AF19" i="8"/>
  <c r="AF102" i="8"/>
  <c r="AF49" i="8"/>
  <c r="AF82" i="8"/>
  <c r="AI71" i="7"/>
  <c r="AH77" i="7"/>
  <c r="AH60" i="7"/>
  <c r="AH83" i="7"/>
  <c r="AI96" i="7"/>
  <c r="AF55" i="8"/>
  <c r="AF41" i="8"/>
  <c r="AF92" i="8"/>
  <c r="AH106" i="7"/>
  <c r="AF78" i="8"/>
  <c r="AF52" i="8"/>
  <c r="AF21" i="8"/>
  <c r="AJ102" i="7"/>
  <c r="AG88" i="7"/>
  <c r="AF88" i="8"/>
  <c r="AH33" i="7"/>
  <c r="AF66" i="8"/>
  <c r="AF101" i="8"/>
  <c r="AI46" i="7"/>
  <c r="AI80" i="7"/>
  <c r="AH31" i="7"/>
  <c r="AH56" i="7"/>
  <c r="AG62" i="7"/>
  <c r="AF62" i="8"/>
  <c r="AH103" i="7"/>
  <c r="AG85" i="7"/>
  <c r="AF85" i="8"/>
  <c r="AH89" i="7"/>
  <c r="AG100" i="7"/>
  <c r="AF100" i="8"/>
  <c r="AH59" i="7"/>
  <c r="AH86" i="7"/>
  <c r="AF20" i="8"/>
  <c r="AF6" i="8"/>
  <c r="AG51" i="7"/>
  <c r="AF51" i="8"/>
  <c r="AH47" i="7"/>
  <c r="AF26" i="8"/>
  <c r="AF90" i="8"/>
  <c r="AF23" i="8"/>
  <c r="AG57" i="7"/>
  <c r="AF57" i="8"/>
  <c r="AI67" i="7"/>
  <c r="AF9" i="8"/>
  <c r="AH65" i="7"/>
  <c r="AH34" i="7"/>
  <c r="AH10" i="7"/>
  <c r="AF97" i="8"/>
  <c r="AH14" i="7"/>
  <c r="AI48" i="7"/>
  <c r="AH79" i="7"/>
  <c r="AG28" i="7"/>
  <c r="AF28" i="8"/>
  <c r="AI19" i="7"/>
  <c r="AH99" i="7"/>
  <c r="AF107" i="8"/>
  <c r="AI36" i="7"/>
  <c r="AH66" i="7"/>
  <c r="AH101" i="7"/>
  <c r="AF81" i="8"/>
  <c r="AF43" i="8"/>
  <c r="AF42" i="8"/>
  <c r="AH20" i="7"/>
  <c r="AH6" i="7"/>
  <c r="AF17" i="8"/>
  <c r="AF77" i="8"/>
  <c r="AF60" i="8"/>
  <c r="AH9" i="7"/>
  <c r="AI38" i="7"/>
  <c r="AF83" i="8"/>
  <c r="AG11" i="7"/>
  <c r="AF11" i="8"/>
  <c r="AF53" i="8"/>
  <c r="AF98" i="8"/>
  <c r="AF106" i="8"/>
  <c r="AH94" i="7"/>
  <c r="AF63" i="8"/>
  <c r="AG75" i="7"/>
  <c r="AF75" i="8"/>
  <c r="AF93" i="8"/>
  <c r="AF105" i="8"/>
  <c r="AG69" i="7"/>
  <c r="AF69" i="8"/>
  <c r="AH17" i="7"/>
  <c r="AH61" i="7"/>
  <c r="AF45" i="8"/>
  <c r="AH50" i="7"/>
  <c r="AG68" i="7"/>
  <c r="AF68" i="8"/>
  <c r="AF29" i="8"/>
  <c r="AF27" i="8"/>
  <c r="AF58" i="8"/>
  <c r="AK73" i="7"/>
  <c r="AH25" i="7"/>
  <c r="AH53" i="7"/>
  <c r="AH74" i="7"/>
  <c r="AH18" i="7"/>
  <c r="AG108" i="7"/>
  <c r="AF108" i="8"/>
  <c r="AF33" i="8"/>
  <c r="AG95" i="7"/>
  <c r="AF95" i="8"/>
  <c r="AG44" i="7"/>
  <c r="AF44" i="8"/>
  <c r="AI22" i="7"/>
  <c r="AG91" i="7"/>
  <c r="AF91" i="8"/>
  <c r="AG7" i="7"/>
  <c r="AF7" i="8"/>
  <c r="AF76" i="8"/>
  <c r="AF67" i="8"/>
  <c r="AF96" i="8"/>
  <c r="AF22" i="8"/>
  <c r="AF48" i="8"/>
  <c r="AF36" i="8"/>
  <c r="AF71" i="8"/>
  <c r="AF38" i="8"/>
  <c r="AF46" i="8"/>
  <c r="AF31" i="8"/>
  <c r="AF56" i="8"/>
  <c r="AF103" i="8"/>
  <c r="AF89" i="8"/>
  <c r="AF59" i="8"/>
  <c r="AI98" i="7"/>
  <c r="AH63" i="7"/>
  <c r="AI52" i="7"/>
  <c r="AF86" i="8"/>
  <c r="AH93" i="7"/>
  <c r="AF73" i="8"/>
  <c r="AG72" i="7"/>
  <c r="AF72" i="8"/>
  <c r="AF47" i="8"/>
  <c r="AG39" i="7"/>
  <c r="AF39" i="8"/>
  <c r="AH105" i="7"/>
  <c r="AH49" i="7"/>
  <c r="AH82" i="7"/>
  <c r="AH45" i="7"/>
  <c r="AF65" i="8"/>
  <c r="AF34" i="8"/>
  <c r="AF10" i="8"/>
  <c r="AF14" i="8"/>
  <c r="AF79" i="8"/>
  <c r="AF99" i="8"/>
  <c r="AG12" i="7"/>
  <c r="AF12" i="8"/>
  <c r="AH29" i="7"/>
  <c r="AH27" i="7"/>
  <c r="AG32" i="7"/>
  <c r="AF32" i="8"/>
  <c r="AH58" i="7"/>
  <c r="AH41" i="7"/>
  <c r="AG110" i="8" l="1"/>
  <c r="AU118" i="7"/>
  <c r="AG114" i="8"/>
  <c r="AG118" i="8"/>
  <c r="AG111" i="8"/>
  <c r="AU116" i="7"/>
  <c r="AG115" i="8"/>
  <c r="AG117" i="8"/>
  <c r="AU112" i="7"/>
  <c r="AU117" i="7"/>
  <c r="AG116" i="8"/>
  <c r="AG113" i="8"/>
  <c r="AV113" i="7"/>
  <c r="AT114" i="7"/>
  <c r="AT115" i="7"/>
  <c r="AG112" i="8"/>
  <c r="AG45" i="8"/>
  <c r="AG29" i="8"/>
  <c r="AG41" i="8"/>
  <c r="AG21" i="8"/>
  <c r="AG55" i="8"/>
  <c r="AI82" i="7"/>
  <c r="AI105" i="7"/>
  <c r="AI18" i="7"/>
  <c r="AG17" i="8"/>
  <c r="AI9" i="7"/>
  <c r="AG73" i="8"/>
  <c r="AI66" i="7"/>
  <c r="AG14" i="8"/>
  <c r="AI10" i="7"/>
  <c r="AI65" i="7"/>
  <c r="AG59" i="8"/>
  <c r="AG89" i="8"/>
  <c r="AG103" i="8"/>
  <c r="AG56" i="8"/>
  <c r="AG36" i="8"/>
  <c r="AI109" i="7"/>
  <c r="AI55" i="7"/>
  <c r="AG96" i="8"/>
  <c r="AI45" i="7"/>
  <c r="AG74" i="8"/>
  <c r="AG25" i="8"/>
  <c r="AH68" i="7"/>
  <c r="AG68" i="8"/>
  <c r="AG6" i="8"/>
  <c r="AI20" i="7"/>
  <c r="AG101" i="8"/>
  <c r="AJ19" i="7"/>
  <c r="AI14" i="7"/>
  <c r="AG34" i="8"/>
  <c r="AG86" i="8"/>
  <c r="AI89" i="7"/>
  <c r="AH88" i="7"/>
  <c r="AG88" i="8"/>
  <c r="AI83" i="7"/>
  <c r="AI77" i="7"/>
  <c r="AG42" i="8"/>
  <c r="AG81" i="8"/>
  <c r="AI35" i="7"/>
  <c r="AG30" i="8"/>
  <c r="AH40" i="7"/>
  <c r="AG40" i="8"/>
  <c r="AI90" i="7"/>
  <c r="AH8" i="7"/>
  <c r="AG8" i="8"/>
  <c r="AH64" i="7"/>
  <c r="AG64" i="8"/>
  <c r="AH13" i="7"/>
  <c r="AG13" i="8"/>
  <c r="AI21" i="7"/>
  <c r="AG67" i="8"/>
  <c r="AI49" i="7"/>
  <c r="AH39" i="7"/>
  <c r="AG39" i="8"/>
  <c r="AI93" i="7"/>
  <c r="AG63" i="8"/>
  <c r="AI58" i="7"/>
  <c r="AI27" i="7"/>
  <c r="AH12" i="7"/>
  <c r="AG12" i="8"/>
  <c r="AG48" i="8"/>
  <c r="AG82" i="8"/>
  <c r="AG105" i="8"/>
  <c r="AH72" i="7"/>
  <c r="AG72" i="8"/>
  <c r="AI63" i="7"/>
  <c r="AJ22" i="7"/>
  <c r="AH95" i="7"/>
  <c r="AG95" i="8"/>
  <c r="AG18" i="8"/>
  <c r="AG53" i="8"/>
  <c r="AI50" i="7"/>
  <c r="AI17" i="7"/>
  <c r="AG52" i="8"/>
  <c r="AG11" i="8"/>
  <c r="AH11" i="7"/>
  <c r="AG9" i="8"/>
  <c r="AG71" i="8"/>
  <c r="AG102" i="8"/>
  <c r="AG66" i="8"/>
  <c r="AI99" i="7"/>
  <c r="AH28" i="7"/>
  <c r="AG28" i="8"/>
  <c r="AJ48" i="7"/>
  <c r="AG10" i="8"/>
  <c r="AG65" i="8"/>
  <c r="AJ67" i="7"/>
  <c r="AI47" i="7"/>
  <c r="AG87" i="8"/>
  <c r="AH100" i="7"/>
  <c r="AG100" i="8"/>
  <c r="AH85" i="7"/>
  <c r="AG85" i="8"/>
  <c r="AH62" i="7"/>
  <c r="AG62" i="8"/>
  <c r="AI31" i="7"/>
  <c r="AJ46" i="7"/>
  <c r="AI33" i="7"/>
  <c r="AK102" i="7"/>
  <c r="AJ96" i="7"/>
  <c r="AI60" i="7"/>
  <c r="AJ71" i="7"/>
  <c r="AG15" i="8"/>
  <c r="AG109" i="8"/>
  <c r="AI37" i="7"/>
  <c r="AJ76" i="7"/>
  <c r="AI97" i="7"/>
  <c r="AI23" i="7"/>
  <c r="AI26" i="7"/>
  <c r="AJ87" i="7"/>
  <c r="AH54" i="7"/>
  <c r="AG54" i="8"/>
  <c r="AH84" i="7"/>
  <c r="AG84" i="8"/>
  <c r="AI78" i="7"/>
  <c r="AH91" i="7"/>
  <c r="AG91" i="8"/>
  <c r="AI53" i="7"/>
  <c r="AL73" i="7"/>
  <c r="AG20" i="8"/>
  <c r="AG79" i="8"/>
  <c r="AG83" i="8"/>
  <c r="AG77" i="8"/>
  <c r="AG98" i="8"/>
  <c r="AI15" i="7"/>
  <c r="AJ92" i="7"/>
  <c r="AG35" i="8"/>
  <c r="AH104" i="7"/>
  <c r="AG104" i="8"/>
  <c r="AG90" i="8"/>
  <c r="AI41" i="7"/>
  <c r="AH32" i="7"/>
  <c r="AG32" i="8"/>
  <c r="AI29" i="7"/>
  <c r="AG19" i="8"/>
  <c r="AG49" i="8"/>
  <c r="AG93" i="8"/>
  <c r="AJ52" i="7"/>
  <c r="AJ98" i="7"/>
  <c r="AH7" i="7"/>
  <c r="AG7" i="8"/>
  <c r="AG92" i="8"/>
  <c r="AG76" i="8"/>
  <c r="AG46" i="8"/>
  <c r="AH44" i="7"/>
  <c r="AG44" i="8"/>
  <c r="AG61" i="8"/>
  <c r="AG94" i="8"/>
  <c r="AI79" i="7"/>
  <c r="AH57" i="7"/>
  <c r="AG57" i="8"/>
  <c r="AH51" i="7"/>
  <c r="AG51" i="8"/>
  <c r="AI59" i="7"/>
  <c r="AI103" i="7"/>
  <c r="AI56" i="7"/>
  <c r="AJ80" i="7"/>
  <c r="AG106" i="8"/>
  <c r="AG43" i="8"/>
  <c r="AG22" i="8"/>
  <c r="AH70" i="7"/>
  <c r="AG70" i="8"/>
  <c r="AG107" i="8"/>
  <c r="AH16" i="7"/>
  <c r="AG16" i="8"/>
  <c r="AG58" i="8"/>
  <c r="AG27" i="8"/>
  <c r="AG80" i="8"/>
  <c r="AH108" i="7"/>
  <c r="AG108" i="8"/>
  <c r="AI74" i="7"/>
  <c r="AI25" i="7"/>
  <c r="AG50" i="8"/>
  <c r="AI61" i="7"/>
  <c r="AH69" i="7"/>
  <c r="AG69" i="8"/>
  <c r="AH75" i="7"/>
  <c r="AG75" i="8"/>
  <c r="AI94" i="7"/>
  <c r="AJ38" i="7"/>
  <c r="AI6" i="7"/>
  <c r="AI101" i="7"/>
  <c r="AJ36" i="7"/>
  <c r="AG99" i="8"/>
  <c r="AI34" i="7"/>
  <c r="AG47" i="8"/>
  <c r="AI86" i="7"/>
  <c r="AG31" i="8"/>
  <c r="AG33" i="8"/>
  <c r="AI106" i="7"/>
  <c r="AG60" i="8"/>
  <c r="AI42" i="7"/>
  <c r="AI43" i="7"/>
  <c r="AI81" i="7"/>
  <c r="AG37" i="8"/>
  <c r="AI30" i="7"/>
  <c r="AI107" i="7"/>
  <c r="AG97" i="8"/>
  <c r="AG23" i="8"/>
  <c r="AG26" i="8"/>
  <c r="AH24" i="7"/>
  <c r="AG24" i="8"/>
  <c r="AG78" i="8"/>
  <c r="AG38" i="8"/>
  <c r="AH112" i="8" l="1"/>
  <c r="AH110" i="8"/>
  <c r="AH115" i="8"/>
  <c r="AV116" i="7"/>
  <c r="AH116" i="8"/>
  <c r="AH113" i="8"/>
  <c r="AH118" i="8"/>
  <c r="AU114" i="7"/>
  <c r="AV112" i="7"/>
  <c r="AH117" i="8"/>
  <c r="AH111" i="8"/>
  <c r="AU115" i="7"/>
  <c r="AW113" i="7"/>
  <c r="AV117" i="7"/>
  <c r="AH114" i="8"/>
  <c r="AV118" i="7"/>
  <c r="AH94" i="8"/>
  <c r="AH60" i="8"/>
  <c r="AH9" i="8"/>
  <c r="AH74" i="8"/>
  <c r="AJ107" i="7"/>
  <c r="AJ86" i="7"/>
  <c r="AJ6" i="7"/>
  <c r="AJ74" i="7"/>
  <c r="AH103" i="8"/>
  <c r="AH79" i="8"/>
  <c r="AK98" i="7"/>
  <c r="AJ15" i="7"/>
  <c r="AH53" i="8"/>
  <c r="AJ47" i="7"/>
  <c r="AI28" i="7"/>
  <c r="AH28" i="8"/>
  <c r="AH50" i="8"/>
  <c r="AH83" i="8"/>
  <c r="AH89" i="8"/>
  <c r="AH14" i="8"/>
  <c r="AH55" i="8"/>
  <c r="AH81" i="8"/>
  <c r="AH42" i="8"/>
  <c r="AH96" i="8"/>
  <c r="AH46" i="8"/>
  <c r="AJ94" i="7"/>
  <c r="AI69" i="7"/>
  <c r="AH69" i="8"/>
  <c r="AH25" i="8"/>
  <c r="AI16" i="7"/>
  <c r="AH16" i="8"/>
  <c r="AK80" i="7"/>
  <c r="AJ103" i="7"/>
  <c r="AI51" i="7"/>
  <c r="AH51" i="8"/>
  <c r="AJ79" i="7"/>
  <c r="AI44" i="7"/>
  <c r="AH44" i="8"/>
  <c r="AJ53" i="7"/>
  <c r="AL102" i="7"/>
  <c r="AI62" i="7"/>
  <c r="AH62" i="8"/>
  <c r="AH99" i="8"/>
  <c r="AJ27" i="7"/>
  <c r="AH45" i="8"/>
  <c r="AJ55" i="7"/>
  <c r="AJ66" i="7"/>
  <c r="AH87" i="8"/>
  <c r="AH30" i="8"/>
  <c r="AJ81" i="7"/>
  <c r="AH106" i="8"/>
  <c r="AJ25" i="7"/>
  <c r="AI108" i="7"/>
  <c r="AH108" i="8"/>
  <c r="AH107" i="8"/>
  <c r="AH76" i="8"/>
  <c r="AH43" i="8"/>
  <c r="AH71" i="8"/>
  <c r="AJ106" i="7"/>
  <c r="AH86" i="8"/>
  <c r="AH34" i="8"/>
  <c r="AH6" i="8"/>
  <c r="AK38" i="7"/>
  <c r="AI75" i="7"/>
  <c r="AH75" i="8"/>
  <c r="AJ61" i="7"/>
  <c r="AJ56" i="7"/>
  <c r="AJ59" i="7"/>
  <c r="AI57" i="7"/>
  <c r="AH57" i="8"/>
  <c r="AJ29" i="7"/>
  <c r="AJ41" i="7"/>
  <c r="AI104" i="7"/>
  <c r="AH104" i="8"/>
  <c r="AH15" i="8"/>
  <c r="AM73" i="7"/>
  <c r="AI91" i="7"/>
  <c r="AH91" i="8"/>
  <c r="AI84" i="7"/>
  <c r="AH84" i="8"/>
  <c r="AK87" i="7"/>
  <c r="AJ23" i="7"/>
  <c r="AJ97" i="7"/>
  <c r="AJ37" i="7"/>
  <c r="AK71" i="7"/>
  <c r="AK96" i="7"/>
  <c r="AJ33" i="7"/>
  <c r="AJ31" i="7"/>
  <c r="AI85" i="7"/>
  <c r="AH85" i="8"/>
  <c r="AH47" i="8"/>
  <c r="AI11" i="7"/>
  <c r="AH11" i="8"/>
  <c r="AJ17" i="7"/>
  <c r="AK22" i="7"/>
  <c r="AI72" i="7"/>
  <c r="AH72" i="8"/>
  <c r="AH58" i="8"/>
  <c r="AJ93" i="7"/>
  <c r="AJ49" i="7"/>
  <c r="AJ35" i="7"/>
  <c r="AJ77" i="7"/>
  <c r="AI88" i="7"/>
  <c r="AH88" i="8"/>
  <c r="AK19" i="7"/>
  <c r="AJ109" i="7"/>
  <c r="AH10" i="8"/>
  <c r="AJ18" i="7"/>
  <c r="AJ105" i="7"/>
  <c r="AJ43" i="7"/>
  <c r="AJ34" i="7"/>
  <c r="AK36" i="7"/>
  <c r="AI70" i="7"/>
  <c r="AH70" i="8"/>
  <c r="AH78" i="8"/>
  <c r="AH26" i="8"/>
  <c r="AH63" i="8"/>
  <c r="AI12" i="7"/>
  <c r="AH12" i="8"/>
  <c r="AJ58" i="7"/>
  <c r="AI13" i="7"/>
  <c r="AH13" i="8"/>
  <c r="AI8" i="7"/>
  <c r="AH8" i="8"/>
  <c r="AI40" i="7"/>
  <c r="AH40" i="8"/>
  <c r="AJ10" i="7"/>
  <c r="AH66" i="8"/>
  <c r="AJ9" i="7"/>
  <c r="AH82" i="8"/>
  <c r="AI24" i="7"/>
  <c r="AH24" i="8"/>
  <c r="AJ30" i="7"/>
  <c r="AH48" i="8"/>
  <c r="AH101" i="8"/>
  <c r="AH102" i="8"/>
  <c r="AI32" i="7"/>
  <c r="AH32" i="8"/>
  <c r="AJ78" i="7"/>
  <c r="AI54" i="7"/>
  <c r="AH54" i="8"/>
  <c r="AJ26" i="7"/>
  <c r="AK76" i="7"/>
  <c r="AJ60" i="7"/>
  <c r="AK46" i="7"/>
  <c r="AI100" i="7"/>
  <c r="AH100" i="8"/>
  <c r="AJ50" i="7"/>
  <c r="AI95" i="7"/>
  <c r="AH95" i="8"/>
  <c r="AJ63" i="7"/>
  <c r="AI39" i="7"/>
  <c r="AH39" i="8"/>
  <c r="AH21" i="8"/>
  <c r="AH90" i="8"/>
  <c r="AJ83" i="7"/>
  <c r="AJ89" i="7"/>
  <c r="AJ14" i="7"/>
  <c r="AJ20" i="7"/>
  <c r="AH65" i="8"/>
  <c r="AJ82" i="7"/>
  <c r="AJ42" i="7"/>
  <c r="AH67" i="8"/>
  <c r="AJ101" i="7"/>
  <c r="AH73" i="8"/>
  <c r="AH61" i="8"/>
  <c r="AH56" i="8"/>
  <c r="AH59" i="8"/>
  <c r="AI7" i="7"/>
  <c r="AH7" i="8"/>
  <c r="AH22" i="8"/>
  <c r="AH98" i="8"/>
  <c r="AH36" i="8"/>
  <c r="AH38" i="8"/>
  <c r="AH80" i="8"/>
  <c r="AH19" i="8"/>
  <c r="AH52" i="8"/>
  <c r="AK52" i="7"/>
  <c r="AH29" i="8"/>
  <c r="AH41" i="8"/>
  <c r="AK92" i="7"/>
  <c r="AH23" i="8"/>
  <c r="AH97" i="8"/>
  <c r="AH37" i="8"/>
  <c r="AH33" i="8"/>
  <c r="AH31" i="8"/>
  <c r="AK67" i="7"/>
  <c r="AK48" i="7"/>
  <c r="AJ99" i="7"/>
  <c r="AH17" i="8"/>
  <c r="AH27" i="8"/>
  <c r="AH93" i="8"/>
  <c r="AH49" i="8"/>
  <c r="AJ21" i="7"/>
  <c r="AI64" i="7"/>
  <c r="AH64" i="8"/>
  <c r="AJ90" i="7"/>
  <c r="AH35" i="8"/>
  <c r="AH77" i="8"/>
  <c r="AH20" i="8"/>
  <c r="AI68" i="7"/>
  <c r="AH68" i="8"/>
  <c r="AJ45" i="7"/>
  <c r="AH109" i="8"/>
  <c r="AJ65" i="7"/>
  <c r="AH18" i="8"/>
  <c r="AH105" i="8"/>
  <c r="AH92" i="8"/>
  <c r="AI111" i="8" l="1"/>
  <c r="AI113" i="8"/>
  <c r="AX113" i="7"/>
  <c r="AV114" i="7"/>
  <c r="AI117" i="8"/>
  <c r="AI114" i="8"/>
  <c r="AI116" i="8"/>
  <c r="AI110" i="8"/>
  <c r="AW117" i="7"/>
  <c r="AV115" i="7"/>
  <c r="AW112" i="7"/>
  <c r="AI115" i="8"/>
  <c r="AI118" i="8"/>
  <c r="AW116" i="7"/>
  <c r="AW118" i="7"/>
  <c r="AI112" i="8"/>
  <c r="AJ64" i="7"/>
  <c r="AI64" i="8"/>
  <c r="AI99" i="8"/>
  <c r="AI96" i="8"/>
  <c r="AJ7" i="7"/>
  <c r="AI7" i="8"/>
  <c r="AI38" i="8"/>
  <c r="AK82" i="7"/>
  <c r="AI83" i="8"/>
  <c r="AI9" i="8"/>
  <c r="AK10" i="7"/>
  <c r="AJ8" i="7"/>
  <c r="AI8" i="8"/>
  <c r="AK58" i="7"/>
  <c r="AK77" i="7"/>
  <c r="AK49" i="7"/>
  <c r="AL96" i="7"/>
  <c r="AK23" i="7"/>
  <c r="AN73" i="7"/>
  <c r="AI98" i="8"/>
  <c r="AJ75" i="7"/>
  <c r="AI75" i="8"/>
  <c r="AI81" i="8"/>
  <c r="AI55" i="8"/>
  <c r="AJ62" i="7"/>
  <c r="AI62" i="8"/>
  <c r="AI79" i="8"/>
  <c r="AI103" i="8"/>
  <c r="AI46" i="8"/>
  <c r="AI15" i="8"/>
  <c r="AI73" i="8"/>
  <c r="AI45" i="8"/>
  <c r="AL67" i="7"/>
  <c r="AI42" i="8"/>
  <c r="AK14" i="7"/>
  <c r="AI60" i="8"/>
  <c r="AI92" i="8"/>
  <c r="AL36" i="7"/>
  <c r="AK43" i="7"/>
  <c r="AI18" i="8"/>
  <c r="AI109" i="8"/>
  <c r="AI52" i="8"/>
  <c r="AJ16" i="7"/>
  <c r="AI16" i="8"/>
  <c r="AK15" i="7"/>
  <c r="AK65" i="7"/>
  <c r="AL48" i="7"/>
  <c r="AL92" i="7"/>
  <c r="AK101" i="7"/>
  <c r="AI82" i="8"/>
  <c r="AI20" i="8"/>
  <c r="AK89" i="7"/>
  <c r="AK63" i="7"/>
  <c r="AK50" i="7"/>
  <c r="AI26" i="8"/>
  <c r="AI78" i="8"/>
  <c r="AJ32" i="7"/>
  <c r="AI32" i="8"/>
  <c r="AI30" i="8"/>
  <c r="AI10" i="8"/>
  <c r="AI58" i="8"/>
  <c r="AJ70" i="7"/>
  <c r="AI70" i="8"/>
  <c r="AK34" i="7"/>
  <c r="AK105" i="7"/>
  <c r="AI77" i="8"/>
  <c r="AI49" i="8"/>
  <c r="AL22" i="7"/>
  <c r="AJ11" i="7"/>
  <c r="AI11" i="8"/>
  <c r="AI31" i="8"/>
  <c r="AI37" i="8"/>
  <c r="AI23" i="8"/>
  <c r="AJ104" i="7"/>
  <c r="AI104" i="8"/>
  <c r="AK29" i="7"/>
  <c r="AI59" i="8"/>
  <c r="AK66" i="7"/>
  <c r="AI27" i="8"/>
  <c r="AI53" i="8"/>
  <c r="AJ44" i="7"/>
  <c r="AI44" i="8"/>
  <c r="AJ51" i="7"/>
  <c r="AI51" i="8"/>
  <c r="AL80" i="7"/>
  <c r="AK47" i="7"/>
  <c r="AL98" i="7"/>
  <c r="AI74" i="8"/>
  <c r="AI102" i="8"/>
  <c r="AI86" i="8"/>
  <c r="AJ68" i="7"/>
  <c r="AI68" i="8"/>
  <c r="AI14" i="8"/>
  <c r="AI48" i="8"/>
  <c r="AL46" i="7"/>
  <c r="AL76" i="7"/>
  <c r="AK26" i="7"/>
  <c r="AK78" i="7"/>
  <c r="AK30" i="7"/>
  <c r="AI43" i="8"/>
  <c r="AK18" i="7"/>
  <c r="AL19" i="7"/>
  <c r="AI17" i="8"/>
  <c r="AK31" i="7"/>
  <c r="AK37" i="7"/>
  <c r="AJ84" i="7"/>
  <c r="AI84" i="8"/>
  <c r="AI41" i="8"/>
  <c r="AK59" i="7"/>
  <c r="AI106" i="8"/>
  <c r="AJ108" i="7"/>
  <c r="AI108" i="8"/>
  <c r="AK27" i="7"/>
  <c r="AK53" i="7"/>
  <c r="AJ69" i="7"/>
  <c r="AI69" i="8"/>
  <c r="AK74" i="7"/>
  <c r="AK86" i="7"/>
  <c r="AI90" i="8"/>
  <c r="AI21" i="8"/>
  <c r="AK99" i="7"/>
  <c r="AI71" i="8"/>
  <c r="AI87" i="8"/>
  <c r="AK83" i="7"/>
  <c r="AJ39" i="7"/>
  <c r="AI39" i="8"/>
  <c r="AJ95" i="7"/>
  <c r="AI95" i="8"/>
  <c r="AK9" i="7"/>
  <c r="AI35" i="8"/>
  <c r="AI93" i="8"/>
  <c r="AJ72" i="7"/>
  <c r="AI72" i="8"/>
  <c r="AK17" i="7"/>
  <c r="AK33" i="7"/>
  <c r="AI97" i="8"/>
  <c r="AK41" i="7"/>
  <c r="AI56" i="8"/>
  <c r="AI61" i="8"/>
  <c r="AI36" i="8"/>
  <c r="AK106" i="7"/>
  <c r="AI25" i="8"/>
  <c r="AK81" i="7"/>
  <c r="AK55" i="7"/>
  <c r="AK79" i="7"/>
  <c r="AK103" i="7"/>
  <c r="AI94" i="8"/>
  <c r="AJ28" i="7"/>
  <c r="AI28" i="8"/>
  <c r="AI76" i="8"/>
  <c r="AI6" i="8"/>
  <c r="AI107" i="8"/>
  <c r="AI65" i="8"/>
  <c r="AK45" i="7"/>
  <c r="AI19" i="8"/>
  <c r="AK90" i="7"/>
  <c r="AK21" i="7"/>
  <c r="AI22" i="8"/>
  <c r="AL52" i="7"/>
  <c r="AI101" i="8"/>
  <c r="AK42" i="7"/>
  <c r="AK20" i="7"/>
  <c r="AI89" i="8"/>
  <c r="AI63" i="8"/>
  <c r="AI50" i="8"/>
  <c r="AJ100" i="7"/>
  <c r="AI100" i="8"/>
  <c r="AK60" i="7"/>
  <c r="AJ54" i="7"/>
  <c r="AI54" i="8"/>
  <c r="AJ24" i="7"/>
  <c r="AI24" i="8"/>
  <c r="AJ40" i="7"/>
  <c r="AI40" i="8"/>
  <c r="AJ13" i="7"/>
  <c r="AI13" i="8"/>
  <c r="AJ12" i="7"/>
  <c r="AI12" i="8"/>
  <c r="AI34" i="8"/>
  <c r="AI105" i="8"/>
  <c r="AK109" i="7"/>
  <c r="AJ88" i="7"/>
  <c r="AI88" i="8"/>
  <c r="AK35" i="7"/>
  <c r="AK93" i="7"/>
  <c r="AJ85" i="7"/>
  <c r="AI85" i="8"/>
  <c r="AI33" i="8"/>
  <c r="AL71" i="7"/>
  <c r="AK97" i="7"/>
  <c r="AL87" i="7"/>
  <c r="AJ91" i="7"/>
  <c r="AI91" i="8"/>
  <c r="AI29" i="8"/>
  <c r="AI57" i="8"/>
  <c r="AJ57" i="7"/>
  <c r="AK56" i="7"/>
  <c r="AK61" i="7"/>
  <c r="AL38" i="7"/>
  <c r="AK25" i="7"/>
  <c r="AI66" i="8"/>
  <c r="AI67" i="8"/>
  <c r="AM102" i="7"/>
  <c r="AK94" i="7"/>
  <c r="AI47" i="8"/>
  <c r="AI80" i="8"/>
  <c r="AK6" i="7"/>
  <c r="AK107" i="7"/>
  <c r="AJ113" i="8" l="1"/>
  <c r="AJ110" i="8"/>
  <c r="AJ111" i="8"/>
  <c r="AX118" i="7"/>
  <c r="AJ112" i="8"/>
  <c r="AJ114" i="8"/>
  <c r="AJ116" i="8"/>
  <c r="AW115" i="7"/>
  <c r="AW114" i="7"/>
  <c r="AJ115" i="8"/>
  <c r="AJ117" i="8"/>
  <c r="AJ118" i="8"/>
  <c r="AX116" i="7"/>
  <c r="AX112" i="7"/>
  <c r="AX117" i="7"/>
  <c r="AY113" i="7"/>
  <c r="AJ55" i="8"/>
  <c r="AJ81" i="8"/>
  <c r="AJ41" i="8"/>
  <c r="AJ94" i="8"/>
  <c r="AJ103" i="8"/>
  <c r="AJ56" i="8"/>
  <c r="AJ93" i="8"/>
  <c r="AL6" i="7"/>
  <c r="AL90" i="7"/>
  <c r="AK72" i="7"/>
  <c r="AJ72" i="8"/>
  <c r="AK39" i="7"/>
  <c r="AJ39" i="8"/>
  <c r="AL37" i="7"/>
  <c r="AL78" i="7"/>
  <c r="AM76" i="7"/>
  <c r="AJ47" i="8"/>
  <c r="AM22" i="7"/>
  <c r="AJ77" i="8"/>
  <c r="AL94" i="7"/>
  <c r="AJ97" i="8"/>
  <c r="AK24" i="7"/>
  <c r="AJ24" i="8"/>
  <c r="AJ100" i="8"/>
  <c r="AK100" i="7"/>
  <c r="AJ20" i="8"/>
  <c r="AL103" i="7"/>
  <c r="AL55" i="7"/>
  <c r="AL81" i="7"/>
  <c r="AL41" i="7"/>
  <c r="AJ31" i="8"/>
  <c r="AJ30" i="8"/>
  <c r="AK51" i="7"/>
  <c r="AJ51" i="8"/>
  <c r="AL63" i="7"/>
  <c r="AM92" i="7"/>
  <c r="AK16" i="7"/>
  <c r="AJ16" i="8"/>
  <c r="AL14" i="7"/>
  <c r="AM96" i="7"/>
  <c r="AL77" i="7"/>
  <c r="AK8" i="7"/>
  <c r="AJ8" i="8"/>
  <c r="AJ25" i="8"/>
  <c r="AJ61" i="8"/>
  <c r="AK57" i="7"/>
  <c r="AJ57" i="8"/>
  <c r="AK91" i="7"/>
  <c r="AJ91" i="8"/>
  <c r="AL97" i="7"/>
  <c r="AJ35" i="8"/>
  <c r="AJ109" i="8"/>
  <c r="AJ102" i="8"/>
  <c r="AJ6" i="8"/>
  <c r="AN102" i="7"/>
  <c r="AL25" i="7"/>
  <c r="AL61" i="7"/>
  <c r="AK85" i="7"/>
  <c r="AJ85" i="8"/>
  <c r="AL35" i="7"/>
  <c r="AL109" i="7"/>
  <c r="AK12" i="7"/>
  <c r="AJ12" i="8"/>
  <c r="AK40" i="7"/>
  <c r="AJ40" i="8"/>
  <c r="AK54" i="7"/>
  <c r="AJ54" i="8"/>
  <c r="AL60" i="7"/>
  <c r="AJ42" i="8"/>
  <c r="AM52" i="7"/>
  <c r="AJ90" i="8"/>
  <c r="AL45" i="7"/>
  <c r="AL79" i="7"/>
  <c r="AJ106" i="8"/>
  <c r="AJ33" i="8"/>
  <c r="AJ9" i="8"/>
  <c r="AJ74" i="8"/>
  <c r="AJ53" i="8"/>
  <c r="AL59" i="7"/>
  <c r="AJ37" i="8"/>
  <c r="AL18" i="7"/>
  <c r="AJ78" i="8"/>
  <c r="AM98" i="7"/>
  <c r="AM80" i="7"/>
  <c r="AK44" i="7"/>
  <c r="AJ44" i="8"/>
  <c r="AL66" i="7"/>
  <c r="AL29" i="7"/>
  <c r="AJ34" i="8"/>
  <c r="AK32" i="7"/>
  <c r="AJ32" i="8"/>
  <c r="AL50" i="7"/>
  <c r="AL89" i="7"/>
  <c r="AL101" i="7"/>
  <c r="AM48" i="7"/>
  <c r="AL15" i="7"/>
  <c r="AL23" i="7"/>
  <c r="AL49" i="7"/>
  <c r="AL58" i="7"/>
  <c r="AL10" i="7"/>
  <c r="AL82" i="7"/>
  <c r="AM87" i="7"/>
  <c r="AM71" i="7"/>
  <c r="AL42" i="7"/>
  <c r="AL106" i="7"/>
  <c r="AL33" i="7"/>
  <c r="AL9" i="7"/>
  <c r="AL74" i="7"/>
  <c r="AL53" i="7"/>
  <c r="AK108" i="7"/>
  <c r="AJ108" i="8"/>
  <c r="AL34" i="7"/>
  <c r="AJ63" i="8"/>
  <c r="AJ65" i="8"/>
  <c r="AM36" i="7"/>
  <c r="AJ14" i="8"/>
  <c r="AM67" i="7"/>
  <c r="AK62" i="7"/>
  <c r="AJ62" i="8"/>
  <c r="AK75" i="7"/>
  <c r="AJ75" i="8"/>
  <c r="AJ107" i="8"/>
  <c r="AM38" i="7"/>
  <c r="AL56" i="7"/>
  <c r="AL93" i="7"/>
  <c r="AK88" i="7"/>
  <c r="AJ88" i="8"/>
  <c r="AJ13" i="8"/>
  <c r="AK13" i="7"/>
  <c r="AJ21" i="8"/>
  <c r="AJ17" i="8"/>
  <c r="AJ83" i="8"/>
  <c r="AJ99" i="8"/>
  <c r="AJ86" i="8"/>
  <c r="AJ27" i="8"/>
  <c r="AM19" i="7"/>
  <c r="AJ26" i="8"/>
  <c r="AL47" i="7"/>
  <c r="AK104" i="7"/>
  <c r="AJ104" i="8"/>
  <c r="AJ105" i="8"/>
  <c r="AL65" i="7"/>
  <c r="AJ43" i="8"/>
  <c r="AO73" i="7"/>
  <c r="AL107" i="7"/>
  <c r="AJ73" i="8"/>
  <c r="AJ60" i="8"/>
  <c r="AL20" i="7"/>
  <c r="AL21" i="7"/>
  <c r="AJ45" i="8"/>
  <c r="AK28" i="7"/>
  <c r="AJ28" i="8"/>
  <c r="AJ79" i="8"/>
  <c r="AL17" i="7"/>
  <c r="AK95" i="7"/>
  <c r="AJ95" i="8"/>
  <c r="AL83" i="7"/>
  <c r="AL99" i="7"/>
  <c r="AL86" i="7"/>
  <c r="AK69" i="7"/>
  <c r="AJ69" i="8"/>
  <c r="AL27" i="7"/>
  <c r="AJ59" i="8"/>
  <c r="AK84" i="7"/>
  <c r="AJ84" i="8"/>
  <c r="AL31" i="7"/>
  <c r="AJ18" i="8"/>
  <c r="AL30" i="7"/>
  <c r="AL26" i="7"/>
  <c r="AM46" i="7"/>
  <c r="AK68" i="7"/>
  <c r="AJ68" i="8"/>
  <c r="AJ66" i="8"/>
  <c r="AJ29" i="8"/>
  <c r="AK11" i="7"/>
  <c r="AJ11" i="8"/>
  <c r="AL105" i="7"/>
  <c r="AK70" i="7"/>
  <c r="AJ70" i="8"/>
  <c r="AJ50" i="8"/>
  <c r="AJ89" i="8"/>
  <c r="AJ101" i="8"/>
  <c r="AJ15" i="8"/>
  <c r="AL43" i="7"/>
  <c r="AJ23" i="8"/>
  <c r="AJ49" i="8"/>
  <c r="AJ58" i="8"/>
  <c r="AJ10" i="8"/>
  <c r="AJ82" i="8"/>
  <c r="AK7" i="7"/>
  <c r="AJ7" i="8"/>
  <c r="AJ98" i="8"/>
  <c r="AJ80" i="8"/>
  <c r="AJ22" i="8"/>
  <c r="AJ92" i="8"/>
  <c r="AJ48" i="8"/>
  <c r="AJ38" i="8"/>
  <c r="AJ87" i="8"/>
  <c r="AJ71" i="8"/>
  <c r="AJ36" i="8"/>
  <c r="AJ67" i="8"/>
  <c r="AJ96" i="8"/>
  <c r="AJ19" i="8"/>
  <c r="AJ76" i="8"/>
  <c r="AJ46" i="8"/>
  <c r="AJ52" i="8"/>
  <c r="AK64" i="7"/>
  <c r="AJ64" i="8"/>
  <c r="AK110" i="8" l="1"/>
  <c r="AK111" i="8"/>
  <c r="AZ113" i="7"/>
  <c r="AY112" i="7"/>
  <c r="AK114" i="8"/>
  <c r="AK112" i="8"/>
  <c r="AX114" i="7"/>
  <c r="AK115" i="8"/>
  <c r="AK117" i="8"/>
  <c r="AY117" i="7"/>
  <c r="AY116" i="7"/>
  <c r="AK118" i="8"/>
  <c r="AK113" i="8"/>
  <c r="AX115" i="7"/>
  <c r="AK116" i="8"/>
  <c r="AY118" i="7"/>
  <c r="AL7" i="7"/>
  <c r="AK7" i="8"/>
  <c r="AL84" i="7"/>
  <c r="AK84" i="8"/>
  <c r="AK99" i="8"/>
  <c r="AM20" i="7"/>
  <c r="AM107" i="7"/>
  <c r="AK65" i="8"/>
  <c r="AL104" i="7"/>
  <c r="AK104" i="8"/>
  <c r="AL13" i="7"/>
  <c r="AK13" i="8"/>
  <c r="AK96" i="8"/>
  <c r="AL62" i="7"/>
  <c r="AK62" i="8"/>
  <c r="AK34" i="8"/>
  <c r="AK74" i="8"/>
  <c r="AM58" i="7"/>
  <c r="AM15" i="7"/>
  <c r="AK59" i="8"/>
  <c r="AL8" i="7"/>
  <c r="AK8" i="8"/>
  <c r="AK81" i="8"/>
  <c r="AK103" i="8"/>
  <c r="AM105" i="7"/>
  <c r="AM99" i="7"/>
  <c r="AL95" i="7"/>
  <c r="AK95" i="8"/>
  <c r="AM65" i="7"/>
  <c r="AN36" i="7"/>
  <c r="AL108" i="7"/>
  <c r="AK108" i="8"/>
  <c r="AM33" i="7"/>
  <c r="AN87" i="7"/>
  <c r="AK49" i="8"/>
  <c r="AM29" i="7"/>
  <c r="AK79" i="8"/>
  <c r="AK109" i="8"/>
  <c r="AK61" i="8"/>
  <c r="AM103" i="7"/>
  <c r="AK92" i="8"/>
  <c r="AK19" i="8"/>
  <c r="AL39" i="7"/>
  <c r="AK39" i="8"/>
  <c r="AM90" i="7"/>
  <c r="AK73" i="8"/>
  <c r="AK48" i="8"/>
  <c r="AK80" i="8"/>
  <c r="AK30" i="8"/>
  <c r="AM31" i="7"/>
  <c r="AK27" i="8"/>
  <c r="AK86" i="8"/>
  <c r="AK83" i="8"/>
  <c r="AK17" i="8"/>
  <c r="AL28" i="7"/>
  <c r="AK28" i="8"/>
  <c r="AK52" i="8"/>
  <c r="AP73" i="7"/>
  <c r="AM47" i="7"/>
  <c r="AK56" i="8"/>
  <c r="AL75" i="7"/>
  <c r="AK75" i="8"/>
  <c r="AN67" i="7"/>
  <c r="AK53" i="8"/>
  <c r="AK9" i="8"/>
  <c r="AK106" i="8"/>
  <c r="AK38" i="8"/>
  <c r="AM10" i="7"/>
  <c r="AM49" i="7"/>
  <c r="AK36" i="8"/>
  <c r="AN48" i="7"/>
  <c r="AM89" i="7"/>
  <c r="AL32" i="7"/>
  <c r="AK32" i="8"/>
  <c r="AK29" i="8"/>
  <c r="AL44" i="7"/>
  <c r="AK44" i="8"/>
  <c r="AN98" i="7"/>
  <c r="AM18" i="7"/>
  <c r="AM79" i="7"/>
  <c r="AM60" i="7"/>
  <c r="AL40" i="7"/>
  <c r="AK40" i="8"/>
  <c r="AM109" i="7"/>
  <c r="AL85" i="7"/>
  <c r="AK85" i="8"/>
  <c r="AM61" i="7"/>
  <c r="AO102" i="7"/>
  <c r="AL91" i="7"/>
  <c r="AK91" i="8"/>
  <c r="AM77" i="7"/>
  <c r="AM14" i="7"/>
  <c r="AN92" i="7"/>
  <c r="AL51" i="7"/>
  <c r="AK51" i="8"/>
  <c r="AK41" i="8"/>
  <c r="AK55" i="8"/>
  <c r="AK94" i="8"/>
  <c r="AN76" i="7"/>
  <c r="AK37" i="8"/>
  <c r="AK6" i="8"/>
  <c r="AM43" i="7"/>
  <c r="AK105" i="8"/>
  <c r="AK26" i="8"/>
  <c r="AK21" i="8"/>
  <c r="AK93" i="8"/>
  <c r="AK33" i="8"/>
  <c r="AM42" i="7"/>
  <c r="AM82" i="7"/>
  <c r="AM23" i="7"/>
  <c r="AM101" i="7"/>
  <c r="AK50" i="8"/>
  <c r="AK22" i="8"/>
  <c r="AM66" i="7"/>
  <c r="AN80" i="7"/>
  <c r="AM45" i="7"/>
  <c r="AK54" i="8"/>
  <c r="AL54" i="7"/>
  <c r="AL12" i="7"/>
  <c r="AK12" i="8"/>
  <c r="AM35" i="7"/>
  <c r="AK87" i="8"/>
  <c r="AM25" i="7"/>
  <c r="AM97" i="7"/>
  <c r="AL57" i="7"/>
  <c r="AK57" i="8"/>
  <c r="AN96" i="7"/>
  <c r="AL16" i="7"/>
  <c r="AK16" i="8"/>
  <c r="AM63" i="7"/>
  <c r="AL24" i="7"/>
  <c r="AK24" i="8"/>
  <c r="AM78" i="7"/>
  <c r="AK90" i="8"/>
  <c r="AL68" i="7"/>
  <c r="AK68" i="8"/>
  <c r="AM26" i="7"/>
  <c r="AK31" i="8"/>
  <c r="AL69" i="7"/>
  <c r="AK69" i="8"/>
  <c r="AM21" i="7"/>
  <c r="AK47" i="8"/>
  <c r="AN19" i="7"/>
  <c r="AM93" i="7"/>
  <c r="AN38" i="7"/>
  <c r="AM34" i="7"/>
  <c r="AM74" i="7"/>
  <c r="AK42" i="8"/>
  <c r="AK10" i="8"/>
  <c r="AK67" i="8"/>
  <c r="AK89" i="8"/>
  <c r="AK18" i="8"/>
  <c r="AM59" i="7"/>
  <c r="AK60" i="8"/>
  <c r="AK77" i="8"/>
  <c r="AK14" i="8"/>
  <c r="AM81" i="7"/>
  <c r="AL64" i="7"/>
  <c r="AK64" i="8"/>
  <c r="AK43" i="8"/>
  <c r="AL70" i="7"/>
  <c r="AK70" i="8"/>
  <c r="AL11" i="7"/>
  <c r="AK11" i="8"/>
  <c r="AK98" i="8"/>
  <c r="AN46" i="7"/>
  <c r="AM30" i="7"/>
  <c r="AM27" i="7"/>
  <c r="AM86" i="7"/>
  <c r="AM83" i="7"/>
  <c r="AM17" i="7"/>
  <c r="AK20" i="8"/>
  <c r="AK107" i="8"/>
  <c r="AL88" i="7"/>
  <c r="AK88" i="8"/>
  <c r="AM56" i="7"/>
  <c r="AM53" i="7"/>
  <c r="AM9" i="7"/>
  <c r="AM106" i="7"/>
  <c r="AN71" i="7"/>
  <c r="AK82" i="8"/>
  <c r="AK58" i="8"/>
  <c r="AK23" i="8"/>
  <c r="AK15" i="8"/>
  <c r="AK101" i="8"/>
  <c r="AM50" i="7"/>
  <c r="AK66" i="8"/>
  <c r="AK76" i="8"/>
  <c r="AK45" i="8"/>
  <c r="AN52" i="7"/>
  <c r="AK35" i="8"/>
  <c r="AK71" i="8"/>
  <c r="AK25" i="8"/>
  <c r="AK97" i="8"/>
  <c r="AK63" i="8"/>
  <c r="AK46" i="8"/>
  <c r="AM41" i="7"/>
  <c r="AM55" i="7"/>
  <c r="AL100" i="7"/>
  <c r="AK100" i="8"/>
  <c r="AM94" i="7"/>
  <c r="AN22" i="7"/>
  <c r="AK78" i="8"/>
  <c r="AM37" i="7"/>
  <c r="AL72" i="7"/>
  <c r="AK72" i="8"/>
  <c r="AK102" i="8"/>
  <c r="AM6" i="7"/>
  <c r="AL112" i="8" l="1"/>
  <c r="AL113" i="8"/>
  <c r="AL111" i="8"/>
  <c r="AL118" i="8"/>
  <c r="AL115" i="8"/>
  <c r="AL117" i="8"/>
  <c r="AL110" i="8"/>
  <c r="AZ117" i="7"/>
  <c r="AY114" i="7"/>
  <c r="AZ112" i="7"/>
  <c r="AL114" i="8"/>
  <c r="AL116" i="8"/>
  <c r="AZ118" i="7"/>
  <c r="AY115" i="7"/>
  <c r="AZ116" i="7"/>
  <c r="BA113" i="7"/>
  <c r="AL6" i="8"/>
  <c r="AL18" i="8"/>
  <c r="AL27" i="8"/>
  <c r="AM72" i="7"/>
  <c r="AL72" i="8"/>
  <c r="AL86" i="8"/>
  <c r="AL30" i="8"/>
  <c r="AM70" i="7"/>
  <c r="AL70" i="8"/>
  <c r="AL21" i="8"/>
  <c r="AL25" i="8"/>
  <c r="AN35" i="7"/>
  <c r="AL43" i="8"/>
  <c r="AL14" i="8"/>
  <c r="AL61" i="8"/>
  <c r="AL60" i="8"/>
  <c r="AM32" i="7"/>
  <c r="AL32" i="8"/>
  <c r="AO48" i="7"/>
  <c r="AN47" i="7"/>
  <c r="AL29" i="8"/>
  <c r="AM108" i="7"/>
  <c r="AL108" i="8"/>
  <c r="AN99" i="7"/>
  <c r="AN58" i="7"/>
  <c r="AM62" i="7"/>
  <c r="AL62" i="8"/>
  <c r="AL37" i="8"/>
  <c r="AO22" i="7"/>
  <c r="AM100" i="7"/>
  <c r="AL100" i="8"/>
  <c r="AN41" i="7"/>
  <c r="AN9" i="7"/>
  <c r="AM88" i="7"/>
  <c r="AL88" i="8"/>
  <c r="AN86" i="7"/>
  <c r="AN30" i="7"/>
  <c r="AL74" i="8"/>
  <c r="AN21" i="7"/>
  <c r="AL26" i="8"/>
  <c r="AL45" i="8"/>
  <c r="AM51" i="7"/>
  <c r="AL51" i="8"/>
  <c r="AM91" i="7"/>
  <c r="AL91" i="8"/>
  <c r="AN109" i="7"/>
  <c r="AN18" i="7"/>
  <c r="AL89" i="8"/>
  <c r="AL90" i="8"/>
  <c r="AL33" i="8"/>
  <c r="AL15" i="8"/>
  <c r="AM104" i="7"/>
  <c r="AL104" i="8"/>
  <c r="AM84" i="7"/>
  <c r="AL84" i="8"/>
  <c r="AN37" i="7"/>
  <c r="AL94" i="8"/>
  <c r="AL55" i="8"/>
  <c r="AN50" i="7"/>
  <c r="AL106" i="8"/>
  <c r="AL53" i="8"/>
  <c r="AL56" i="8"/>
  <c r="AL83" i="8"/>
  <c r="AM11" i="7"/>
  <c r="AL11" i="8"/>
  <c r="AN81" i="7"/>
  <c r="AL59" i="8"/>
  <c r="AN74" i="7"/>
  <c r="AO38" i="7"/>
  <c r="AO19" i="7"/>
  <c r="AN26" i="7"/>
  <c r="AL78" i="8"/>
  <c r="AL63" i="8"/>
  <c r="AL97" i="8"/>
  <c r="AM12" i="7"/>
  <c r="AL12" i="8"/>
  <c r="AN45" i="7"/>
  <c r="AO80" i="7"/>
  <c r="AN23" i="7"/>
  <c r="AN42" i="7"/>
  <c r="AO76" i="7"/>
  <c r="AL77" i="8"/>
  <c r="AL79" i="8"/>
  <c r="AN89" i="7"/>
  <c r="AL49" i="8"/>
  <c r="AQ73" i="7"/>
  <c r="AL31" i="8"/>
  <c r="AN90" i="7"/>
  <c r="AN33" i="7"/>
  <c r="AO36" i="7"/>
  <c r="AM95" i="7"/>
  <c r="AL95" i="8"/>
  <c r="AN105" i="7"/>
  <c r="AN15" i="7"/>
  <c r="AN20" i="7"/>
  <c r="AL41" i="8"/>
  <c r="AL9" i="8"/>
  <c r="AL17" i="8"/>
  <c r="AN34" i="7"/>
  <c r="AN93" i="7"/>
  <c r="AM68" i="7"/>
  <c r="AL68" i="8"/>
  <c r="AN66" i="7"/>
  <c r="AN101" i="7"/>
  <c r="AN82" i="7"/>
  <c r="AL109" i="8"/>
  <c r="AL10" i="8"/>
  <c r="AM39" i="7"/>
  <c r="AL39" i="8"/>
  <c r="AN103" i="7"/>
  <c r="AO87" i="7"/>
  <c r="AN65" i="7"/>
  <c r="AN107" i="7"/>
  <c r="AL102" i="8"/>
  <c r="AN6" i="7"/>
  <c r="AO52" i="7"/>
  <c r="AL50" i="8"/>
  <c r="AO71" i="7"/>
  <c r="AN17" i="7"/>
  <c r="AL81" i="8"/>
  <c r="AM24" i="7"/>
  <c r="AL24" i="8"/>
  <c r="AM16" i="7"/>
  <c r="AL16" i="8"/>
  <c r="AM57" i="7"/>
  <c r="AL57" i="8"/>
  <c r="AN25" i="7"/>
  <c r="AL23" i="8"/>
  <c r="AL42" i="8"/>
  <c r="AN43" i="7"/>
  <c r="AN14" i="7"/>
  <c r="AN61" i="7"/>
  <c r="AN60" i="7"/>
  <c r="AM44" i="7"/>
  <c r="AL44" i="8"/>
  <c r="AN10" i="7"/>
  <c r="AM75" i="7"/>
  <c r="AL75" i="8"/>
  <c r="AM28" i="7"/>
  <c r="AL28" i="8"/>
  <c r="AN29" i="7"/>
  <c r="AL105" i="8"/>
  <c r="AL20" i="8"/>
  <c r="AL73" i="8"/>
  <c r="AN94" i="7"/>
  <c r="AN55" i="7"/>
  <c r="AN106" i="7"/>
  <c r="AN53" i="7"/>
  <c r="AN56" i="7"/>
  <c r="AN83" i="7"/>
  <c r="AN27" i="7"/>
  <c r="AO46" i="7"/>
  <c r="AM64" i="7"/>
  <c r="AL64" i="8"/>
  <c r="AN59" i="7"/>
  <c r="AL34" i="8"/>
  <c r="AL93" i="8"/>
  <c r="AM69" i="7"/>
  <c r="AL69" i="8"/>
  <c r="AN78" i="7"/>
  <c r="AN63" i="7"/>
  <c r="AO96" i="7"/>
  <c r="AN97" i="7"/>
  <c r="AL35" i="8"/>
  <c r="AM54" i="7"/>
  <c r="AL54" i="8"/>
  <c r="AL66" i="8"/>
  <c r="AL101" i="8"/>
  <c r="AL82" i="8"/>
  <c r="AO92" i="7"/>
  <c r="AN77" i="7"/>
  <c r="AP102" i="7"/>
  <c r="AM85" i="7"/>
  <c r="AL85" i="8"/>
  <c r="AM40" i="7"/>
  <c r="AL40" i="8"/>
  <c r="AN79" i="7"/>
  <c r="AO98" i="7"/>
  <c r="AN49" i="7"/>
  <c r="AO67" i="7"/>
  <c r="AL47" i="8"/>
  <c r="AN31" i="7"/>
  <c r="AL103" i="8"/>
  <c r="AL65" i="8"/>
  <c r="AL99" i="8"/>
  <c r="AM8" i="7"/>
  <c r="AL8" i="8"/>
  <c r="AL58" i="8"/>
  <c r="AM13" i="7"/>
  <c r="AL13" i="8"/>
  <c r="AL107" i="8"/>
  <c r="AM7" i="7"/>
  <c r="AL7" i="8"/>
  <c r="AL96" i="8"/>
  <c r="AL80" i="8"/>
  <c r="AL92" i="8"/>
  <c r="AL48" i="8"/>
  <c r="AL67" i="8"/>
  <c r="AL22" i="8"/>
  <c r="AL52" i="8"/>
  <c r="AL71" i="8"/>
  <c r="AL46" i="8"/>
  <c r="AL76" i="8"/>
  <c r="AL98" i="8"/>
  <c r="AL87" i="8"/>
  <c r="AL36" i="8"/>
  <c r="AL38" i="8"/>
  <c r="AL19" i="8"/>
  <c r="AM111" i="8" l="1"/>
  <c r="BB113" i="7"/>
  <c r="AZ115" i="7"/>
  <c r="AM115" i="8"/>
  <c r="AM118" i="8"/>
  <c r="AM117" i="8"/>
  <c r="AM113" i="8"/>
  <c r="AZ114" i="7"/>
  <c r="BA116" i="7"/>
  <c r="BA118" i="7"/>
  <c r="AM112" i="8"/>
  <c r="AM110" i="8"/>
  <c r="AM114" i="8"/>
  <c r="AM116" i="8"/>
  <c r="BA112" i="7"/>
  <c r="BA117" i="7"/>
  <c r="AM47" i="8"/>
  <c r="AM13" i="8"/>
  <c r="AN13" i="7"/>
  <c r="AM31" i="8"/>
  <c r="AP67" i="7"/>
  <c r="AM97" i="8"/>
  <c r="AM63" i="8"/>
  <c r="AM59" i="8"/>
  <c r="AO29" i="7"/>
  <c r="AN75" i="7"/>
  <c r="AM75" i="8"/>
  <c r="AN44" i="7"/>
  <c r="AM44" i="8"/>
  <c r="AO61" i="7"/>
  <c r="AN57" i="7"/>
  <c r="AM57" i="8"/>
  <c r="AO17" i="7"/>
  <c r="AO107" i="7"/>
  <c r="AN39" i="7"/>
  <c r="AM39" i="8"/>
  <c r="AM34" i="8"/>
  <c r="AO15" i="7"/>
  <c r="AO74" i="7"/>
  <c r="AO18" i="7"/>
  <c r="AM80" i="8"/>
  <c r="AN88" i="7"/>
  <c r="AM88" i="8"/>
  <c r="AN32" i="7"/>
  <c r="AM32" i="8"/>
  <c r="AN7" i="7"/>
  <c r="AM7" i="8"/>
  <c r="AM52" i="8"/>
  <c r="AM71" i="8"/>
  <c r="AM22" i="8"/>
  <c r="AM49" i="8"/>
  <c r="AP98" i="7"/>
  <c r="AN40" i="7"/>
  <c r="AM40" i="8"/>
  <c r="AQ102" i="7"/>
  <c r="AP92" i="7"/>
  <c r="AO97" i="7"/>
  <c r="AO63" i="7"/>
  <c r="AO59" i="7"/>
  <c r="AO83" i="7"/>
  <c r="AO55" i="7"/>
  <c r="AM60" i="8"/>
  <c r="AM43" i="8"/>
  <c r="AM25" i="8"/>
  <c r="AO66" i="7"/>
  <c r="AO34" i="7"/>
  <c r="AM105" i="8"/>
  <c r="AM90" i="8"/>
  <c r="AM98" i="8"/>
  <c r="AM26" i="8"/>
  <c r="AN104" i="7"/>
  <c r="AM104" i="8"/>
  <c r="AM109" i="8"/>
  <c r="AM86" i="8"/>
  <c r="AM9" i="8"/>
  <c r="AO58" i="7"/>
  <c r="AN108" i="7"/>
  <c r="AM108" i="8"/>
  <c r="AM35" i="8"/>
  <c r="AM87" i="8"/>
  <c r="AO49" i="7"/>
  <c r="AM79" i="8"/>
  <c r="AM77" i="8"/>
  <c r="AN54" i="7"/>
  <c r="AM54" i="8"/>
  <c r="AM78" i="8"/>
  <c r="AM27" i="8"/>
  <c r="AM56" i="8"/>
  <c r="AM106" i="8"/>
  <c r="AM94" i="8"/>
  <c r="AN28" i="7"/>
  <c r="AM28" i="8"/>
  <c r="AO10" i="7"/>
  <c r="AO60" i="7"/>
  <c r="AO14" i="7"/>
  <c r="AO43" i="7"/>
  <c r="AO25" i="7"/>
  <c r="AN16" i="7"/>
  <c r="AM16" i="8"/>
  <c r="AO65" i="7"/>
  <c r="AO103" i="7"/>
  <c r="AM101" i="8"/>
  <c r="AM93" i="8"/>
  <c r="AO20" i="7"/>
  <c r="AO105" i="7"/>
  <c r="AP36" i="7"/>
  <c r="AO90" i="7"/>
  <c r="AP76" i="7"/>
  <c r="AO23" i="7"/>
  <c r="AO45" i="7"/>
  <c r="AM96" i="8"/>
  <c r="AO26" i="7"/>
  <c r="AP38" i="7"/>
  <c r="AM81" i="8"/>
  <c r="AM46" i="8"/>
  <c r="AO109" i="7"/>
  <c r="AN51" i="7"/>
  <c r="AM51" i="8"/>
  <c r="AO86" i="7"/>
  <c r="AO9" i="7"/>
  <c r="AN100" i="7"/>
  <c r="AM100" i="8"/>
  <c r="AM99" i="8"/>
  <c r="AP48" i="7"/>
  <c r="AO35" i="7"/>
  <c r="AN70" i="7"/>
  <c r="AM70" i="8"/>
  <c r="AN72" i="7"/>
  <c r="AM72" i="8"/>
  <c r="AM83" i="8"/>
  <c r="AM53" i="8"/>
  <c r="AM55" i="8"/>
  <c r="AN24" i="7"/>
  <c r="AM24" i="8"/>
  <c r="AP71" i="7"/>
  <c r="AM6" i="8"/>
  <c r="AP87" i="7"/>
  <c r="AM82" i="8"/>
  <c r="AM66" i="8"/>
  <c r="AN95" i="7"/>
  <c r="AM95" i="8"/>
  <c r="AO33" i="7"/>
  <c r="AO89" i="7"/>
  <c r="AM92" i="8"/>
  <c r="AO42" i="7"/>
  <c r="AP80" i="7"/>
  <c r="AN12" i="7"/>
  <c r="AM12" i="8"/>
  <c r="AP19" i="7"/>
  <c r="AO50" i="7"/>
  <c r="AO37" i="7"/>
  <c r="AN91" i="7"/>
  <c r="AM91" i="8"/>
  <c r="AO21" i="7"/>
  <c r="AO30" i="7"/>
  <c r="AO41" i="7"/>
  <c r="AP22" i="7"/>
  <c r="AM58" i="8"/>
  <c r="AO31" i="7"/>
  <c r="AN69" i="7"/>
  <c r="AM69" i="8"/>
  <c r="AP46" i="7"/>
  <c r="AO53" i="7"/>
  <c r="AM10" i="8"/>
  <c r="AM14" i="8"/>
  <c r="AM38" i="8"/>
  <c r="AM102" i="8"/>
  <c r="AO6" i="7"/>
  <c r="AM65" i="8"/>
  <c r="AM103" i="8"/>
  <c r="AO82" i="7"/>
  <c r="AN68" i="7"/>
  <c r="AM68" i="8"/>
  <c r="AM20" i="8"/>
  <c r="AR73" i="7"/>
  <c r="AM23" i="8"/>
  <c r="AM45" i="8"/>
  <c r="AN11" i="7"/>
  <c r="AM11" i="8"/>
  <c r="AM19" i="8"/>
  <c r="AN8" i="7"/>
  <c r="AM8" i="8"/>
  <c r="AM48" i="8"/>
  <c r="AO79" i="7"/>
  <c r="AN85" i="7"/>
  <c r="AM85" i="8"/>
  <c r="AO77" i="7"/>
  <c r="AP96" i="7"/>
  <c r="AO78" i="7"/>
  <c r="AN64" i="7"/>
  <c r="AM64" i="8"/>
  <c r="AO27" i="7"/>
  <c r="AO56" i="7"/>
  <c r="AO106" i="7"/>
  <c r="AO94" i="7"/>
  <c r="AM29" i="8"/>
  <c r="AM61" i="8"/>
  <c r="AM17" i="8"/>
  <c r="AP52" i="7"/>
  <c r="AM73" i="8"/>
  <c r="AM107" i="8"/>
  <c r="AO101" i="7"/>
  <c r="AO93" i="7"/>
  <c r="AM15" i="8"/>
  <c r="AM33" i="8"/>
  <c r="AM89" i="8"/>
  <c r="AM42" i="8"/>
  <c r="AM74" i="8"/>
  <c r="AO81" i="7"/>
  <c r="AM50" i="8"/>
  <c r="AM37" i="8"/>
  <c r="AN84" i="7"/>
  <c r="AM84" i="8"/>
  <c r="AM36" i="8"/>
  <c r="AM18" i="8"/>
  <c r="AM76" i="8"/>
  <c r="AM21" i="8"/>
  <c r="AM30" i="8"/>
  <c r="AM41" i="8"/>
  <c r="AN62" i="7"/>
  <c r="AM62" i="8"/>
  <c r="AO99" i="7"/>
  <c r="AO47" i="7"/>
  <c r="AM67" i="8"/>
  <c r="AN117" i="8" l="1"/>
  <c r="AN111" i="8"/>
  <c r="BB112" i="7"/>
  <c r="BB116" i="7"/>
  <c r="BA115" i="7"/>
  <c r="AN115" i="8"/>
  <c r="AN118" i="8"/>
  <c r="AN113" i="8"/>
  <c r="BB117" i="7"/>
  <c r="BB118" i="7"/>
  <c r="BA114" i="7"/>
  <c r="BC113" i="7"/>
  <c r="AN116" i="8"/>
  <c r="AN110" i="8"/>
  <c r="AN114" i="8"/>
  <c r="AN112" i="8"/>
  <c r="AN22" i="8"/>
  <c r="AN99" i="8"/>
  <c r="AN97" i="8"/>
  <c r="AN71" i="8"/>
  <c r="AO84" i="7"/>
  <c r="AN84" i="8"/>
  <c r="AP81" i="7"/>
  <c r="AN93" i="8"/>
  <c r="AN94" i="8"/>
  <c r="AN82" i="8"/>
  <c r="AN6" i="8"/>
  <c r="AN31" i="8"/>
  <c r="AP30" i="7"/>
  <c r="AP50" i="7"/>
  <c r="AN35" i="8"/>
  <c r="AN23" i="8"/>
  <c r="AN90" i="8"/>
  <c r="AN105" i="8"/>
  <c r="AN65" i="8"/>
  <c r="AN96" i="8"/>
  <c r="AN58" i="8"/>
  <c r="AN34" i="8"/>
  <c r="AP55" i="7"/>
  <c r="AP59" i="7"/>
  <c r="AP97" i="7"/>
  <c r="AR102" i="7"/>
  <c r="AQ98" i="7"/>
  <c r="AO32" i="7"/>
  <c r="AN32" i="8"/>
  <c r="AN15" i="8"/>
  <c r="AP17" i="7"/>
  <c r="AP99" i="7"/>
  <c r="AP56" i="7"/>
  <c r="AQ96" i="7"/>
  <c r="AN76" i="8"/>
  <c r="AP31" i="7"/>
  <c r="AN21" i="8"/>
  <c r="AP33" i="7"/>
  <c r="AO72" i="7"/>
  <c r="AN72" i="8"/>
  <c r="AP35" i="7"/>
  <c r="AP65" i="7"/>
  <c r="AN63" i="8"/>
  <c r="AP18" i="7"/>
  <c r="AN107" i="8"/>
  <c r="AO44" i="7"/>
  <c r="AN44" i="8"/>
  <c r="AP29" i="7"/>
  <c r="AN47" i="8"/>
  <c r="AP47" i="7"/>
  <c r="AO62" i="7"/>
  <c r="AN62" i="8"/>
  <c r="AN81" i="8"/>
  <c r="AN80" i="8"/>
  <c r="AP106" i="7"/>
  <c r="AP27" i="7"/>
  <c r="AP78" i="7"/>
  <c r="AP77" i="7"/>
  <c r="AP79" i="7"/>
  <c r="AO8" i="7"/>
  <c r="AN8" i="8"/>
  <c r="AS73" i="7"/>
  <c r="AO68" i="7"/>
  <c r="AN68" i="8"/>
  <c r="AN73" i="8"/>
  <c r="AP53" i="7"/>
  <c r="AO69" i="7"/>
  <c r="AN69" i="8"/>
  <c r="AN30" i="8"/>
  <c r="AN50" i="8"/>
  <c r="AN42" i="8"/>
  <c r="AP89" i="7"/>
  <c r="AO95" i="7"/>
  <c r="AN95" i="8"/>
  <c r="AQ87" i="7"/>
  <c r="AO70" i="7"/>
  <c r="AN70" i="8"/>
  <c r="AQ48" i="7"/>
  <c r="AN9" i="8"/>
  <c r="AN26" i="8"/>
  <c r="AP45" i="7"/>
  <c r="AQ76" i="7"/>
  <c r="AP20" i="7"/>
  <c r="AP103" i="7"/>
  <c r="AN25" i="8"/>
  <c r="AN14" i="8"/>
  <c r="AN10" i="8"/>
  <c r="AO108" i="7"/>
  <c r="AN108" i="8"/>
  <c r="AN38" i="8"/>
  <c r="AP66" i="7"/>
  <c r="AN55" i="8"/>
  <c r="AN59" i="8"/>
  <c r="AP74" i="7"/>
  <c r="AO57" i="7"/>
  <c r="AN57" i="8"/>
  <c r="AP61" i="7"/>
  <c r="AO75" i="7"/>
  <c r="AN75" i="8"/>
  <c r="AN101" i="8"/>
  <c r="AN56" i="8"/>
  <c r="AN36" i="8"/>
  <c r="AN102" i="8"/>
  <c r="AQ22" i="7"/>
  <c r="AO91" i="7"/>
  <c r="AN91" i="8"/>
  <c r="AO12" i="7"/>
  <c r="AN12" i="8"/>
  <c r="AP42" i="7"/>
  <c r="AN33" i="8"/>
  <c r="AO24" i="7"/>
  <c r="AN24" i="8"/>
  <c r="AP9" i="7"/>
  <c r="AO51" i="7"/>
  <c r="AN51" i="8"/>
  <c r="AP26" i="7"/>
  <c r="AP25" i="7"/>
  <c r="AP14" i="7"/>
  <c r="AP10" i="7"/>
  <c r="AN18" i="8"/>
  <c r="AO39" i="7"/>
  <c r="AN39" i="8"/>
  <c r="AN29" i="8"/>
  <c r="AO13" i="7"/>
  <c r="AN13" i="8"/>
  <c r="AP93" i="7"/>
  <c r="AP101" i="7"/>
  <c r="AP94" i="7"/>
  <c r="AO64" i="7"/>
  <c r="AN64" i="8"/>
  <c r="AO85" i="7"/>
  <c r="AN85" i="8"/>
  <c r="AN67" i="8"/>
  <c r="AP82" i="7"/>
  <c r="AP6" i="7"/>
  <c r="AQ46" i="7"/>
  <c r="AN41" i="8"/>
  <c r="AN37" i="8"/>
  <c r="AN86" i="8"/>
  <c r="AN109" i="8"/>
  <c r="AP23" i="7"/>
  <c r="AP90" i="7"/>
  <c r="AP105" i="7"/>
  <c r="AN43" i="8"/>
  <c r="AN60" i="8"/>
  <c r="AN49" i="8"/>
  <c r="AN48" i="8"/>
  <c r="AP58" i="7"/>
  <c r="AP34" i="7"/>
  <c r="AN83" i="8"/>
  <c r="AP15" i="7"/>
  <c r="AN17" i="8"/>
  <c r="AN19" i="8"/>
  <c r="AN87" i="8"/>
  <c r="AQ52" i="7"/>
  <c r="AN106" i="8"/>
  <c r="AN27" i="8"/>
  <c r="AN78" i="8"/>
  <c r="AN77" i="8"/>
  <c r="AN79" i="8"/>
  <c r="AO11" i="7"/>
  <c r="AN11" i="8"/>
  <c r="AN53" i="8"/>
  <c r="AP41" i="7"/>
  <c r="AP21" i="7"/>
  <c r="AP37" i="7"/>
  <c r="AQ19" i="7"/>
  <c r="AQ80" i="7"/>
  <c r="AN89" i="8"/>
  <c r="AQ71" i="7"/>
  <c r="AO100" i="7"/>
  <c r="AN100" i="8"/>
  <c r="AP86" i="7"/>
  <c r="AP109" i="7"/>
  <c r="AQ38" i="7"/>
  <c r="AN45" i="8"/>
  <c r="AQ36" i="7"/>
  <c r="AN20" i="8"/>
  <c r="AN103" i="8"/>
  <c r="AO16" i="7"/>
  <c r="AN16" i="8"/>
  <c r="AP43" i="7"/>
  <c r="AP60" i="7"/>
  <c r="AO28" i="7"/>
  <c r="AN28" i="8"/>
  <c r="AO54" i="7"/>
  <c r="AN54" i="8"/>
  <c r="AP49" i="7"/>
  <c r="AO104" i="7"/>
  <c r="AN104" i="8"/>
  <c r="AN66" i="8"/>
  <c r="AP83" i="7"/>
  <c r="AP63" i="7"/>
  <c r="AQ92" i="7"/>
  <c r="AO40" i="7"/>
  <c r="AN40" i="8"/>
  <c r="AO7" i="7"/>
  <c r="AN7" i="8"/>
  <c r="AN46" i="8"/>
  <c r="AN92" i="8"/>
  <c r="AN98" i="8"/>
  <c r="AO88" i="7"/>
  <c r="AN88" i="8"/>
  <c r="AN74" i="8"/>
  <c r="AP107" i="7"/>
  <c r="AN61" i="8"/>
  <c r="AQ67" i="7"/>
  <c r="AN52" i="8"/>
  <c r="AO110" i="8" l="1"/>
  <c r="AO111" i="8"/>
  <c r="AO115" i="8"/>
  <c r="AO118" i="8"/>
  <c r="BB114" i="7"/>
  <c r="BC117" i="7"/>
  <c r="AO114" i="8"/>
  <c r="AO117" i="8"/>
  <c r="BC116" i="7"/>
  <c r="AO116" i="8"/>
  <c r="AO113" i="8"/>
  <c r="BD113" i="7"/>
  <c r="BC118" i="7"/>
  <c r="AO112" i="8"/>
  <c r="BB115" i="7"/>
  <c r="BC112" i="7"/>
  <c r="AO107" i="8"/>
  <c r="AO30" i="8"/>
  <c r="AP88" i="7"/>
  <c r="AO88" i="8"/>
  <c r="AO83" i="8"/>
  <c r="AP54" i="7"/>
  <c r="AO54" i="8"/>
  <c r="AP16" i="7"/>
  <c r="AO16" i="8"/>
  <c r="AR38" i="7"/>
  <c r="AO37" i="8"/>
  <c r="AO23" i="8"/>
  <c r="AO6" i="8"/>
  <c r="AQ82" i="7"/>
  <c r="AO101" i="8"/>
  <c r="AQ10" i="7"/>
  <c r="AP70" i="7"/>
  <c r="AO70" i="8"/>
  <c r="AP95" i="7"/>
  <c r="AO95" i="8"/>
  <c r="AO77" i="8"/>
  <c r="AO65" i="8"/>
  <c r="AO99" i="8"/>
  <c r="AR98" i="7"/>
  <c r="AO43" i="8"/>
  <c r="AR71" i="7"/>
  <c r="AQ37" i="7"/>
  <c r="AQ41" i="7"/>
  <c r="AP11" i="7"/>
  <c r="AO11" i="8"/>
  <c r="AQ15" i="7"/>
  <c r="AQ34" i="7"/>
  <c r="AQ105" i="7"/>
  <c r="AQ23" i="7"/>
  <c r="AO71" i="8"/>
  <c r="AQ101" i="7"/>
  <c r="AO14" i="8"/>
  <c r="AP75" i="7"/>
  <c r="AO75" i="8"/>
  <c r="AP57" i="7"/>
  <c r="AO57" i="8"/>
  <c r="AQ20" i="7"/>
  <c r="AP68" i="7"/>
  <c r="AO68" i="8"/>
  <c r="AQ77" i="7"/>
  <c r="AO67" i="8"/>
  <c r="AP44" i="7"/>
  <c r="AO44" i="8"/>
  <c r="AQ65" i="7"/>
  <c r="AP72" i="7"/>
  <c r="AO72" i="8"/>
  <c r="AO31" i="8"/>
  <c r="AR96" i="7"/>
  <c r="AQ99" i="7"/>
  <c r="AO50" i="8"/>
  <c r="AP40" i="7"/>
  <c r="AO40" i="8"/>
  <c r="AQ63" i="7"/>
  <c r="AO60" i="8"/>
  <c r="AO86" i="8"/>
  <c r="AO48" i="8"/>
  <c r="AR19" i="7"/>
  <c r="AQ21" i="7"/>
  <c r="AQ58" i="7"/>
  <c r="AQ90" i="7"/>
  <c r="AO19" i="8"/>
  <c r="AR46" i="7"/>
  <c r="AO73" i="8"/>
  <c r="AO82" i="8"/>
  <c r="AP85" i="7"/>
  <c r="AO85" i="8"/>
  <c r="AQ94" i="7"/>
  <c r="AQ93" i="7"/>
  <c r="AO10" i="8"/>
  <c r="AQ25" i="7"/>
  <c r="AO26" i="8"/>
  <c r="AQ9" i="7"/>
  <c r="AP12" i="7"/>
  <c r="AO12" i="8"/>
  <c r="AR22" i="7"/>
  <c r="AQ61" i="7"/>
  <c r="AQ74" i="7"/>
  <c r="AQ66" i="7"/>
  <c r="AQ103" i="7"/>
  <c r="AT73" i="7"/>
  <c r="AQ79" i="7"/>
  <c r="AQ78" i="7"/>
  <c r="AQ106" i="7"/>
  <c r="AQ47" i="7"/>
  <c r="AQ29" i="7"/>
  <c r="AQ35" i="7"/>
  <c r="AQ33" i="7"/>
  <c r="AQ56" i="7"/>
  <c r="AQ17" i="7"/>
  <c r="AO97" i="8"/>
  <c r="AO55" i="8"/>
  <c r="AQ81" i="7"/>
  <c r="AP104" i="7"/>
  <c r="AO104" i="8"/>
  <c r="AQ60" i="7"/>
  <c r="AR36" i="7"/>
  <c r="AQ86" i="7"/>
  <c r="AO41" i="8"/>
  <c r="AR52" i="7"/>
  <c r="AO15" i="8"/>
  <c r="AO34" i="8"/>
  <c r="AO105" i="8"/>
  <c r="AO25" i="8"/>
  <c r="AQ26" i="7"/>
  <c r="AO9" i="8"/>
  <c r="AO42" i="8"/>
  <c r="AO20" i="8"/>
  <c r="AR76" i="7"/>
  <c r="AP69" i="7"/>
  <c r="AO69" i="8"/>
  <c r="AQ27" i="7"/>
  <c r="AQ97" i="7"/>
  <c r="AQ55" i="7"/>
  <c r="AQ30" i="7"/>
  <c r="AQ107" i="7"/>
  <c r="AP7" i="7"/>
  <c r="AO7" i="8"/>
  <c r="AO52" i="8"/>
  <c r="AO46" i="8"/>
  <c r="AO96" i="8"/>
  <c r="AR92" i="7"/>
  <c r="AQ83" i="7"/>
  <c r="AO49" i="8"/>
  <c r="AO76" i="8"/>
  <c r="AO109" i="8"/>
  <c r="AR80" i="7"/>
  <c r="AO102" i="8"/>
  <c r="AQ6" i="7"/>
  <c r="AP64" i="7"/>
  <c r="AO64" i="8"/>
  <c r="AP13" i="7"/>
  <c r="AO13" i="8"/>
  <c r="AP39" i="7"/>
  <c r="AO39" i="8"/>
  <c r="AQ42" i="7"/>
  <c r="AP91" i="7"/>
  <c r="AO91" i="8"/>
  <c r="AO45" i="8"/>
  <c r="AO89" i="8"/>
  <c r="AO53" i="8"/>
  <c r="AP8" i="7"/>
  <c r="AO8" i="8"/>
  <c r="AO27" i="8"/>
  <c r="AP62" i="7"/>
  <c r="AO62" i="8"/>
  <c r="AO18" i="8"/>
  <c r="AO59" i="8"/>
  <c r="AP84" i="7"/>
  <c r="AO84" i="8"/>
  <c r="AR67" i="7"/>
  <c r="AO63" i="8"/>
  <c r="AQ49" i="7"/>
  <c r="AP28" i="7"/>
  <c r="AO28" i="8"/>
  <c r="AQ43" i="7"/>
  <c r="AQ109" i="7"/>
  <c r="AP100" i="7"/>
  <c r="AO100" i="8"/>
  <c r="AO87" i="8"/>
  <c r="AO21" i="8"/>
  <c r="AO92" i="8"/>
  <c r="AO58" i="8"/>
  <c r="AO90" i="8"/>
  <c r="AO38" i="8"/>
  <c r="AO80" i="8"/>
  <c r="AO94" i="8"/>
  <c r="AO93" i="8"/>
  <c r="AQ14" i="7"/>
  <c r="AP51" i="7"/>
  <c r="AO51" i="8"/>
  <c r="AP24" i="7"/>
  <c r="AO24" i="8"/>
  <c r="AO61" i="8"/>
  <c r="AO74" i="8"/>
  <c r="AO66" i="8"/>
  <c r="AP108" i="7"/>
  <c r="AO108" i="8"/>
  <c r="AO103" i="8"/>
  <c r="AO36" i="8"/>
  <c r="AQ45" i="7"/>
  <c r="AR48" i="7"/>
  <c r="AR87" i="7"/>
  <c r="AQ89" i="7"/>
  <c r="AO22" i="8"/>
  <c r="AQ53" i="7"/>
  <c r="AO79" i="8"/>
  <c r="AO78" i="8"/>
  <c r="AO106" i="8"/>
  <c r="AO47" i="8"/>
  <c r="AO29" i="8"/>
  <c r="AQ18" i="7"/>
  <c r="AO35" i="8"/>
  <c r="AO33" i="8"/>
  <c r="AQ31" i="7"/>
  <c r="AO56" i="8"/>
  <c r="AO17" i="8"/>
  <c r="AO32" i="8"/>
  <c r="AP32" i="7"/>
  <c r="AS102" i="7"/>
  <c r="AQ59" i="7"/>
  <c r="AQ50" i="7"/>
  <c r="AO81" i="8"/>
  <c r="AO98" i="8"/>
  <c r="AP110" i="8" l="1"/>
  <c r="AP112" i="8"/>
  <c r="AP113" i="8"/>
  <c r="BD118" i="7"/>
  <c r="AP114" i="8"/>
  <c r="AP117" i="8"/>
  <c r="BC115" i="7"/>
  <c r="BC114" i="7"/>
  <c r="BE113" i="7"/>
  <c r="AP116" i="8"/>
  <c r="AP111" i="8"/>
  <c r="BD112" i="7"/>
  <c r="AP115" i="8"/>
  <c r="AP118" i="8"/>
  <c r="BD116" i="7"/>
  <c r="BD117" i="7"/>
  <c r="AP59" i="8"/>
  <c r="AP82" i="8"/>
  <c r="AQ32" i="7"/>
  <c r="AP32" i="8"/>
  <c r="AP31" i="8"/>
  <c r="AP18" i="8"/>
  <c r="AP53" i="8"/>
  <c r="AR89" i="7"/>
  <c r="AS48" i="7"/>
  <c r="AQ24" i="7"/>
  <c r="AP24" i="8"/>
  <c r="AR43" i="7"/>
  <c r="AR30" i="7"/>
  <c r="AR60" i="7"/>
  <c r="AR17" i="7"/>
  <c r="AR78" i="7"/>
  <c r="AR90" i="7"/>
  <c r="AQ40" i="7"/>
  <c r="AP40" i="8"/>
  <c r="AP105" i="8"/>
  <c r="AP41" i="8"/>
  <c r="AS98" i="7"/>
  <c r="AQ16" i="7"/>
  <c r="AP16" i="8"/>
  <c r="AR59" i="7"/>
  <c r="AR53" i="7"/>
  <c r="AP45" i="8"/>
  <c r="AP14" i="8"/>
  <c r="AP109" i="8"/>
  <c r="AQ62" i="7"/>
  <c r="AP62" i="8"/>
  <c r="AP102" i="8"/>
  <c r="AR83" i="7"/>
  <c r="AP55" i="8"/>
  <c r="AS52" i="7"/>
  <c r="AP56" i="8"/>
  <c r="AP29" i="8"/>
  <c r="AP79" i="8"/>
  <c r="AR66" i="7"/>
  <c r="AQ12" i="7"/>
  <c r="AP12" i="8"/>
  <c r="AQ85" i="7"/>
  <c r="AP85" i="8"/>
  <c r="AP63" i="8"/>
  <c r="AR77" i="7"/>
  <c r="AR20" i="7"/>
  <c r="AQ75" i="7"/>
  <c r="AP75" i="8"/>
  <c r="AR10" i="7"/>
  <c r="AS87" i="7"/>
  <c r="AQ108" i="7"/>
  <c r="AP108" i="8"/>
  <c r="AQ51" i="7"/>
  <c r="AP51" i="8"/>
  <c r="AP46" i="8"/>
  <c r="AP28" i="8"/>
  <c r="AQ28" i="7"/>
  <c r="AR50" i="7"/>
  <c r="AT102" i="7"/>
  <c r="AP89" i="8"/>
  <c r="AP43" i="8"/>
  <c r="AP49" i="8"/>
  <c r="AS67" i="7"/>
  <c r="AP87" i="8"/>
  <c r="AQ91" i="7"/>
  <c r="AP91" i="8"/>
  <c r="AQ39" i="7"/>
  <c r="AP39" i="8"/>
  <c r="AQ64" i="7"/>
  <c r="AP64" i="8"/>
  <c r="AP73" i="8"/>
  <c r="AS92" i="7"/>
  <c r="AP30" i="8"/>
  <c r="AP97" i="8"/>
  <c r="AR26" i="7"/>
  <c r="AP86" i="8"/>
  <c r="AP60" i="8"/>
  <c r="AP81" i="8"/>
  <c r="AP17" i="8"/>
  <c r="AP33" i="8"/>
  <c r="AP47" i="8"/>
  <c r="AP78" i="8"/>
  <c r="AR103" i="7"/>
  <c r="AR74" i="7"/>
  <c r="AS22" i="7"/>
  <c r="AR9" i="7"/>
  <c r="AR94" i="7"/>
  <c r="AP90" i="8"/>
  <c r="AP52" i="8"/>
  <c r="AS19" i="7"/>
  <c r="AP36" i="8"/>
  <c r="AR99" i="7"/>
  <c r="AQ68" i="7"/>
  <c r="AP68" i="8"/>
  <c r="AQ57" i="7"/>
  <c r="AP57" i="8"/>
  <c r="AP101" i="8"/>
  <c r="AR23" i="7"/>
  <c r="AR34" i="7"/>
  <c r="AQ11" i="7"/>
  <c r="AP11" i="8"/>
  <c r="AR37" i="7"/>
  <c r="AQ70" i="7"/>
  <c r="AP70" i="8"/>
  <c r="AQ100" i="7"/>
  <c r="AP100" i="8"/>
  <c r="AR49" i="7"/>
  <c r="AQ8" i="7"/>
  <c r="AP8" i="8"/>
  <c r="AP48" i="8"/>
  <c r="AP42" i="8"/>
  <c r="AP6" i="8"/>
  <c r="AS80" i="7"/>
  <c r="AP83" i="8"/>
  <c r="AQ7" i="7"/>
  <c r="AP7" i="8"/>
  <c r="AP67" i="8"/>
  <c r="AP80" i="8"/>
  <c r="AP92" i="8"/>
  <c r="AP96" i="8"/>
  <c r="AP71" i="8"/>
  <c r="AR97" i="7"/>
  <c r="AQ69" i="7"/>
  <c r="AP69" i="8"/>
  <c r="AR86" i="7"/>
  <c r="AR81" i="7"/>
  <c r="AR33" i="7"/>
  <c r="AR47" i="7"/>
  <c r="AU73" i="7"/>
  <c r="AP66" i="8"/>
  <c r="AP61" i="8"/>
  <c r="AP93" i="8"/>
  <c r="AP21" i="8"/>
  <c r="AQ72" i="7"/>
  <c r="AP72" i="8"/>
  <c r="AQ44" i="7"/>
  <c r="AP44" i="8"/>
  <c r="AP77" i="8"/>
  <c r="AP20" i="8"/>
  <c r="AR101" i="7"/>
  <c r="AP15" i="8"/>
  <c r="AP10" i="8"/>
  <c r="AR82" i="7"/>
  <c r="AR31" i="7"/>
  <c r="AR18" i="7"/>
  <c r="AP19" i="8"/>
  <c r="AQ84" i="7"/>
  <c r="AP84" i="8"/>
  <c r="AR42" i="7"/>
  <c r="AQ13" i="7"/>
  <c r="AP13" i="8"/>
  <c r="AR6" i="7"/>
  <c r="AP107" i="8"/>
  <c r="AP27" i="8"/>
  <c r="AP35" i="8"/>
  <c r="AP106" i="8"/>
  <c r="AP76" i="8"/>
  <c r="AR61" i="7"/>
  <c r="AP25" i="8"/>
  <c r="AR93" i="7"/>
  <c r="AS46" i="7"/>
  <c r="AP58" i="8"/>
  <c r="AR21" i="7"/>
  <c r="AS96" i="7"/>
  <c r="AP65" i="8"/>
  <c r="AR105" i="7"/>
  <c r="AR15" i="7"/>
  <c r="AR41" i="7"/>
  <c r="AS71" i="7"/>
  <c r="AQ95" i="7"/>
  <c r="AP95" i="8"/>
  <c r="AQ88" i="7"/>
  <c r="AP88" i="8"/>
  <c r="AP50" i="8"/>
  <c r="AR45" i="7"/>
  <c r="AP22" i="8"/>
  <c r="AR14" i="7"/>
  <c r="AR109" i="7"/>
  <c r="AR107" i="7"/>
  <c r="AR55" i="7"/>
  <c r="AR27" i="7"/>
  <c r="AS76" i="7"/>
  <c r="AP26" i="8"/>
  <c r="AS36" i="7"/>
  <c r="AQ104" i="7"/>
  <c r="AP104" i="8"/>
  <c r="AR56" i="7"/>
  <c r="AR35" i="7"/>
  <c r="AR29" i="7"/>
  <c r="AR106" i="7"/>
  <c r="AR79" i="7"/>
  <c r="AP103" i="8"/>
  <c r="AP74" i="8"/>
  <c r="AP9" i="8"/>
  <c r="AR25" i="7"/>
  <c r="AP94" i="8"/>
  <c r="AR58" i="7"/>
  <c r="AP38" i="8"/>
  <c r="AR63" i="7"/>
  <c r="AP99" i="8"/>
  <c r="AR65" i="7"/>
  <c r="AP23" i="8"/>
  <c r="AP34" i="8"/>
  <c r="AP37" i="8"/>
  <c r="AS38" i="7"/>
  <c r="AQ54" i="7"/>
  <c r="AP54" i="8"/>
  <c r="AP98" i="8"/>
  <c r="AQ110" i="8" l="1"/>
  <c r="AQ113" i="8"/>
  <c r="BE116" i="7"/>
  <c r="BE112" i="7"/>
  <c r="AQ116" i="8"/>
  <c r="AQ115" i="8"/>
  <c r="AQ112" i="8"/>
  <c r="AQ111" i="8"/>
  <c r="BF113" i="7"/>
  <c r="BD115" i="7"/>
  <c r="BE118" i="7"/>
  <c r="BE117" i="7"/>
  <c r="AQ114" i="8"/>
  <c r="AQ118" i="8"/>
  <c r="AQ117" i="8"/>
  <c r="BD114" i="7"/>
  <c r="AQ14" i="8"/>
  <c r="AQ29" i="8"/>
  <c r="AQ79" i="8"/>
  <c r="AQ56" i="8"/>
  <c r="AQ65" i="8"/>
  <c r="AQ38" i="8"/>
  <c r="AQ102" i="8"/>
  <c r="AT38" i="7"/>
  <c r="AS63" i="7"/>
  <c r="AS93" i="7"/>
  <c r="AR8" i="7"/>
  <c r="AQ8" i="8"/>
  <c r="AR100" i="7"/>
  <c r="AQ100" i="8"/>
  <c r="AS37" i="7"/>
  <c r="AS34" i="7"/>
  <c r="AR28" i="7"/>
  <c r="AQ28" i="8"/>
  <c r="AR51" i="7"/>
  <c r="AQ51" i="8"/>
  <c r="AR75" i="7"/>
  <c r="AQ75" i="8"/>
  <c r="AS53" i="7"/>
  <c r="AR16" i="7"/>
  <c r="AQ16" i="8"/>
  <c r="AS79" i="7"/>
  <c r="AS56" i="7"/>
  <c r="AQ27" i="8"/>
  <c r="AQ67" i="8"/>
  <c r="AQ41" i="8"/>
  <c r="AQ105" i="8"/>
  <c r="AT96" i="7"/>
  <c r="AQ73" i="8"/>
  <c r="AR84" i="7"/>
  <c r="AQ84" i="8"/>
  <c r="AQ47" i="8"/>
  <c r="AQ81" i="8"/>
  <c r="AQ23" i="8"/>
  <c r="AQ94" i="8"/>
  <c r="AQ80" i="8"/>
  <c r="AU102" i="7"/>
  <c r="AQ10" i="8"/>
  <c r="AQ20" i="8"/>
  <c r="AQ76" i="8"/>
  <c r="AQ59" i="8"/>
  <c r="AT98" i="7"/>
  <c r="AQ78" i="8"/>
  <c r="AQ17" i="8"/>
  <c r="AQ30" i="8"/>
  <c r="AR32" i="7"/>
  <c r="AQ32" i="8"/>
  <c r="AQ106" i="8"/>
  <c r="AQ35" i="8"/>
  <c r="AQ63" i="8"/>
  <c r="AQ58" i="8"/>
  <c r="AS25" i="7"/>
  <c r="AS106" i="7"/>
  <c r="AS35" i="7"/>
  <c r="AR104" i="7"/>
  <c r="AQ104" i="8"/>
  <c r="AQ55" i="8"/>
  <c r="AQ92" i="8"/>
  <c r="AS109" i="7"/>
  <c r="AQ45" i="8"/>
  <c r="AR88" i="7"/>
  <c r="AQ88" i="8"/>
  <c r="AQ15" i="8"/>
  <c r="AS21" i="7"/>
  <c r="AQ93" i="8"/>
  <c r="AS61" i="7"/>
  <c r="AQ36" i="8"/>
  <c r="AS6" i="7"/>
  <c r="AS42" i="7"/>
  <c r="AQ18" i="8"/>
  <c r="AQ82" i="8"/>
  <c r="AQ101" i="8"/>
  <c r="AQ33" i="8"/>
  <c r="AQ86" i="8"/>
  <c r="AQ97" i="8"/>
  <c r="AR7" i="7"/>
  <c r="AQ7" i="8"/>
  <c r="AQ96" i="8"/>
  <c r="AQ46" i="8"/>
  <c r="AQ87" i="8"/>
  <c r="AQ71" i="8"/>
  <c r="AQ52" i="8"/>
  <c r="AQ37" i="8"/>
  <c r="AQ34" i="8"/>
  <c r="AR68" i="7"/>
  <c r="AQ68" i="8"/>
  <c r="AS99" i="7"/>
  <c r="AQ9" i="8"/>
  <c r="AQ74" i="8"/>
  <c r="AQ26" i="8"/>
  <c r="AT67" i="7"/>
  <c r="AS50" i="7"/>
  <c r="AQ77" i="8"/>
  <c r="AR85" i="7"/>
  <c r="AQ85" i="8"/>
  <c r="AS66" i="7"/>
  <c r="AQ83" i="8"/>
  <c r="AR62" i="7"/>
  <c r="AQ62" i="8"/>
  <c r="AQ53" i="8"/>
  <c r="AQ90" i="8"/>
  <c r="AQ60" i="8"/>
  <c r="AQ43" i="8"/>
  <c r="AQ89" i="8"/>
  <c r="AS58" i="7"/>
  <c r="AT76" i="7"/>
  <c r="AS55" i="7"/>
  <c r="AS45" i="7"/>
  <c r="AT71" i="7"/>
  <c r="AS15" i="7"/>
  <c r="AS18" i="7"/>
  <c r="AS82" i="7"/>
  <c r="AS101" i="7"/>
  <c r="AR44" i="7"/>
  <c r="AQ44" i="8"/>
  <c r="AV73" i="7"/>
  <c r="AS33" i="7"/>
  <c r="AS86" i="7"/>
  <c r="AS97" i="7"/>
  <c r="AS9" i="7"/>
  <c r="AS74" i="7"/>
  <c r="AS26" i="7"/>
  <c r="AT92" i="7"/>
  <c r="AR64" i="7"/>
  <c r="AQ64" i="8"/>
  <c r="AR91" i="7"/>
  <c r="AQ91" i="8"/>
  <c r="AT87" i="7"/>
  <c r="AS77" i="7"/>
  <c r="AT52" i="7"/>
  <c r="AS83" i="7"/>
  <c r="AS90" i="7"/>
  <c r="AS60" i="7"/>
  <c r="AS43" i="7"/>
  <c r="AR24" i="7"/>
  <c r="AQ24" i="8"/>
  <c r="AS89" i="7"/>
  <c r="AS65" i="7"/>
  <c r="AQ22" i="8"/>
  <c r="AS29" i="7"/>
  <c r="AT36" i="7"/>
  <c r="AQ107" i="8"/>
  <c r="AS14" i="7"/>
  <c r="AR13" i="7"/>
  <c r="AQ13" i="8"/>
  <c r="AQ31" i="8"/>
  <c r="AQ49" i="8"/>
  <c r="AR57" i="7"/>
  <c r="AQ57" i="8"/>
  <c r="AQ103" i="8"/>
  <c r="AR12" i="7"/>
  <c r="AQ12" i="8"/>
  <c r="AR54" i="7"/>
  <c r="AQ54" i="8"/>
  <c r="AQ19" i="8"/>
  <c r="AQ25" i="8"/>
  <c r="AS27" i="7"/>
  <c r="AS107" i="7"/>
  <c r="AQ109" i="8"/>
  <c r="AR95" i="7"/>
  <c r="AQ95" i="8"/>
  <c r="AS41" i="7"/>
  <c r="AS105" i="7"/>
  <c r="AQ21" i="8"/>
  <c r="AT46" i="7"/>
  <c r="AQ61" i="8"/>
  <c r="AQ6" i="8"/>
  <c r="AQ42" i="8"/>
  <c r="AS31" i="7"/>
  <c r="AR72" i="7"/>
  <c r="AQ72" i="8"/>
  <c r="AS47" i="7"/>
  <c r="AS81" i="7"/>
  <c r="AR69" i="7"/>
  <c r="AQ69" i="8"/>
  <c r="AT80" i="7"/>
  <c r="AS49" i="7"/>
  <c r="AR70" i="7"/>
  <c r="AQ70" i="8"/>
  <c r="AR11" i="7"/>
  <c r="AQ11" i="8"/>
  <c r="AS23" i="7"/>
  <c r="AQ99" i="8"/>
  <c r="AT19" i="7"/>
  <c r="AS94" i="7"/>
  <c r="AT22" i="7"/>
  <c r="AS103" i="7"/>
  <c r="AR39" i="7"/>
  <c r="AQ39" i="8"/>
  <c r="AQ48" i="8"/>
  <c r="AQ50" i="8"/>
  <c r="AR108" i="7"/>
  <c r="AQ108" i="8"/>
  <c r="AS10" i="7"/>
  <c r="AS20" i="7"/>
  <c r="AQ66" i="8"/>
  <c r="AS59" i="7"/>
  <c r="AR40" i="7"/>
  <c r="AQ40" i="8"/>
  <c r="AS78" i="7"/>
  <c r="AS17" i="7"/>
  <c r="AS30" i="7"/>
  <c r="AT48" i="7"/>
  <c r="AQ98" i="8"/>
  <c r="AR112" i="8" l="1"/>
  <c r="AR113" i="8"/>
  <c r="BF117" i="7"/>
  <c r="BE115" i="7"/>
  <c r="AR116" i="8"/>
  <c r="AR117" i="8"/>
  <c r="AR111" i="8"/>
  <c r="BF112" i="7"/>
  <c r="BF118" i="7"/>
  <c r="BG113" i="7"/>
  <c r="AR114" i="8"/>
  <c r="AR118" i="8"/>
  <c r="AR110" i="8"/>
  <c r="BE114" i="7"/>
  <c r="AR115" i="8"/>
  <c r="BF116" i="7"/>
  <c r="AR59" i="8"/>
  <c r="AR63" i="8"/>
  <c r="AU48" i="7"/>
  <c r="AT30" i="7"/>
  <c r="AT78" i="7"/>
  <c r="AT23" i="7"/>
  <c r="AS70" i="7"/>
  <c r="AR70" i="8"/>
  <c r="AU80" i="7"/>
  <c r="AT81" i="7"/>
  <c r="AS72" i="7"/>
  <c r="AR72" i="8"/>
  <c r="AU46" i="7"/>
  <c r="AT27" i="7"/>
  <c r="AS54" i="7"/>
  <c r="AR54" i="8"/>
  <c r="AR29" i="8"/>
  <c r="AR43" i="8"/>
  <c r="AR9" i="8"/>
  <c r="AR18" i="8"/>
  <c r="AR58" i="8"/>
  <c r="AR66" i="8"/>
  <c r="AR109" i="8"/>
  <c r="AR106" i="8"/>
  <c r="AV102" i="7"/>
  <c r="AS16" i="7"/>
  <c r="AR16" i="8"/>
  <c r="AS28" i="7"/>
  <c r="AR28" i="8"/>
  <c r="AS8" i="7"/>
  <c r="AR8" i="8"/>
  <c r="AT59" i="7"/>
  <c r="AR10" i="8"/>
  <c r="AS39" i="7"/>
  <c r="AR39" i="8"/>
  <c r="AR49" i="8"/>
  <c r="AR47" i="8"/>
  <c r="AT41" i="7"/>
  <c r="AT43" i="7"/>
  <c r="AU52" i="7"/>
  <c r="AS64" i="7"/>
  <c r="AR64" i="8"/>
  <c r="AT9" i="7"/>
  <c r="AT86" i="7"/>
  <c r="AT101" i="7"/>
  <c r="AT18" i="7"/>
  <c r="AU71" i="7"/>
  <c r="AT55" i="7"/>
  <c r="AT58" i="7"/>
  <c r="AS62" i="7"/>
  <c r="AR62" i="8"/>
  <c r="AR87" i="8"/>
  <c r="AU67" i="7"/>
  <c r="AR42" i="8"/>
  <c r="AS84" i="7"/>
  <c r="AR84" i="8"/>
  <c r="AR34" i="8"/>
  <c r="AR93" i="8"/>
  <c r="AT17" i="7"/>
  <c r="AS40" i="7"/>
  <c r="AR40" i="8"/>
  <c r="AR103" i="8"/>
  <c r="AR94" i="8"/>
  <c r="AS11" i="7"/>
  <c r="AR11" i="8"/>
  <c r="AT49" i="7"/>
  <c r="AS69" i="7"/>
  <c r="AR69" i="8"/>
  <c r="AT47" i="7"/>
  <c r="AT31" i="7"/>
  <c r="AR105" i="8"/>
  <c r="AR30" i="8"/>
  <c r="AR78" i="8"/>
  <c r="AR98" i="8"/>
  <c r="AR20" i="8"/>
  <c r="AR67" i="8"/>
  <c r="AT103" i="7"/>
  <c r="AT94" i="7"/>
  <c r="AR23" i="8"/>
  <c r="AR81" i="8"/>
  <c r="AT105" i="7"/>
  <c r="AS95" i="7"/>
  <c r="AR95" i="8"/>
  <c r="AR27" i="8"/>
  <c r="AT14" i="7"/>
  <c r="AT29" i="7"/>
  <c r="AT65" i="7"/>
  <c r="AS24" i="7"/>
  <c r="AR24" i="8"/>
  <c r="AT60" i="7"/>
  <c r="AT83" i="7"/>
  <c r="AT77" i="7"/>
  <c r="AS91" i="7"/>
  <c r="AR91" i="8"/>
  <c r="AU92" i="7"/>
  <c r="AT74" i="7"/>
  <c r="AT97" i="7"/>
  <c r="AT33" i="7"/>
  <c r="AS44" i="7"/>
  <c r="AR44" i="8"/>
  <c r="AT82" i="7"/>
  <c r="AT15" i="7"/>
  <c r="AT45" i="7"/>
  <c r="AU76" i="7"/>
  <c r="AR52" i="8"/>
  <c r="AS85" i="7"/>
  <c r="AR85" i="8"/>
  <c r="AT50" i="7"/>
  <c r="AT99" i="7"/>
  <c r="AR6" i="8"/>
  <c r="AR61" i="8"/>
  <c r="AT21" i="7"/>
  <c r="AT35" i="7"/>
  <c r="AT25" i="7"/>
  <c r="AR79" i="8"/>
  <c r="AR37" i="8"/>
  <c r="AT20" i="7"/>
  <c r="AS108" i="7"/>
  <c r="AR108" i="8"/>
  <c r="AR41" i="8"/>
  <c r="AR89" i="8"/>
  <c r="AR90" i="8"/>
  <c r="AR26" i="8"/>
  <c r="AR86" i="8"/>
  <c r="AR101" i="8"/>
  <c r="AR55" i="8"/>
  <c r="AR102" i="8"/>
  <c r="AT6" i="7"/>
  <c r="AT61" i="7"/>
  <c r="AU96" i="7"/>
  <c r="AT79" i="7"/>
  <c r="AS75" i="7"/>
  <c r="AR75" i="8"/>
  <c r="AT37" i="7"/>
  <c r="AT63" i="7"/>
  <c r="AR17" i="8"/>
  <c r="AU22" i="7"/>
  <c r="AU19" i="7"/>
  <c r="AR31" i="8"/>
  <c r="AR107" i="8"/>
  <c r="AS57" i="7"/>
  <c r="AR57" i="8"/>
  <c r="AS13" i="7"/>
  <c r="AR13" i="8"/>
  <c r="AT89" i="7"/>
  <c r="AT90" i="7"/>
  <c r="AU87" i="7"/>
  <c r="AT26" i="7"/>
  <c r="AW73" i="7"/>
  <c r="AT66" i="7"/>
  <c r="AS68" i="7"/>
  <c r="AR68" i="8"/>
  <c r="AT109" i="7"/>
  <c r="AS104" i="7"/>
  <c r="AR104" i="8"/>
  <c r="AT106" i="7"/>
  <c r="AS32" i="7"/>
  <c r="AR32" i="8"/>
  <c r="AR56" i="8"/>
  <c r="AR53" i="8"/>
  <c r="AT10" i="7"/>
  <c r="AT107" i="7"/>
  <c r="AS12" i="7"/>
  <c r="AR12" i="8"/>
  <c r="AR14" i="8"/>
  <c r="AU36" i="7"/>
  <c r="AR65" i="8"/>
  <c r="AR60" i="8"/>
  <c r="AR83" i="8"/>
  <c r="AR77" i="8"/>
  <c r="AR74" i="8"/>
  <c r="AR97" i="8"/>
  <c r="AR33" i="8"/>
  <c r="AR82" i="8"/>
  <c r="AR15" i="8"/>
  <c r="AR45" i="8"/>
  <c r="AR50" i="8"/>
  <c r="AR92" i="8"/>
  <c r="AR99" i="8"/>
  <c r="AS7" i="7"/>
  <c r="AR7" i="8"/>
  <c r="AR22" i="8"/>
  <c r="AR19" i="8"/>
  <c r="AR80" i="8"/>
  <c r="AR96" i="8"/>
  <c r="AR36" i="8"/>
  <c r="AR71" i="8"/>
  <c r="AR76" i="8"/>
  <c r="AR38" i="8"/>
  <c r="AR48" i="8"/>
  <c r="AR46" i="8"/>
  <c r="AT42" i="7"/>
  <c r="AR73" i="8"/>
  <c r="AR21" i="8"/>
  <c r="AS88" i="7"/>
  <c r="AR88" i="8"/>
  <c r="AR35" i="8"/>
  <c r="AR25" i="8"/>
  <c r="AU98" i="7"/>
  <c r="AT56" i="7"/>
  <c r="AT53" i="7"/>
  <c r="AS51" i="7"/>
  <c r="AR51" i="8"/>
  <c r="AT34" i="7"/>
  <c r="AS100" i="7"/>
  <c r="AR100" i="8"/>
  <c r="AT93" i="7"/>
  <c r="AU38" i="7"/>
  <c r="AS118" i="8" l="1"/>
  <c r="AS116" i="8"/>
  <c r="AS113" i="8"/>
  <c r="BG112" i="7"/>
  <c r="BG118" i="7"/>
  <c r="AS112" i="8"/>
  <c r="AS110" i="8"/>
  <c r="BF115" i="7"/>
  <c r="BF114" i="7"/>
  <c r="AS114" i="8"/>
  <c r="AS117" i="8"/>
  <c r="AS111" i="8"/>
  <c r="BG116" i="7"/>
  <c r="BH113" i="7"/>
  <c r="AS115" i="8"/>
  <c r="BG117" i="7"/>
  <c r="AS53" i="8"/>
  <c r="AS93" i="8"/>
  <c r="AS34" i="8"/>
  <c r="AS41" i="8"/>
  <c r="AS56" i="8"/>
  <c r="AS55" i="8"/>
  <c r="AS38" i="8"/>
  <c r="AS98" i="8"/>
  <c r="AS107" i="8"/>
  <c r="AV36" i="7"/>
  <c r="AU106" i="7"/>
  <c r="AU66" i="7"/>
  <c r="AU90" i="7"/>
  <c r="AU63" i="7"/>
  <c r="AT75" i="7"/>
  <c r="AS75" i="8"/>
  <c r="AV96" i="7"/>
  <c r="AU20" i="7"/>
  <c r="AU15" i="7"/>
  <c r="AU97" i="7"/>
  <c r="AU77" i="7"/>
  <c r="AU65" i="7"/>
  <c r="AU14" i="7"/>
  <c r="AS80" i="8"/>
  <c r="AU17" i="7"/>
  <c r="AT8" i="7"/>
  <c r="AS8" i="8"/>
  <c r="AW102" i="7"/>
  <c r="AT72" i="7"/>
  <c r="AS72" i="8"/>
  <c r="AU23" i="7"/>
  <c r="AU93" i="7"/>
  <c r="AU53" i="7"/>
  <c r="AU107" i="7"/>
  <c r="AS89" i="8"/>
  <c r="AT13" i="7"/>
  <c r="AS13" i="8"/>
  <c r="AS37" i="8"/>
  <c r="AT85" i="7"/>
  <c r="AS85" i="8"/>
  <c r="AS45" i="8"/>
  <c r="AS82" i="8"/>
  <c r="AS33" i="8"/>
  <c r="AS74" i="8"/>
  <c r="AS29" i="8"/>
  <c r="AU103" i="7"/>
  <c r="AT62" i="7"/>
  <c r="AS62" i="8"/>
  <c r="AS59" i="8"/>
  <c r="AS81" i="8"/>
  <c r="AS78" i="8"/>
  <c r="AS42" i="8"/>
  <c r="AS92" i="8"/>
  <c r="AS10" i="8"/>
  <c r="AT32" i="7"/>
  <c r="AS32" i="8"/>
  <c r="AT104" i="7"/>
  <c r="AS104" i="8"/>
  <c r="AT68" i="7"/>
  <c r="AS68" i="8"/>
  <c r="AX73" i="7"/>
  <c r="AV87" i="7"/>
  <c r="AU89" i="7"/>
  <c r="AU37" i="7"/>
  <c r="AU79" i="7"/>
  <c r="AU61" i="7"/>
  <c r="AS73" i="8"/>
  <c r="AT108" i="7"/>
  <c r="AS108" i="8"/>
  <c r="AU35" i="7"/>
  <c r="AS50" i="8"/>
  <c r="AU45" i="7"/>
  <c r="AU82" i="7"/>
  <c r="AU33" i="7"/>
  <c r="AU74" i="7"/>
  <c r="AT91" i="7"/>
  <c r="AS91" i="8"/>
  <c r="AU83" i="7"/>
  <c r="AT24" i="7"/>
  <c r="AS24" i="8"/>
  <c r="AU29" i="7"/>
  <c r="AS46" i="8"/>
  <c r="AS94" i="8"/>
  <c r="AU31" i="7"/>
  <c r="AT69" i="7"/>
  <c r="AS69" i="8"/>
  <c r="AT11" i="7"/>
  <c r="AS11" i="8"/>
  <c r="AT40" i="7"/>
  <c r="AS40" i="8"/>
  <c r="AT84" i="7"/>
  <c r="AS84" i="8"/>
  <c r="AV67" i="7"/>
  <c r="AS58" i="8"/>
  <c r="AS101" i="8"/>
  <c r="AS9" i="8"/>
  <c r="AU59" i="7"/>
  <c r="AT28" i="7"/>
  <c r="AS28" i="8"/>
  <c r="AT54" i="7"/>
  <c r="AS54" i="8"/>
  <c r="AV46" i="7"/>
  <c r="AU81" i="7"/>
  <c r="AT70" i="7"/>
  <c r="AS70" i="8"/>
  <c r="AU78" i="7"/>
  <c r="AV48" i="7"/>
  <c r="AU109" i="7"/>
  <c r="AU26" i="7"/>
  <c r="AU6" i="7"/>
  <c r="AU25" i="7"/>
  <c r="AU21" i="7"/>
  <c r="AS99" i="8"/>
  <c r="AV76" i="7"/>
  <c r="AT44" i="7"/>
  <c r="AS44" i="8"/>
  <c r="AV92" i="7"/>
  <c r="AU60" i="7"/>
  <c r="AS105" i="8"/>
  <c r="AS103" i="8"/>
  <c r="AU47" i="7"/>
  <c r="AU49" i="7"/>
  <c r="AS18" i="8"/>
  <c r="AS86" i="8"/>
  <c r="AS43" i="8"/>
  <c r="AT16" i="7"/>
  <c r="AS16" i="8"/>
  <c r="AU27" i="7"/>
  <c r="AV80" i="7"/>
  <c r="AU30" i="7"/>
  <c r="AU34" i="7"/>
  <c r="AU56" i="7"/>
  <c r="AV22" i="7"/>
  <c r="AS79" i="8"/>
  <c r="AS61" i="8"/>
  <c r="AS102" i="8"/>
  <c r="AS35" i="8"/>
  <c r="AU99" i="7"/>
  <c r="AS83" i="8"/>
  <c r="AU105" i="7"/>
  <c r="AS31" i="8"/>
  <c r="AU55" i="7"/>
  <c r="AU18" i="7"/>
  <c r="AU86" i="7"/>
  <c r="AT64" i="7"/>
  <c r="AS64" i="8"/>
  <c r="AU43" i="7"/>
  <c r="AV38" i="7"/>
  <c r="AT100" i="7"/>
  <c r="AS100" i="8"/>
  <c r="AT51" i="7"/>
  <c r="AS51" i="8"/>
  <c r="AV98" i="7"/>
  <c r="AT88" i="7"/>
  <c r="AS88" i="8"/>
  <c r="AU42" i="7"/>
  <c r="AT7" i="7"/>
  <c r="AS7" i="8"/>
  <c r="AS87" i="8"/>
  <c r="AS52" i="8"/>
  <c r="AS19" i="8"/>
  <c r="AS67" i="8"/>
  <c r="AS71" i="8"/>
  <c r="AS22" i="8"/>
  <c r="AS76" i="8"/>
  <c r="AT12" i="7"/>
  <c r="AS12" i="8"/>
  <c r="AU10" i="7"/>
  <c r="AS106" i="8"/>
  <c r="AS109" i="8"/>
  <c r="AS66" i="8"/>
  <c r="AS26" i="8"/>
  <c r="AS90" i="8"/>
  <c r="AS36" i="8"/>
  <c r="AT57" i="7"/>
  <c r="AS57" i="8"/>
  <c r="AV19" i="7"/>
  <c r="AS63" i="8"/>
  <c r="AS6" i="8"/>
  <c r="AS20" i="8"/>
  <c r="AS25" i="8"/>
  <c r="AS21" i="8"/>
  <c r="AU50" i="7"/>
  <c r="AS15" i="8"/>
  <c r="AS97" i="8"/>
  <c r="AS77" i="8"/>
  <c r="AS60" i="8"/>
  <c r="AS65" i="8"/>
  <c r="AS14" i="8"/>
  <c r="AT95" i="7"/>
  <c r="AS95" i="8"/>
  <c r="AU94" i="7"/>
  <c r="AS48" i="8"/>
  <c r="AS47" i="8"/>
  <c r="AS49" i="8"/>
  <c r="AS17" i="8"/>
  <c r="AU58" i="7"/>
  <c r="AV71" i="7"/>
  <c r="AU101" i="7"/>
  <c r="AU9" i="7"/>
  <c r="AV52" i="7"/>
  <c r="AU41" i="7"/>
  <c r="AT39" i="7"/>
  <c r="AS39" i="8"/>
  <c r="AS27" i="8"/>
  <c r="AS23" i="8"/>
  <c r="AS30" i="8"/>
  <c r="AS96" i="8"/>
  <c r="AT113" i="8" l="1"/>
  <c r="BG114" i="7"/>
  <c r="AT117" i="8"/>
  <c r="AT110" i="8"/>
  <c r="BI113" i="7"/>
  <c r="AT115" i="8"/>
  <c r="AT118" i="8"/>
  <c r="AT111" i="8"/>
  <c r="BH112" i="7"/>
  <c r="BH117" i="7"/>
  <c r="AT114" i="8"/>
  <c r="AT116" i="8"/>
  <c r="BH116" i="7"/>
  <c r="AT112" i="8"/>
  <c r="BG115" i="7"/>
  <c r="BH118" i="7"/>
  <c r="AT92" i="8"/>
  <c r="AT41" i="8"/>
  <c r="AT50" i="8"/>
  <c r="AT80" i="8"/>
  <c r="AT94" i="8"/>
  <c r="AU7" i="7"/>
  <c r="AT7" i="8"/>
  <c r="AT22" i="8"/>
  <c r="AT48" i="8"/>
  <c r="AV18" i="7"/>
  <c r="AT56" i="8"/>
  <c r="AT27" i="8"/>
  <c r="AW92" i="7"/>
  <c r="AV25" i="7"/>
  <c r="AT26" i="8"/>
  <c r="AT59" i="8"/>
  <c r="AT33" i="8"/>
  <c r="AV35" i="7"/>
  <c r="AT37" i="8"/>
  <c r="AV97" i="7"/>
  <c r="AV90" i="7"/>
  <c r="AV41" i="7"/>
  <c r="AT9" i="8"/>
  <c r="AW71" i="7"/>
  <c r="AT86" i="8"/>
  <c r="AV56" i="7"/>
  <c r="AV30" i="7"/>
  <c r="AV27" i="7"/>
  <c r="AT47" i="8"/>
  <c r="AT25" i="8"/>
  <c r="AV26" i="7"/>
  <c r="AU70" i="7"/>
  <c r="AT70" i="8"/>
  <c r="AU84" i="7"/>
  <c r="AT84" i="8"/>
  <c r="AU40" i="7"/>
  <c r="AT40" i="8"/>
  <c r="AU69" i="7"/>
  <c r="AT69" i="8"/>
  <c r="AU13" i="7"/>
  <c r="AT13" i="8"/>
  <c r="AV93" i="7"/>
  <c r="AU8" i="7"/>
  <c r="AT8" i="8"/>
  <c r="AT77" i="8"/>
  <c r="AT15" i="8"/>
  <c r="AT63" i="8"/>
  <c r="AT101" i="8"/>
  <c r="AT58" i="8"/>
  <c r="AW19" i="7"/>
  <c r="AU12" i="7"/>
  <c r="AT12" i="8"/>
  <c r="AV42" i="7"/>
  <c r="AW98" i="7"/>
  <c r="AU51" i="7"/>
  <c r="AT51" i="8"/>
  <c r="AW38" i="7"/>
  <c r="AV43" i="7"/>
  <c r="AV86" i="7"/>
  <c r="AV55" i="7"/>
  <c r="AV105" i="7"/>
  <c r="AT34" i="8"/>
  <c r="AV47" i="7"/>
  <c r="AV60" i="7"/>
  <c r="AU44" i="7"/>
  <c r="AT44" i="8"/>
  <c r="AT21" i="8"/>
  <c r="AT102" i="8"/>
  <c r="AT6" i="8"/>
  <c r="AT109" i="8"/>
  <c r="AT78" i="8"/>
  <c r="AT81" i="8"/>
  <c r="AT31" i="8"/>
  <c r="AT29" i="8"/>
  <c r="AT83" i="8"/>
  <c r="AT74" i="8"/>
  <c r="AT82" i="8"/>
  <c r="AU108" i="7"/>
  <c r="AT108" i="8"/>
  <c r="AT79" i="8"/>
  <c r="AT19" i="8"/>
  <c r="AW87" i="7"/>
  <c r="AU68" i="7"/>
  <c r="AT68" i="8"/>
  <c r="AU32" i="7"/>
  <c r="AT32" i="8"/>
  <c r="AT98" i="8"/>
  <c r="AT46" i="8"/>
  <c r="AT103" i="8"/>
  <c r="AU85" i="7"/>
  <c r="AT85" i="8"/>
  <c r="AT53" i="8"/>
  <c r="AT23" i="8"/>
  <c r="AT17" i="8"/>
  <c r="AV14" i="7"/>
  <c r="AV77" i="7"/>
  <c r="AV15" i="7"/>
  <c r="AW96" i="7"/>
  <c r="AV63" i="7"/>
  <c r="AV66" i="7"/>
  <c r="AW36" i="7"/>
  <c r="AV9" i="7"/>
  <c r="AU57" i="7"/>
  <c r="AT57" i="8"/>
  <c r="AV10" i="7"/>
  <c r="AU88" i="7"/>
  <c r="AT88" i="8"/>
  <c r="AU100" i="7"/>
  <c r="AT100" i="8"/>
  <c r="AU64" i="7"/>
  <c r="AT64" i="8"/>
  <c r="AT99" i="8"/>
  <c r="AT30" i="8"/>
  <c r="AV49" i="7"/>
  <c r="AW76" i="7"/>
  <c r="AT71" i="8"/>
  <c r="AT45" i="8"/>
  <c r="AT61" i="8"/>
  <c r="AV89" i="7"/>
  <c r="AY73" i="7"/>
  <c r="AU104" i="7"/>
  <c r="AT104" i="8"/>
  <c r="AT107" i="8"/>
  <c r="AT93" i="8"/>
  <c r="AV65" i="7"/>
  <c r="AV20" i="7"/>
  <c r="AU75" i="7"/>
  <c r="AT75" i="8"/>
  <c r="AV106" i="7"/>
  <c r="AV94" i="7"/>
  <c r="AV50" i="7"/>
  <c r="AT42" i="8"/>
  <c r="AT43" i="8"/>
  <c r="AT55" i="8"/>
  <c r="AT105" i="8"/>
  <c r="AV99" i="7"/>
  <c r="AT60" i="8"/>
  <c r="AT73" i="8"/>
  <c r="AW48" i="7"/>
  <c r="AW46" i="7"/>
  <c r="AV59" i="7"/>
  <c r="AU24" i="7"/>
  <c r="AT24" i="8"/>
  <c r="AU91" i="7"/>
  <c r="AT91" i="8"/>
  <c r="AV33" i="7"/>
  <c r="AV45" i="7"/>
  <c r="AV61" i="7"/>
  <c r="AV37" i="7"/>
  <c r="AU62" i="7"/>
  <c r="AT62" i="8"/>
  <c r="AV107" i="7"/>
  <c r="AU72" i="7"/>
  <c r="AT72" i="8"/>
  <c r="AT14" i="8"/>
  <c r="AT66" i="8"/>
  <c r="AU39" i="7"/>
  <c r="AT39" i="8"/>
  <c r="AW52" i="7"/>
  <c r="AV101" i="7"/>
  <c r="AV58" i="7"/>
  <c r="AU95" i="7"/>
  <c r="AT95" i="8"/>
  <c r="AT76" i="8"/>
  <c r="AT96" i="8"/>
  <c r="AT10" i="8"/>
  <c r="AT36" i="8"/>
  <c r="AT18" i="8"/>
  <c r="AT67" i="8"/>
  <c r="AW22" i="7"/>
  <c r="AV34" i="7"/>
  <c r="AW80" i="7"/>
  <c r="AU16" i="7"/>
  <c r="AT16" i="8"/>
  <c r="AT49" i="8"/>
  <c r="AV21" i="7"/>
  <c r="AV6" i="7"/>
  <c r="AV109" i="7"/>
  <c r="AV78" i="7"/>
  <c r="AV81" i="7"/>
  <c r="AU54" i="7"/>
  <c r="AT54" i="8"/>
  <c r="AT28" i="8"/>
  <c r="AU28" i="7"/>
  <c r="AW67" i="7"/>
  <c r="AU11" i="7"/>
  <c r="AT11" i="8"/>
  <c r="AV31" i="7"/>
  <c r="AV29" i="7"/>
  <c r="AV83" i="7"/>
  <c r="AV74" i="7"/>
  <c r="AV82" i="7"/>
  <c r="AT35" i="8"/>
  <c r="AV79" i="7"/>
  <c r="AT89" i="8"/>
  <c r="AT38" i="8"/>
  <c r="AV103" i="7"/>
  <c r="AT87" i="8"/>
  <c r="AV53" i="7"/>
  <c r="AV23" i="7"/>
  <c r="AX102" i="7"/>
  <c r="AV17" i="7"/>
  <c r="AT65" i="8"/>
  <c r="AT97" i="8"/>
  <c r="AT20" i="8"/>
  <c r="AT90" i="8"/>
  <c r="AT106" i="8"/>
  <c r="AT52" i="8"/>
  <c r="AU114" i="8" l="1"/>
  <c r="AU110" i="8"/>
  <c r="BH115" i="7"/>
  <c r="AU115" i="8"/>
  <c r="AU116" i="8"/>
  <c r="AU111" i="8"/>
  <c r="BI117" i="7"/>
  <c r="AU118" i="8"/>
  <c r="BI118" i="7"/>
  <c r="AU117" i="8"/>
  <c r="AU113" i="8"/>
  <c r="BI112" i="7"/>
  <c r="BI116" i="7"/>
  <c r="AU112" i="8"/>
  <c r="BJ113" i="7"/>
  <c r="BH114" i="7"/>
  <c r="AU82" i="8"/>
  <c r="AU17" i="8"/>
  <c r="AU34" i="8"/>
  <c r="AU31" i="8"/>
  <c r="AU23" i="8"/>
  <c r="AU83" i="8"/>
  <c r="AU81" i="8"/>
  <c r="AU102" i="8"/>
  <c r="AV95" i="7"/>
  <c r="AU95" i="8"/>
  <c r="AW101" i="7"/>
  <c r="AV39" i="7"/>
  <c r="AU39" i="8"/>
  <c r="AV72" i="7"/>
  <c r="AU72" i="8"/>
  <c r="AV62" i="7"/>
  <c r="AU62" i="8"/>
  <c r="AW61" i="7"/>
  <c r="AW33" i="7"/>
  <c r="AV24" i="7"/>
  <c r="AU24" i="8"/>
  <c r="AU50" i="8"/>
  <c r="AU106" i="8"/>
  <c r="AU20" i="8"/>
  <c r="AX76" i="7"/>
  <c r="AV100" i="7"/>
  <c r="AU100" i="8"/>
  <c r="AW9" i="7"/>
  <c r="AX96" i="7"/>
  <c r="AW105" i="7"/>
  <c r="AX38" i="7"/>
  <c r="AX98" i="7"/>
  <c r="AV12" i="7"/>
  <c r="AU12" i="8"/>
  <c r="AU30" i="8"/>
  <c r="AW18" i="7"/>
  <c r="AW23" i="7"/>
  <c r="AU79" i="8"/>
  <c r="AW82" i="7"/>
  <c r="AW83" i="7"/>
  <c r="AW31" i="7"/>
  <c r="AW81" i="7"/>
  <c r="AU73" i="8"/>
  <c r="AX46" i="7"/>
  <c r="AW50" i="7"/>
  <c r="AW106" i="7"/>
  <c r="AW20" i="7"/>
  <c r="AU49" i="8"/>
  <c r="AU63" i="8"/>
  <c r="AU15" i="8"/>
  <c r="AU14" i="8"/>
  <c r="AV44" i="7"/>
  <c r="AU44" i="8"/>
  <c r="AU42" i="8"/>
  <c r="AX19" i="7"/>
  <c r="AW30" i="7"/>
  <c r="AW41" i="7"/>
  <c r="AW97" i="7"/>
  <c r="AU25" i="8"/>
  <c r="AU53" i="8"/>
  <c r="AW103" i="7"/>
  <c r="AW79" i="7"/>
  <c r="AU74" i="8"/>
  <c r="AU29" i="8"/>
  <c r="AU78" i="8"/>
  <c r="AU6" i="8"/>
  <c r="AW21" i="7"/>
  <c r="AW58" i="7"/>
  <c r="AX52" i="7"/>
  <c r="AW107" i="7"/>
  <c r="AW37" i="7"/>
  <c r="AW45" i="7"/>
  <c r="AV91" i="7"/>
  <c r="AU91" i="8"/>
  <c r="AW59" i="7"/>
  <c r="AU99" i="8"/>
  <c r="AU94" i="8"/>
  <c r="AU65" i="8"/>
  <c r="AU89" i="8"/>
  <c r="AW49" i="7"/>
  <c r="AV64" i="7"/>
  <c r="AU64" i="8"/>
  <c r="AV88" i="7"/>
  <c r="AU88" i="8"/>
  <c r="AV57" i="7"/>
  <c r="AU57" i="8"/>
  <c r="AX36" i="7"/>
  <c r="AW63" i="7"/>
  <c r="AW15" i="7"/>
  <c r="AW14" i="7"/>
  <c r="AV68" i="7"/>
  <c r="AU68" i="8"/>
  <c r="AU60" i="8"/>
  <c r="AW55" i="7"/>
  <c r="AW43" i="7"/>
  <c r="AV51" i="7"/>
  <c r="AU51" i="8"/>
  <c r="AW42" i="7"/>
  <c r="AU93" i="8"/>
  <c r="AU26" i="8"/>
  <c r="AU27" i="8"/>
  <c r="AU56" i="8"/>
  <c r="AX71" i="7"/>
  <c r="AU90" i="8"/>
  <c r="AW25" i="7"/>
  <c r="AV7" i="7"/>
  <c r="AU7" i="8"/>
  <c r="AU76" i="8"/>
  <c r="AU92" i="8"/>
  <c r="AU38" i="8"/>
  <c r="AU98" i="8"/>
  <c r="AU80" i="8"/>
  <c r="AU22" i="8"/>
  <c r="AU52" i="8"/>
  <c r="AU36" i="8"/>
  <c r="AU96" i="8"/>
  <c r="AU87" i="8"/>
  <c r="AU19" i="8"/>
  <c r="AU46" i="8"/>
  <c r="AU48" i="8"/>
  <c r="AU71" i="8"/>
  <c r="AV28" i="7"/>
  <c r="AU28" i="8"/>
  <c r="AU109" i="8"/>
  <c r="AW10" i="7"/>
  <c r="AW66" i="7"/>
  <c r="AW77" i="7"/>
  <c r="AV32" i="7"/>
  <c r="AU32" i="8"/>
  <c r="AX87" i="7"/>
  <c r="AV108" i="7"/>
  <c r="AU108" i="8"/>
  <c r="AU47" i="8"/>
  <c r="AW86" i="7"/>
  <c r="AU41" i="8"/>
  <c r="AU97" i="8"/>
  <c r="AW35" i="7"/>
  <c r="AX92" i="7"/>
  <c r="AW17" i="7"/>
  <c r="AU103" i="8"/>
  <c r="AW109" i="7"/>
  <c r="AU21" i="8"/>
  <c r="AV16" i="7"/>
  <c r="AU16" i="8"/>
  <c r="AW34" i="7"/>
  <c r="AU58" i="8"/>
  <c r="AU107" i="8"/>
  <c r="AU37" i="8"/>
  <c r="AU45" i="8"/>
  <c r="AU59" i="8"/>
  <c r="AZ73" i="7"/>
  <c r="AW47" i="7"/>
  <c r="AU55" i="8"/>
  <c r="AU43" i="8"/>
  <c r="AV8" i="7"/>
  <c r="AU8" i="8"/>
  <c r="AV13" i="7"/>
  <c r="AU13" i="8"/>
  <c r="AV40" i="7"/>
  <c r="AU40" i="8"/>
  <c r="AV70" i="7"/>
  <c r="AU70" i="8"/>
  <c r="AY102" i="7"/>
  <c r="AW53" i="7"/>
  <c r="AW74" i="7"/>
  <c r="AW29" i="7"/>
  <c r="AV11" i="7"/>
  <c r="AU11" i="8"/>
  <c r="AX67" i="7"/>
  <c r="AV54" i="7"/>
  <c r="AU54" i="8"/>
  <c r="AW78" i="7"/>
  <c r="AW6" i="7"/>
  <c r="AX80" i="7"/>
  <c r="AX22" i="7"/>
  <c r="AU101" i="8"/>
  <c r="AU61" i="8"/>
  <c r="AU33" i="8"/>
  <c r="AX48" i="7"/>
  <c r="AW99" i="7"/>
  <c r="AW94" i="7"/>
  <c r="AV75" i="7"/>
  <c r="AU75" i="8"/>
  <c r="AW65" i="7"/>
  <c r="AV104" i="7"/>
  <c r="AU104" i="8"/>
  <c r="AW89" i="7"/>
  <c r="AU10" i="8"/>
  <c r="AU9" i="8"/>
  <c r="AU66" i="8"/>
  <c r="AU77" i="8"/>
  <c r="AV85" i="7"/>
  <c r="AU85" i="8"/>
  <c r="AW60" i="7"/>
  <c r="AU105" i="8"/>
  <c r="AU86" i="8"/>
  <c r="AW93" i="7"/>
  <c r="AV69" i="7"/>
  <c r="AU69" i="8"/>
  <c r="AV84" i="7"/>
  <c r="AU84" i="8"/>
  <c r="AW26" i="7"/>
  <c r="AW27" i="7"/>
  <c r="AW56" i="7"/>
  <c r="AW90" i="7"/>
  <c r="AU35" i="8"/>
  <c r="AU18" i="8"/>
  <c r="AU67" i="8"/>
  <c r="AV110" i="8" l="1"/>
  <c r="BJ116" i="7"/>
  <c r="AV114" i="8"/>
  <c r="AV118" i="8"/>
  <c r="BK113" i="7"/>
  <c r="BJ117" i="7"/>
  <c r="AV116" i="8"/>
  <c r="AV113" i="8"/>
  <c r="BJ112" i="7"/>
  <c r="BJ118" i="7"/>
  <c r="BI115" i="7"/>
  <c r="AV112" i="8"/>
  <c r="AV111" i="8"/>
  <c r="BI114" i="7"/>
  <c r="AV115" i="8"/>
  <c r="AV117" i="8"/>
  <c r="AV47" i="8"/>
  <c r="AV38" i="8"/>
  <c r="AV9" i="8"/>
  <c r="AX60" i="7"/>
  <c r="AV99" i="8"/>
  <c r="AV102" i="8"/>
  <c r="AX6" i="7"/>
  <c r="AW16" i="7"/>
  <c r="AV16" i="8"/>
  <c r="AV66" i="8"/>
  <c r="AV42" i="8"/>
  <c r="AV43" i="8"/>
  <c r="AV107" i="8"/>
  <c r="AX79" i="7"/>
  <c r="AV20" i="8"/>
  <c r="AV50" i="8"/>
  <c r="AV61" i="8"/>
  <c r="AV90" i="8"/>
  <c r="AV27" i="8"/>
  <c r="AV76" i="8"/>
  <c r="AW54" i="7"/>
  <c r="AV54" i="8"/>
  <c r="AW11" i="7"/>
  <c r="AV11" i="8"/>
  <c r="AZ102" i="7"/>
  <c r="AW8" i="7"/>
  <c r="AV8" i="8"/>
  <c r="AX47" i="7"/>
  <c r="AV35" i="8"/>
  <c r="AW108" i="7"/>
  <c r="AV108" i="8"/>
  <c r="AW32" i="7"/>
  <c r="AV32" i="8"/>
  <c r="AX66" i="7"/>
  <c r="AV49" i="8"/>
  <c r="AX59" i="7"/>
  <c r="AX45" i="7"/>
  <c r="AX107" i="7"/>
  <c r="AX58" i="7"/>
  <c r="AX21" i="7"/>
  <c r="AV103" i="8"/>
  <c r="AV30" i="8"/>
  <c r="AX50" i="7"/>
  <c r="AX61" i="7"/>
  <c r="AX101" i="7"/>
  <c r="AV73" i="8"/>
  <c r="AV78" i="8"/>
  <c r="AV29" i="8"/>
  <c r="AV53" i="8"/>
  <c r="AV92" i="8"/>
  <c r="AV56" i="8"/>
  <c r="AV26" i="8"/>
  <c r="AV98" i="8"/>
  <c r="AV60" i="8"/>
  <c r="AW85" i="7"/>
  <c r="AV85" i="8"/>
  <c r="AX89" i="7"/>
  <c r="AX65" i="7"/>
  <c r="AX94" i="7"/>
  <c r="AY48" i="7"/>
  <c r="AV6" i="8"/>
  <c r="AX78" i="7"/>
  <c r="AY67" i="7"/>
  <c r="AX29" i="7"/>
  <c r="AX53" i="7"/>
  <c r="AW70" i="7"/>
  <c r="AV70" i="8"/>
  <c r="AW13" i="7"/>
  <c r="AV13" i="8"/>
  <c r="BA73" i="7"/>
  <c r="AX109" i="7"/>
  <c r="AY87" i="7"/>
  <c r="AX77" i="7"/>
  <c r="AV10" i="8"/>
  <c r="AV25" i="8"/>
  <c r="AY71" i="7"/>
  <c r="AW51" i="7"/>
  <c r="AV51" i="8"/>
  <c r="AV55" i="8"/>
  <c r="AV14" i="8"/>
  <c r="AV63" i="8"/>
  <c r="AV48" i="8"/>
  <c r="AW91" i="7"/>
  <c r="AV91" i="8"/>
  <c r="AX37" i="7"/>
  <c r="AY52" i="7"/>
  <c r="AV80" i="8"/>
  <c r="AV79" i="8"/>
  <c r="AV41" i="8"/>
  <c r="AW44" i="7"/>
  <c r="AV44" i="8"/>
  <c r="AX106" i="7"/>
  <c r="AY46" i="7"/>
  <c r="AV83" i="8"/>
  <c r="AX18" i="7"/>
  <c r="AV105" i="8"/>
  <c r="AX33" i="7"/>
  <c r="AW62" i="7"/>
  <c r="AV62" i="8"/>
  <c r="AW39" i="7"/>
  <c r="AV39" i="8"/>
  <c r="AW95" i="7"/>
  <c r="AV95" i="8"/>
  <c r="AX56" i="7"/>
  <c r="AX26" i="7"/>
  <c r="AW69" i="7"/>
  <c r="AV69" i="8"/>
  <c r="AY22" i="7"/>
  <c r="AV74" i="8"/>
  <c r="AY92" i="7"/>
  <c r="AX25" i="7"/>
  <c r="AX14" i="7"/>
  <c r="AX63" i="7"/>
  <c r="AW57" i="7"/>
  <c r="AV57" i="8"/>
  <c r="AW64" i="7"/>
  <c r="AV64" i="8"/>
  <c r="AV59" i="8"/>
  <c r="AV45" i="8"/>
  <c r="AV58" i="8"/>
  <c r="AV21" i="8"/>
  <c r="AX41" i="7"/>
  <c r="AY19" i="7"/>
  <c r="AX83" i="7"/>
  <c r="AV23" i="8"/>
  <c r="AY98" i="7"/>
  <c r="AX105" i="7"/>
  <c r="AX9" i="7"/>
  <c r="AY76" i="7"/>
  <c r="AV101" i="8"/>
  <c r="AV93" i="8"/>
  <c r="AV87" i="8"/>
  <c r="AV96" i="8"/>
  <c r="AW104" i="7"/>
  <c r="AV104" i="8"/>
  <c r="AW75" i="7"/>
  <c r="AV75" i="8"/>
  <c r="AX99" i="7"/>
  <c r="AX74" i="7"/>
  <c r="AW40" i="7"/>
  <c r="AV40" i="8"/>
  <c r="AV34" i="8"/>
  <c r="AV17" i="8"/>
  <c r="AV86" i="8"/>
  <c r="AX42" i="7"/>
  <c r="AX43" i="7"/>
  <c r="AV15" i="8"/>
  <c r="AV97" i="8"/>
  <c r="AX20" i="7"/>
  <c r="AV81" i="8"/>
  <c r="AV31" i="8"/>
  <c r="AV82" i="8"/>
  <c r="AX23" i="7"/>
  <c r="AW24" i="7"/>
  <c r="AV24" i="8"/>
  <c r="AW72" i="7"/>
  <c r="AV72" i="8"/>
  <c r="AX90" i="7"/>
  <c r="AX27" i="7"/>
  <c r="AW84" i="7"/>
  <c r="AV84" i="8"/>
  <c r="AX93" i="7"/>
  <c r="AV89" i="8"/>
  <c r="AV65" i="8"/>
  <c r="AV94" i="8"/>
  <c r="AY80" i="7"/>
  <c r="AX34" i="7"/>
  <c r="AV109" i="8"/>
  <c r="AX17" i="7"/>
  <c r="AX35" i="7"/>
  <c r="AX86" i="7"/>
  <c r="AV77" i="8"/>
  <c r="AX10" i="7"/>
  <c r="AW28" i="7"/>
  <c r="AV28" i="8"/>
  <c r="AW7" i="7"/>
  <c r="AV7" i="8"/>
  <c r="AV52" i="8"/>
  <c r="AV67" i="8"/>
  <c r="AV71" i="8"/>
  <c r="AV36" i="8"/>
  <c r="AV46" i="8"/>
  <c r="AX55" i="7"/>
  <c r="AW68" i="7"/>
  <c r="AV68" i="8"/>
  <c r="AX15" i="7"/>
  <c r="AY36" i="7"/>
  <c r="AW88" i="7"/>
  <c r="AV88" i="8"/>
  <c r="AX49" i="7"/>
  <c r="AV37" i="8"/>
  <c r="AV22" i="8"/>
  <c r="AX103" i="7"/>
  <c r="AX97" i="7"/>
  <c r="AX30" i="7"/>
  <c r="AV106" i="8"/>
  <c r="AX81" i="7"/>
  <c r="AX31" i="7"/>
  <c r="AX82" i="7"/>
  <c r="AV18" i="8"/>
  <c r="AW12" i="7"/>
  <c r="AV12" i="8"/>
  <c r="AY38" i="7"/>
  <c r="AY96" i="7"/>
  <c r="AW100" i="7"/>
  <c r="AV100" i="8"/>
  <c r="AV33" i="8"/>
  <c r="AV19" i="8"/>
  <c r="AW111" i="8" l="1"/>
  <c r="BJ114" i="7"/>
  <c r="BJ115" i="7"/>
  <c r="BK112" i="7"/>
  <c r="BK117" i="7"/>
  <c r="AW115" i="8"/>
  <c r="AW112" i="8"/>
  <c r="BK118" i="7"/>
  <c r="BL113" i="7"/>
  <c r="AW116" i="8"/>
  <c r="AW110" i="8"/>
  <c r="AW117" i="8"/>
  <c r="AW113" i="8"/>
  <c r="AW114" i="8"/>
  <c r="AW118" i="8"/>
  <c r="BK116" i="7"/>
  <c r="AW82" i="8"/>
  <c r="AW60" i="8"/>
  <c r="AW103" i="8"/>
  <c r="AW30" i="8"/>
  <c r="AY10" i="7"/>
  <c r="AY86" i="7"/>
  <c r="AY17" i="7"/>
  <c r="AW67" i="8"/>
  <c r="AY74" i="7"/>
  <c r="AX75" i="7"/>
  <c r="AW75" i="8"/>
  <c r="AW105" i="8"/>
  <c r="AW56" i="8"/>
  <c r="AW33" i="8"/>
  <c r="AY109" i="7"/>
  <c r="AX13" i="7"/>
  <c r="AW13" i="8"/>
  <c r="AY53" i="7"/>
  <c r="AZ67" i="7"/>
  <c r="AY61" i="7"/>
  <c r="AY82" i="7"/>
  <c r="AY30" i="7"/>
  <c r="AW71" i="8"/>
  <c r="AW90" i="8"/>
  <c r="AY23" i="7"/>
  <c r="AW20" i="8"/>
  <c r="AZ76" i="7"/>
  <c r="AX69" i="7"/>
  <c r="AW69" i="8"/>
  <c r="AX39" i="7"/>
  <c r="AW39" i="8"/>
  <c r="AW18" i="8"/>
  <c r="AZ46" i="7"/>
  <c r="AX44" i="7"/>
  <c r="AW44" i="8"/>
  <c r="AX51" i="7"/>
  <c r="AW51" i="8"/>
  <c r="AW22" i="8"/>
  <c r="AY45" i="7"/>
  <c r="AY47" i="7"/>
  <c r="BA102" i="7"/>
  <c r="AX54" i="7"/>
  <c r="AW54" i="8"/>
  <c r="AX16" i="7"/>
  <c r="AW16" i="8"/>
  <c r="AW73" i="8"/>
  <c r="AZ96" i="7"/>
  <c r="AX12" i="7"/>
  <c r="AW12" i="8"/>
  <c r="AW31" i="8"/>
  <c r="AW46" i="8"/>
  <c r="AW97" i="8"/>
  <c r="AY49" i="7"/>
  <c r="AZ36" i="7"/>
  <c r="AX68" i="7"/>
  <c r="AW68" i="8"/>
  <c r="AX28" i="7"/>
  <c r="AW28" i="8"/>
  <c r="AW87" i="8"/>
  <c r="AY35" i="7"/>
  <c r="AW34" i="8"/>
  <c r="AZ80" i="7"/>
  <c r="AX84" i="7"/>
  <c r="AW84" i="8"/>
  <c r="AY90" i="7"/>
  <c r="AX24" i="7"/>
  <c r="AW24" i="8"/>
  <c r="AY20" i="7"/>
  <c r="AW43" i="8"/>
  <c r="AX40" i="7"/>
  <c r="AW40" i="8"/>
  <c r="AY99" i="7"/>
  <c r="AX104" i="7"/>
  <c r="AW104" i="8"/>
  <c r="AW9" i="8"/>
  <c r="AY83" i="7"/>
  <c r="AZ19" i="7"/>
  <c r="AX64" i="7"/>
  <c r="AW64" i="8"/>
  <c r="AY63" i="7"/>
  <c r="AY25" i="7"/>
  <c r="AW26" i="8"/>
  <c r="AW76" i="8"/>
  <c r="AY18" i="7"/>
  <c r="AW106" i="8"/>
  <c r="AW19" i="8"/>
  <c r="AW77" i="8"/>
  <c r="AW92" i="8"/>
  <c r="BB73" i="7"/>
  <c r="AX70" i="7"/>
  <c r="AW70" i="8"/>
  <c r="AY29" i="7"/>
  <c r="AY78" i="7"/>
  <c r="AW65" i="8"/>
  <c r="AY101" i="7"/>
  <c r="AW50" i="8"/>
  <c r="AW21" i="8"/>
  <c r="AW107" i="8"/>
  <c r="AW59" i="8"/>
  <c r="AY66" i="7"/>
  <c r="AX108" i="7"/>
  <c r="AW108" i="8"/>
  <c r="AW79" i="8"/>
  <c r="AW6" i="8"/>
  <c r="AX100" i="7"/>
  <c r="AW100" i="8"/>
  <c r="AZ38" i="7"/>
  <c r="AW81" i="8"/>
  <c r="AX88" i="7"/>
  <c r="AW88" i="8"/>
  <c r="AY15" i="7"/>
  <c r="AY55" i="7"/>
  <c r="AX7" i="7"/>
  <c r="AW7" i="8"/>
  <c r="AY93" i="7"/>
  <c r="AY27" i="7"/>
  <c r="AX72" i="7"/>
  <c r="AW72" i="8"/>
  <c r="AW23" i="8"/>
  <c r="AW36" i="8"/>
  <c r="AW42" i="8"/>
  <c r="AY41" i="7"/>
  <c r="AX57" i="7"/>
  <c r="AW57" i="8"/>
  <c r="AY14" i="7"/>
  <c r="AZ92" i="7"/>
  <c r="AW98" i="8"/>
  <c r="AW37" i="8"/>
  <c r="AW94" i="8"/>
  <c r="AW89" i="8"/>
  <c r="AW58" i="8"/>
  <c r="AW45" i="8"/>
  <c r="AX32" i="7"/>
  <c r="AW32" i="8"/>
  <c r="AW47" i="8"/>
  <c r="AY81" i="7"/>
  <c r="AY103" i="7"/>
  <c r="AW49" i="8"/>
  <c r="AW35" i="8"/>
  <c r="AY42" i="7"/>
  <c r="AW99" i="8"/>
  <c r="AY105" i="7"/>
  <c r="AW83" i="8"/>
  <c r="AW63" i="8"/>
  <c r="AW25" i="8"/>
  <c r="AY56" i="7"/>
  <c r="AY33" i="7"/>
  <c r="AY37" i="7"/>
  <c r="AZ87" i="7"/>
  <c r="AW29" i="8"/>
  <c r="AW78" i="8"/>
  <c r="AY94" i="7"/>
  <c r="AY89" i="7"/>
  <c r="AW101" i="8"/>
  <c r="AW96" i="8"/>
  <c r="AY58" i="7"/>
  <c r="AW66" i="8"/>
  <c r="AY31" i="7"/>
  <c r="AY97" i="7"/>
  <c r="AW52" i="8"/>
  <c r="AW15" i="8"/>
  <c r="AW55" i="8"/>
  <c r="AW10" i="8"/>
  <c r="AW86" i="8"/>
  <c r="AW17" i="8"/>
  <c r="AY34" i="7"/>
  <c r="AW48" i="8"/>
  <c r="AW93" i="8"/>
  <c r="AW27" i="8"/>
  <c r="AW38" i="8"/>
  <c r="AY43" i="7"/>
  <c r="AW74" i="8"/>
  <c r="AY9" i="7"/>
  <c r="AZ98" i="7"/>
  <c r="AW41" i="8"/>
  <c r="AW14" i="8"/>
  <c r="AZ22" i="7"/>
  <c r="AY26" i="7"/>
  <c r="AX95" i="7"/>
  <c r="AW95" i="8"/>
  <c r="AX62" i="7"/>
  <c r="AW62" i="8"/>
  <c r="AY106" i="7"/>
  <c r="AZ52" i="7"/>
  <c r="AX91" i="7"/>
  <c r="AW91" i="8"/>
  <c r="AZ71" i="7"/>
  <c r="AY77" i="7"/>
  <c r="AW109" i="8"/>
  <c r="AW53" i="8"/>
  <c r="AZ48" i="7"/>
  <c r="AY65" i="7"/>
  <c r="AX85" i="7"/>
  <c r="AW85" i="8"/>
  <c r="AW61" i="8"/>
  <c r="AY50" i="7"/>
  <c r="AY21" i="7"/>
  <c r="AY107" i="7"/>
  <c r="AY59" i="7"/>
  <c r="AX8" i="7"/>
  <c r="AW8" i="8"/>
  <c r="AX11" i="7"/>
  <c r="AW11" i="8"/>
  <c r="AW80" i="8"/>
  <c r="AY79" i="7"/>
  <c r="AW102" i="8"/>
  <c r="AY6" i="7"/>
  <c r="AY60" i="7"/>
  <c r="AX113" i="8" l="1"/>
  <c r="BL118" i="7"/>
  <c r="AX118" i="8"/>
  <c r="AX111" i="8"/>
  <c r="AX114" i="8"/>
  <c r="AX116" i="8"/>
  <c r="AX110" i="8"/>
  <c r="BL117" i="7"/>
  <c r="BK115" i="7"/>
  <c r="BL116" i="7"/>
  <c r="BM113" i="7"/>
  <c r="AX115" i="8"/>
  <c r="AX112" i="8"/>
  <c r="AX117" i="8"/>
  <c r="BL112" i="7"/>
  <c r="BK114" i="7"/>
  <c r="AX73" i="8"/>
  <c r="AX79" i="8"/>
  <c r="AX60" i="8"/>
  <c r="AY11" i="7"/>
  <c r="AX11" i="8"/>
  <c r="AZ59" i="7"/>
  <c r="AZ21" i="7"/>
  <c r="AX106" i="8"/>
  <c r="AX37" i="8"/>
  <c r="AX56" i="8"/>
  <c r="AX42" i="8"/>
  <c r="AX103" i="8"/>
  <c r="AX27" i="8"/>
  <c r="AY100" i="7"/>
  <c r="AX100" i="8"/>
  <c r="AX101" i="8"/>
  <c r="AZ78" i="7"/>
  <c r="AY70" i="7"/>
  <c r="AX70" i="8"/>
  <c r="AZ18" i="7"/>
  <c r="AY64" i="7"/>
  <c r="AX64" i="8"/>
  <c r="AY104" i="7"/>
  <c r="AX104" i="8"/>
  <c r="AX45" i="8"/>
  <c r="AY51" i="7"/>
  <c r="AX51" i="8"/>
  <c r="BA46" i="7"/>
  <c r="AZ82" i="7"/>
  <c r="AY75" i="7"/>
  <c r="AX75" i="8"/>
  <c r="AX10" i="8"/>
  <c r="AZ60" i="7"/>
  <c r="AX6" i="8"/>
  <c r="AZ79" i="7"/>
  <c r="AX107" i="8"/>
  <c r="AY85" i="7"/>
  <c r="AX85" i="8"/>
  <c r="AZ77" i="7"/>
  <c r="AZ106" i="7"/>
  <c r="AX31" i="8"/>
  <c r="AZ58" i="7"/>
  <c r="AZ89" i="7"/>
  <c r="AZ37" i="7"/>
  <c r="AX105" i="8"/>
  <c r="AZ103" i="7"/>
  <c r="AY7" i="7"/>
  <c r="AX7" i="8"/>
  <c r="AX67" i="8"/>
  <c r="AX92" i="8"/>
  <c r="AX38" i="8"/>
  <c r="AX19" i="8"/>
  <c r="AX36" i="8"/>
  <c r="AX87" i="8"/>
  <c r="AX46" i="8"/>
  <c r="AX48" i="8"/>
  <c r="AX71" i="8"/>
  <c r="AX52" i="8"/>
  <c r="AX22" i="8"/>
  <c r="AX98" i="8"/>
  <c r="AX80" i="8"/>
  <c r="AX96" i="8"/>
  <c r="AX76" i="8"/>
  <c r="AX29" i="8"/>
  <c r="AX63" i="8"/>
  <c r="AX99" i="8"/>
  <c r="AY24" i="7"/>
  <c r="AX24" i="8"/>
  <c r="AY84" i="7"/>
  <c r="AX84" i="8"/>
  <c r="AX35" i="8"/>
  <c r="AY28" i="7"/>
  <c r="AX28" i="8"/>
  <c r="BA36" i="7"/>
  <c r="BB102" i="7"/>
  <c r="AY69" i="7"/>
  <c r="AX69" i="8"/>
  <c r="AX23" i="8"/>
  <c r="AX30" i="8"/>
  <c r="AX74" i="8"/>
  <c r="AZ10" i="7"/>
  <c r="AZ6" i="7"/>
  <c r="AY8" i="7"/>
  <c r="AX8" i="8"/>
  <c r="AX102" i="8"/>
  <c r="AX59" i="8"/>
  <c r="AX21" i="8"/>
  <c r="AZ65" i="7"/>
  <c r="BA71" i="7"/>
  <c r="BA52" i="7"/>
  <c r="AY62" i="7"/>
  <c r="AX62" i="8"/>
  <c r="AZ26" i="7"/>
  <c r="AZ9" i="7"/>
  <c r="AX34" i="8"/>
  <c r="AX97" i="8"/>
  <c r="AZ94" i="7"/>
  <c r="BA87" i="7"/>
  <c r="AZ33" i="7"/>
  <c r="AZ81" i="7"/>
  <c r="AX14" i="8"/>
  <c r="AX41" i="8"/>
  <c r="AY72" i="7"/>
  <c r="AX72" i="8"/>
  <c r="AZ93" i="7"/>
  <c r="AZ55" i="7"/>
  <c r="AY88" i="7"/>
  <c r="AX88" i="8"/>
  <c r="AZ66" i="7"/>
  <c r="AX78" i="8"/>
  <c r="AX18" i="8"/>
  <c r="AX25" i="8"/>
  <c r="AX83" i="8"/>
  <c r="AZ20" i="7"/>
  <c r="AZ90" i="7"/>
  <c r="BA80" i="7"/>
  <c r="AY68" i="7"/>
  <c r="AX68" i="8"/>
  <c r="AZ49" i="7"/>
  <c r="AY54" i="7"/>
  <c r="AX54" i="8"/>
  <c r="AZ47" i="7"/>
  <c r="AY39" i="7"/>
  <c r="AX39" i="8"/>
  <c r="BA76" i="7"/>
  <c r="AX82" i="8"/>
  <c r="AZ61" i="7"/>
  <c r="AZ53" i="7"/>
  <c r="AZ109" i="7"/>
  <c r="AZ86" i="7"/>
  <c r="AX77" i="8"/>
  <c r="AZ34" i="7"/>
  <c r="AZ97" i="7"/>
  <c r="AX58" i="8"/>
  <c r="AX89" i="8"/>
  <c r="AZ14" i="7"/>
  <c r="AZ41" i="7"/>
  <c r="AX15" i="8"/>
  <c r="AZ25" i="7"/>
  <c r="AZ83" i="7"/>
  <c r="AY40" i="7"/>
  <c r="AX40" i="8"/>
  <c r="AY12" i="7"/>
  <c r="AX12" i="8"/>
  <c r="AX17" i="8"/>
  <c r="AX50" i="8"/>
  <c r="BA48" i="7"/>
  <c r="AY91" i="7"/>
  <c r="AX91" i="8"/>
  <c r="AY95" i="7"/>
  <c r="AX95" i="8"/>
  <c r="BA22" i="7"/>
  <c r="BA98" i="7"/>
  <c r="AX43" i="8"/>
  <c r="AZ56" i="7"/>
  <c r="AZ42" i="7"/>
  <c r="AZ27" i="7"/>
  <c r="AZ15" i="7"/>
  <c r="AY108" i="7"/>
  <c r="AX108" i="8"/>
  <c r="AZ101" i="7"/>
  <c r="AY16" i="7"/>
  <c r="AX16" i="8"/>
  <c r="AZ45" i="7"/>
  <c r="BA67" i="7"/>
  <c r="AY13" i="7"/>
  <c r="AX13" i="8"/>
  <c r="AZ17" i="7"/>
  <c r="AZ107" i="7"/>
  <c r="AZ50" i="7"/>
  <c r="AX65" i="8"/>
  <c r="AX26" i="8"/>
  <c r="AX9" i="8"/>
  <c r="AZ43" i="7"/>
  <c r="AZ31" i="7"/>
  <c r="AX94" i="8"/>
  <c r="AX33" i="8"/>
  <c r="AZ105" i="7"/>
  <c r="AX81" i="8"/>
  <c r="AY32" i="7"/>
  <c r="AX32" i="8"/>
  <c r="BA92" i="7"/>
  <c r="AY57" i="7"/>
  <c r="AX57" i="8"/>
  <c r="AX93" i="8"/>
  <c r="AX55" i="8"/>
  <c r="BA38" i="7"/>
  <c r="AX66" i="8"/>
  <c r="AZ29" i="7"/>
  <c r="BC73" i="7"/>
  <c r="AZ63" i="7"/>
  <c r="BA19" i="7"/>
  <c r="AZ99" i="7"/>
  <c r="AX20" i="8"/>
  <c r="AX90" i="8"/>
  <c r="AZ35" i="7"/>
  <c r="AX49" i="8"/>
  <c r="BA96" i="7"/>
  <c r="AX47" i="8"/>
  <c r="AY44" i="7"/>
  <c r="AX44" i="8"/>
  <c r="AZ23" i="7"/>
  <c r="AZ30" i="7"/>
  <c r="AX61" i="8"/>
  <c r="AX53" i="8"/>
  <c r="AX109" i="8"/>
  <c r="AZ74" i="7"/>
  <c r="AX86" i="8"/>
  <c r="AY111" i="8" l="1"/>
  <c r="AY117" i="8"/>
  <c r="BM112" i="7"/>
  <c r="AY116" i="8"/>
  <c r="AY113" i="8"/>
  <c r="BM116" i="7"/>
  <c r="BM117" i="7"/>
  <c r="AY118" i="8"/>
  <c r="BL114" i="7"/>
  <c r="AY114" i="8"/>
  <c r="AY112" i="8"/>
  <c r="AY110" i="8"/>
  <c r="BN113" i="7"/>
  <c r="BL115" i="7"/>
  <c r="AY115" i="8"/>
  <c r="BM118" i="7"/>
  <c r="AY23" i="8"/>
  <c r="AY59" i="8"/>
  <c r="AY56" i="8"/>
  <c r="BA31" i="7"/>
  <c r="AY50" i="8"/>
  <c r="AZ95" i="7"/>
  <c r="AY95" i="8"/>
  <c r="BB48" i="7"/>
  <c r="AZ12" i="7"/>
  <c r="AY12" i="8"/>
  <c r="BA83" i="7"/>
  <c r="AY41" i="8"/>
  <c r="AY34" i="8"/>
  <c r="BA55" i="7"/>
  <c r="AZ72" i="7"/>
  <c r="AY72" i="8"/>
  <c r="BA81" i="7"/>
  <c r="BB87" i="7"/>
  <c r="AY73" i="8"/>
  <c r="AY10" i="8"/>
  <c r="BA89" i="7"/>
  <c r="AY106" i="8"/>
  <c r="BA82" i="7"/>
  <c r="AZ51" i="7"/>
  <c r="AY51" i="8"/>
  <c r="BA23" i="7"/>
  <c r="BD73" i="7"/>
  <c r="AY87" i="8"/>
  <c r="AY52" i="8"/>
  <c r="BA17" i="7"/>
  <c r="AZ16" i="7"/>
  <c r="AY16" i="8"/>
  <c r="BA27" i="7"/>
  <c r="BA56" i="7"/>
  <c r="AY109" i="8"/>
  <c r="BB76" i="7"/>
  <c r="AY49" i="8"/>
  <c r="AY20" i="8"/>
  <c r="AY93" i="8"/>
  <c r="AY33" i="8"/>
  <c r="AZ8" i="7"/>
  <c r="AY8" i="8"/>
  <c r="AZ24" i="7"/>
  <c r="AY24" i="8"/>
  <c r="AY37" i="8"/>
  <c r="AY30" i="8"/>
  <c r="BB96" i="7"/>
  <c r="AY80" i="8"/>
  <c r="BA99" i="7"/>
  <c r="BA63" i="7"/>
  <c r="BA29" i="7"/>
  <c r="BA105" i="7"/>
  <c r="AY31" i="8"/>
  <c r="BA107" i="7"/>
  <c r="AZ13" i="7"/>
  <c r="AY13" i="8"/>
  <c r="BA45" i="7"/>
  <c r="BA101" i="7"/>
  <c r="BA15" i="7"/>
  <c r="BA42" i="7"/>
  <c r="AY83" i="8"/>
  <c r="BA14" i="7"/>
  <c r="BA97" i="7"/>
  <c r="AY86" i="8"/>
  <c r="AY53" i="8"/>
  <c r="AZ39" i="7"/>
  <c r="AY39" i="8"/>
  <c r="AY90" i="8"/>
  <c r="AY66" i="8"/>
  <c r="AY55" i="8"/>
  <c r="AY81" i="8"/>
  <c r="AY26" i="8"/>
  <c r="AY65" i="8"/>
  <c r="AZ84" i="7"/>
  <c r="AY84" i="8"/>
  <c r="BA103" i="7"/>
  <c r="AY89" i="8"/>
  <c r="BA77" i="7"/>
  <c r="AY79" i="8"/>
  <c r="BA60" i="7"/>
  <c r="AY82" i="8"/>
  <c r="AZ104" i="7"/>
  <c r="AY104" i="8"/>
  <c r="BA18" i="7"/>
  <c r="BA78" i="7"/>
  <c r="AZ44" i="7"/>
  <c r="AY44" i="8"/>
  <c r="AZ57" i="7"/>
  <c r="AY57" i="8"/>
  <c r="AZ32" i="7"/>
  <c r="AY32" i="8"/>
  <c r="AY17" i="8"/>
  <c r="AY27" i="8"/>
  <c r="BB98" i="7"/>
  <c r="BA86" i="7"/>
  <c r="BA53" i="7"/>
  <c r="AY46" i="8"/>
  <c r="AZ54" i="7"/>
  <c r="AY54" i="8"/>
  <c r="AZ68" i="7"/>
  <c r="AY68" i="8"/>
  <c r="BA90" i="7"/>
  <c r="BA66" i="7"/>
  <c r="BA26" i="7"/>
  <c r="BB52" i="7"/>
  <c r="BA65" i="7"/>
  <c r="BC102" i="7"/>
  <c r="AZ28" i="7"/>
  <c r="AY28" i="8"/>
  <c r="BA79" i="7"/>
  <c r="BA59" i="7"/>
  <c r="AY74" i="8"/>
  <c r="AY35" i="8"/>
  <c r="BB19" i="7"/>
  <c r="AY43" i="8"/>
  <c r="BA50" i="7"/>
  <c r="BB67" i="7"/>
  <c r="AZ108" i="7"/>
  <c r="AY108" i="8"/>
  <c r="AY25" i="8"/>
  <c r="BA41" i="7"/>
  <c r="BA34" i="7"/>
  <c r="AY61" i="8"/>
  <c r="AY47" i="8"/>
  <c r="AY94" i="8"/>
  <c r="AY9" i="8"/>
  <c r="AY6" i="8"/>
  <c r="BA10" i="7"/>
  <c r="AZ7" i="7"/>
  <c r="AY7" i="8"/>
  <c r="AY19" i="8"/>
  <c r="AY67" i="8"/>
  <c r="AY98" i="8"/>
  <c r="AY22" i="8"/>
  <c r="AY48" i="8"/>
  <c r="AY96" i="8"/>
  <c r="AY38" i="8"/>
  <c r="AY92" i="8"/>
  <c r="AY36" i="8"/>
  <c r="AY58" i="8"/>
  <c r="BA106" i="7"/>
  <c r="AZ85" i="7"/>
  <c r="AY85" i="8"/>
  <c r="AZ64" i="7"/>
  <c r="AY64" i="8"/>
  <c r="AZ70" i="7"/>
  <c r="AY70" i="8"/>
  <c r="AY21" i="8"/>
  <c r="BA74" i="7"/>
  <c r="BA30" i="7"/>
  <c r="AY76" i="8"/>
  <c r="BA35" i="7"/>
  <c r="AY99" i="8"/>
  <c r="AY63" i="8"/>
  <c r="AY29" i="8"/>
  <c r="BB38" i="7"/>
  <c r="BB92" i="7"/>
  <c r="AY105" i="8"/>
  <c r="BA43" i="7"/>
  <c r="AY71" i="8"/>
  <c r="AY107" i="8"/>
  <c r="AY45" i="8"/>
  <c r="AY101" i="8"/>
  <c r="AY15" i="8"/>
  <c r="AY42" i="8"/>
  <c r="BB22" i="7"/>
  <c r="AZ91" i="7"/>
  <c r="AY91" i="8"/>
  <c r="AZ40" i="7"/>
  <c r="AY40" i="8"/>
  <c r="BA25" i="7"/>
  <c r="AY14" i="8"/>
  <c r="AY97" i="8"/>
  <c r="BA109" i="7"/>
  <c r="BA61" i="7"/>
  <c r="BA47" i="7"/>
  <c r="BA49" i="7"/>
  <c r="BB80" i="7"/>
  <c r="BA20" i="7"/>
  <c r="AZ88" i="7"/>
  <c r="AY88" i="8"/>
  <c r="BA93" i="7"/>
  <c r="BA33" i="7"/>
  <c r="BA94" i="7"/>
  <c r="BA9" i="7"/>
  <c r="AZ62" i="7"/>
  <c r="AY62" i="8"/>
  <c r="BB71" i="7"/>
  <c r="AY102" i="8"/>
  <c r="BA6" i="7"/>
  <c r="AZ69" i="7"/>
  <c r="AY69" i="8"/>
  <c r="BB36" i="7"/>
  <c r="AY103" i="8"/>
  <c r="BA37" i="7"/>
  <c r="BA58" i="7"/>
  <c r="AY77" i="8"/>
  <c r="AY60" i="8"/>
  <c r="AZ75" i="7"/>
  <c r="AY75" i="8"/>
  <c r="BB46" i="7"/>
  <c r="AY18" i="8"/>
  <c r="AY78" i="8"/>
  <c r="AZ100" i="7"/>
  <c r="AY100" i="8"/>
  <c r="BA21" i="7"/>
  <c r="AZ11" i="7"/>
  <c r="AY11" i="8"/>
  <c r="AZ115" i="8" l="1"/>
  <c r="AZ113" i="8"/>
  <c r="AZ116" i="8"/>
  <c r="AZ118" i="8"/>
  <c r="AZ110" i="8"/>
  <c r="AZ114" i="8"/>
  <c r="AZ112" i="8"/>
  <c r="AZ111" i="8"/>
  <c r="BO113" i="7"/>
  <c r="BN117" i="7"/>
  <c r="BM114" i="7"/>
  <c r="BN118" i="7"/>
  <c r="AZ117" i="8"/>
  <c r="BM115" i="7"/>
  <c r="BN116" i="7"/>
  <c r="BN112" i="7"/>
  <c r="AZ30" i="8"/>
  <c r="AZ37" i="8"/>
  <c r="AZ106" i="8"/>
  <c r="AZ31" i="8"/>
  <c r="BC36" i="7"/>
  <c r="BB94" i="7"/>
  <c r="BB93" i="7"/>
  <c r="BB49" i="7"/>
  <c r="BB61" i="7"/>
  <c r="BB41" i="7"/>
  <c r="BB79" i="7"/>
  <c r="BC52" i="7"/>
  <c r="BA68" i="7"/>
  <c r="AZ68" i="8"/>
  <c r="BB101" i="7"/>
  <c r="AZ23" i="8"/>
  <c r="AZ82" i="8"/>
  <c r="BB89" i="7"/>
  <c r="BC87" i="7"/>
  <c r="BA72" i="7"/>
  <c r="AZ72" i="8"/>
  <c r="BA12" i="7"/>
  <c r="AZ12" i="8"/>
  <c r="BA11" i="7"/>
  <c r="AZ11" i="8"/>
  <c r="BB37" i="7"/>
  <c r="AZ73" i="8"/>
  <c r="AZ9" i="8"/>
  <c r="AZ33" i="8"/>
  <c r="AZ109" i="8"/>
  <c r="BA64" i="7"/>
  <c r="AZ64" i="8"/>
  <c r="AZ34" i="8"/>
  <c r="AZ65" i="8"/>
  <c r="AZ26" i="8"/>
  <c r="AZ90" i="8"/>
  <c r="BB53" i="7"/>
  <c r="BA32" i="7"/>
  <c r="AZ32" i="8"/>
  <c r="BB18" i="7"/>
  <c r="BB77" i="7"/>
  <c r="BB14" i="7"/>
  <c r="AZ107" i="8"/>
  <c r="BB63" i="7"/>
  <c r="AZ55" i="8"/>
  <c r="AZ83" i="8"/>
  <c r="AZ21" i="8"/>
  <c r="AZ58" i="8"/>
  <c r="BA69" i="7"/>
  <c r="AZ69" i="8"/>
  <c r="AZ6" i="8"/>
  <c r="BC71" i="7"/>
  <c r="BB9" i="7"/>
  <c r="BB33" i="7"/>
  <c r="BA88" i="7"/>
  <c r="AZ88" i="8"/>
  <c r="BC80" i="7"/>
  <c r="BB47" i="7"/>
  <c r="BB109" i="7"/>
  <c r="BC109" i="7" s="1"/>
  <c r="BB25" i="7"/>
  <c r="BA91" i="7"/>
  <c r="AZ91" i="8"/>
  <c r="BC38" i="7"/>
  <c r="AZ35" i="8"/>
  <c r="BB30" i="7"/>
  <c r="AZ10" i="8"/>
  <c r="BB34" i="7"/>
  <c r="AZ50" i="8"/>
  <c r="BC19" i="7"/>
  <c r="BB59" i="7"/>
  <c r="BA28" i="7"/>
  <c r="AZ28" i="8"/>
  <c r="BB65" i="7"/>
  <c r="BB26" i="7"/>
  <c r="BB90" i="7"/>
  <c r="BA54" i="7"/>
  <c r="AZ54" i="8"/>
  <c r="AZ86" i="8"/>
  <c r="AZ78" i="8"/>
  <c r="BB60" i="7"/>
  <c r="BA84" i="7"/>
  <c r="AZ84" i="8"/>
  <c r="AZ97" i="8"/>
  <c r="BB15" i="7"/>
  <c r="BB45" i="7"/>
  <c r="BB107" i="7"/>
  <c r="AZ29" i="8"/>
  <c r="AZ99" i="8"/>
  <c r="BC96" i="7"/>
  <c r="BA24" i="7"/>
  <c r="AZ24" i="8"/>
  <c r="BC76" i="7"/>
  <c r="AZ27" i="8"/>
  <c r="AZ17" i="8"/>
  <c r="BB81" i="7"/>
  <c r="BB55" i="7"/>
  <c r="BB83" i="7"/>
  <c r="BC48" i="7"/>
  <c r="BA62" i="7"/>
  <c r="AZ62" i="8"/>
  <c r="BB20" i="7"/>
  <c r="BA40" i="7"/>
  <c r="AZ40" i="8"/>
  <c r="BC22" i="7"/>
  <c r="BB43" i="7"/>
  <c r="BB74" i="7"/>
  <c r="BD102" i="7"/>
  <c r="BB66" i="7"/>
  <c r="AZ53" i="8"/>
  <c r="AZ18" i="8"/>
  <c r="AZ77" i="8"/>
  <c r="BB103" i="7"/>
  <c r="AZ14" i="8"/>
  <c r="BB42" i="7"/>
  <c r="BA13" i="7"/>
  <c r="AZ13" i="8"/>
  <c r="AZ105" i="8"/>
  <c r="AZ63" i="8"/>
  <c r="BA8" i="7"/>
  <c r="AZ8" i="8"/>
  <c r="AZ56" i="8"/>
  <c r="BA95" i="7"/>
  <c r="AZ95" i="8"/>
  <c r="BA100" i="7"/>
  <c r="AZ100" i="8"/>
  <c r="BC46" i="7"/>
  <c r="AZ47" i="8"/>
  <c r="AZ25" i="8"/>
  <c r="BB106" i="7"/>
  <c r="BA7" i="7"/>
  <c r="AZ7" i="8"/>
  <c r="AZ96" i="8"/>
  <c r="AZ46" i="8"/>
  <c r="AZ52" i="8"/>
  <c r="AZ87" i="8"/>
  <c r="AZ48" i="8"/>
  <c r="AZ98" i="8"/>
  <c r="AZ36" i="8"/>
  <c r="AZ71" i="8"/>
  <c r="AZ80" i="8"/>
  <c r="AZ22" i="8"/>
  <c r="AZ92" i="8"/>
  <c r="AZ38" i="8"/>
  <c r="AZ76" i="8"/>
  <c r="AZ67" i="8"/>
  <c r="AZ19" i="8"/>
  <c r="BC67" i="7"/>
  <c r="AZ59" i="8"/>
  <c r="BC98" i="7"/>
  <c r="BA44" i="7"/>
  <c r="AZ44" i="8"/>
  <c r="AZ60" i="8"/>
  <c r="AZ15" i="8"/>
  <c r="AZ45" i="8"/>
  <c r="BB105" i="7"/>
  <c r="BB56" i="7"/>
  <c r="BA16" i="7"/>
  <c r="AZ16" i="8"/>
  <c r="BB23" i="7"/>
  <c r="BB82" i="7"/>
  <c r="AZ81" i="8"/>
  <c r="BB21" i="7"/>
  <c r="BA75" i="7"/>
  <c r="AZ75" i="8"/>
  <c r="BB58" i="7"/>
  <c r="AZ102" i="8"/>
  <c r="BB6" i="7"/>
  <c r="AZ94" i="8"/>
  <c r="AZ93" i="8"/>
  <c r="AZ20" i="8"/>
  <c r="AZ49" i="8"/>
  <c r="AZ61" i="8"/>
  <c r="AZ43" i="8"/>
  <c r="BC92" i="7"/>
  <c r="BB35" i="7"/>
  <c r="AZ74" i="8"/>
  <c r="BA70" i="7"/>
  <c r="AZ70" i="8"/>
  <c r="BA85" i="7"/>
  <c r="AZ85" i="8"/>
  <c r="BB10" i="7"/>
  <c r="AZ41" i="8"/>
  <c r="BA108" i="7"/>
  <c r="AZ108" i="8"/>
  <c r="BB50" i="7"/>
  <c r="AZ79" i="8"/>
  <c r="AZ66" i="8"/>
  <c r="BB86" i="7"/>
  <c r="BA57" i="7"/>
  <c r="AZ57" i="8"/>
  <c r="BB78" i="7"/>
  <c r="BA104" i="7"/>
  <c r="AZ104" i="8"/>
  <c r="AZ103" i="8"/>
  <c r="BA39" i="7"/>
  <c r="AZ39" i="8"/>
  <c r="BB97" i="7"/>
  <c r="AZ42" i="8"/>
  <c r="AZ101" i="8"/>
  <c r="BB29" i="7"/>
  <c r="BB99" i="7"/>
  <c r="BB27" i="7"/>
  <c r="BB17" i="7"/>
  <c r="BE73" i="7"/>
  <c r="BA51" i="7"/>
  <c r="AZ51" i="8"/>
  <c r="AZ89" i="8"/>
  <c r="BB31" i="7"/>
  <c r="BA110" i="8" l="1"/>
  <c r="BA114" i="8"/>
  <c r="BN114" i="7"/>
  <c r="BP113" i="7"/>
  <c r="BA115" i="8"/>
  <c r="BA118" i="8"/>
  <c r="BA111" i="8"/>
  <c r="BA112" i="8"/>
  <c r="BO118" i="7"/>
  <c r="BO117" i="7"/>
  <c r="BA117" i="8"/>
  <c r="BA113" i="8"/>
  <c r="BO116" i="7"/>
  <c r="BO112" i="7"/>
  <c r="BN115" i="7"/>
  <c r="BA116" i="8"/>
  <c r="BA87" i="8"/>
  <c r="BA50" i="8"/>
  <c r="BA35" i="8"/>
  <c r="BA29" i="8"/>
  <c r="BA97" i="8"/>
  <c r="BA27" i="8"/>
  <c r="BA102" i="8"/>
  <c r="BA30" i="8"/>
  <c r="BD109" i="7"/>
  <c r="BB75" i="7"/>
  <c r="BA75" i="8"/>
  <c r="BA82" i="8"/>
  <c r="BA105" i="8"/>
  <c r="BA83" i="8"/>
  <c r="BC65" i="7"/>
  <c r="BC59" i="7"/>
  <c r="BA34" i="8"/>
  <c r="BC30" i="7"/>
  <c r="BA109" i="8"/>
  <c r="BA18" i="8"/>
  <c r="BA53" i="8"/>
  <c r="BA37" i="8"/>
  <c r="BA79" i="8"/>
  <c r="BC50" i="7"/>
  <c r="BA10" i="8"/>
  <c r="BA58" i="8"/>
  <c r="BC82" i="7"/>
  <c r="BB8" i="7"/>
  <c r="BA8" i="8"/>
  <c r="BB13" i="7"/>
  <c r="BA13" i="8"/>
  <c r="BA103" i="8"/>
  <c r="BE102" i="7"/>
  <c r="BB40" i="7"/>
  <c r="BA40" i="8"/>
  <c r="BC83" i="7"/>
  <c r="BD76" i="7"/>
  <c r="BA26" i="8"/>
  <c r="BB91" i="7"/>
  <c r="BA91" i="8"/>
  <c r="BC14" i="7"/>
  <c r="BC18" i="7"/>
  <c r="BC53" i="7"/>
  <c r="BC37" i="7"/>
  <c r="BB12" i="7"/>
  <c r="BA12" i="8"/>
  <c r="BD87" i="7"/>
  <c r="BC93" i="7"/>
  <c r="BA99" i="8"/>
  <c r="BB57" i="7"/>
  <c r="BA57" i="8"/>
  <c r="BC31" i="7"/>
  <c r="BB51" i="7"/>
  <c r="BA51" i="8"/>
  <c r="BC17" i="7"/>
  <c r="BC99" i="7"/>
  <c r="BB39" i="7"/>
  <c r="BA39" i="8"/>
  <c r="BA78" i="8"/>
  <c r="BA86" i="8"/>
  <c r="BB108" i="7"/>
  <c r="BA108" i="8"/>
  <c r="BD92" i="7"/>
  <c r="BC6" i="7"/>
  <c r="BC23" i="7"/>
  <c r="BC56" i="7"/>
  <c r="BD67" i="7"/>
  <c r="BC42" i="7"/>
  <c r="BC66" i="7"/>
  <c r="BC74" i="7"/>
  <c r="BD22" i="7"/>
  <c r="BC20" i="7"/>
  <c r="BD48" i="7"/>
  <c r="BC55" i="7"/>
  <c r="BB24" i="7"/>
  <c r="BA24" i="8"/>
  <c r="BC45" i="7"/>
  <c r="BA90" i="8"/>
  <c r="BA65" i="8"/>
  <c r="BA59" i="8"/>
  <c r="BD38" i="7"/>
  <c r="BC25" i="7"/>
  <c r="BC47" i="7"/>
  <c r="BB88" i="7"/>
  <c r="BA88" i="8"/>
  <c r="BC9" i="7"/>
  <c r="BC77" i="7"/>
  <c r="BB32" i="7"/>
  <c r="BA32" i="8"/>
  <c r="BB64" i="7"/>
  <c r="BA64" i="8"/>
  <c r="BB11" i="7"/>
  <c r="BA11" i="8"/>
  <c r="BB72" i="7"/>
  <c r="BA72" i="8"/>
  <c r="BC89" i="7"/>
  <c r="BC101" i="7"/>
  <c r="BD52" i="7"/>
  <c r="BC41" i="7"/>
  <c r="BC49" i="7"/>
  <c r="BC94" i="7"/>
  <c r="BC78" i="7"/>
  <c r="BC86" i="7"/>
  <c r="BB85" i="7"/>
  <c r="BA85" i="8"/>
  <c r="BD98" i="7"/>
  <c r="BB7" i="7"/>
  <c r="BA7" i="8"/>
  <c r="BA36" i="8"/>
  <c r="BA76" i="8"/>
  <c r="BA96" i="8"/>
  <c r="BA19" i="8"/>
  <c r="BA38" i="8"/>
  <c r="BA98" i="8"/>
  <c r="BA67" i="8"/>
  <c r="BA46" i="8"/>
  <c r="BA48" i="8"/>
  <c r="BA80" i="8"/>
  <c r="BA71" i="8"/>
  <c r="BB100" i="7"/>
  <c r="BA100" i="8"/>
  <c r="BA43" i="8"/>
  <c r="BA81" i="8"/>
  <c r="BA107" i="8"/>
  <c r="BA15" i="8"/>
  <c r="BB84" i="7"/>
  <c r="BA84" i="8"/>
  <c r="BC90" i="7"/>
  <c r="BA33" i="8"/>
  <c r="BB69" i="7"/>
  <c r="BA69" i="8"/>
  <c r="BA14" i="8"/>
  <c r="BA61" i="8"/>
  <c r="BA93" i="8"/>
  <c r="BF73" i="7"/>
  <c r="BC27" i="7"/>
  <c r="BC29" i="7"/>
  <c r="BC97" i="7"/>
  <c r="BC35" i="7"/>
  <c r="BA22" i="8"/>
  <c r="BA73" i="8"/>
  <c r="BA21" i="8"/>
  <c r="BB16" i="7"/>
  <c r="BA16" i="8"/>
  <c r="BC105" i="7"/>
  <c r="BA106" i="8"/>
  <c r="BC43" i="7"/>
  <c r="BB62" i="7"/>
  <c r="BA62" i="8"/>
  <c r="BC81" i="7"/>
  <c r="BD96" i="7"/>
  <c r="BC107" i="7"/>
  <c r="BC15" i="7"/>
  <c r="BA60" i="8"/>
  <c r="BC34" i="7"/>
  <c r="BD80" i="7"/>
  <c r="BC33" i="7"/>
  <c r="BD71" i="7"/>
  <c r="BA63" i="8"/>
  <c r="BB68" i="7"/>
  <c r="BA68" i="8"/>
  <c r="BC79" i="7"/>
  <c r="BC61" i="7"/>
  <c r="BD36" i="7"/>
  <c r="BA31" i="8"/>
  <c r="BA17" i="8"/>
  <c r="BB104" i="7"/>
  <c r="BA104" i="8"/>
  <c r="BA52" i="8"/>
  <c r="BC10" i="7"/>
  <c r="BB70" i="7"/>
  <c r="BA70" i="8"/>
  <c r="BA6" i="8"/>
  <c r="BC58" i="7"/>
  <c r="BC21" i="7"/>
  <c r="BA23" i="8"/>
  <c r="BA56" i="8"/>
  <c r="BB44" i="7"/>
  <c r="BA44" i="8"/>
  <c r="BC106" i="7"/>
  <c r="BD46" i="7"/>
  <c r="BB95" i="7"/>
  <c r="BA95" i="8"/>
  <c r="BA42" i="8"/>
  <c r="BC103" i="7"/>
  <c r="BA66" i="8"/>
  <c r="BA74" i="8"/>
  <c r="BA20" i="8"/>
  <c r="BA55" i="8"/>
  <c r="BA45" i="8"/>
  <c r="BC60" i="7"/>
  <c r="BB54" i="7"/>
  <c r="BA54" i="8"/>
  <c r="BC26" i="7"/>
  <c r="BB28" i="7"/>
  <c r="BA28" i="8"/>
  <c r="BD19" i="7"/>
  <c r="BA25" i="8"/>
  <c r="BA47" i="8"/>
  <c r="BA9" i="8"/>
  <c r="BC63" i="7"/>
  <c r="BA77" i="8"/>
  <c r="BA89" i="8"/>
  <c r="BA101" i="8"/>
  <c r="BA41" i="8"/>
  <c r="BA49" i="8"/>
  <c r="BA94" i="8"/>
  <c r="BA92" i="8"/>
  <c r="BB110" i="8" l="1"/>
  <c r="BB118" i="8"/>
  <c r="BO115" i="7"/>
  <c r="BB114" i="8"/>
  <c r="BB112" i="8"/>
  <c r="BB113" i="8"/>
  <c r="BP116" i="7"/>
  <c r="BP117" i="7"/>
  <c r="BQ113" i="7"/>
  <c r="BP112" i="7"/>
  <c r="BB116" i="8"/>
  <c r="BB111" i="8"/>
  <c r="BB115" i="8"/>
  <c r="BB117" i="8"/>
  <c r="BP118" i="7"/>
  <c r="BO114" i="7"/>
  <c r="BB103" i="8"/>
  <c r="BB30" i="8"/>
  <c r="BE109" i="7"/>
  <c r="BE19" i="7"/>
  <c r="BD60" i="7"/>
  <c r="BC95" i="7"/>
  <c r="BB95" i="8"/>
  <c r="BD106" i="7"/>
  <c r="BB10" i="8"/>
  <c r="BE36" i="7"/>
  <c r="BD34" i="7"/>
  <c r="BB81" i="8"/>
  <c r="BB27" i="8"/>
  <c r="BC85" i="7"/>
  <c r="BB85" i="8"/>
  <c r="BD49" i="7"/>
  <c r="BD89" i="7"/>
  <c r="BC32" i="7"/>
  <c r="BB32" i="8"/>
  <c r="BD47" i="7"/>
  <c r="BB45" i="8"/>
  <c r="BB20" i="8"/>
  <c r="BB42" i="8"/>
  <c r="BB98" i="8"/>
  <c r="BD23" i="7"/>
  <c r="BB6" i="8"/>
  <c r="BE92" i="7"/>
  <c r="BC51" i="7"/>
  <c r="BB51" i="8"/>
  <c r="BE76" i="7"/>
  <c r="BC40" i="7"/>
  <c r="BB40" i="8"/>
  <c r="BB65" i="8"/>
  <c r="BB21" i="8"/>
  <c r="BB61" i="8"/>
  <c r="BD107" i="7"/>
  <c r="BD43" i="7"/>
  <c r="BD27" i="7"/>
  <c r="BB94" i="8"/>
  <c r="BB101" i="8"/>
  <c r="BB77" i="8"/>
  <c r="BD55" i="7"/>
  <c r="BD74" i="7"/>
  <c r="BD42" i="7"/>
  <c r="BD6" i="7"/>
  <c r="BB17" i="8"/>
  <c r="BB31" i="8"/>
  <c r="BE87" i="7"/>
  <c r="BD18" i="7"/>
  <c r="BB83" i="8"/>
  <c r="BC13" i="7"/>
  <c r="BB13" i="8"/>
  <c r="BD82" i="7"/>
  <c r="BD50" i="7"/>
  <c r="BD65" i="7"/>
  <c r="BB26" i="8"/>
  <c r="BB60" i="8"/>
  <c r="BB48" i="8"/>
  <c r="BB106" i="8"/>
  <c r="BB58" i="8"/>
  <c r="BC70" i="7"/>
  <c r="BB70" i="8"/>
  <c r="BB79" i="8"/>
  <c r="BD33" i="7"/>
  <c r="BB34" i="8"/>
  <c r="BD15" i="7"/>
  <c r="BE96" i="7"/>
  <c r="BC62" i="7"/>
  <c r="BB62" i="8"/>
  <c r="BB105" i="8"/>
  <c r="BD35" i="7"/>
  <c r="BD29" i="7"/>
  <c r="BG73" i="7"/>
  <c r="BD90" i="7"/>
  <c r="BC100" i="7"/>
  <c r="BB100" i="8"/>
  <c r="BB78" i="8"/>
  <c r="BB49" i="8"/>
  <c r="BB89" i="8"/>
  <c r="BB9" i="8"/>
  <c r="BB47" i="8"/>
  <c r="BC24" i="7"/>
  <c r="BB24" i="8"/>
  <c r="BE48" i="7"/>
  <c r="BE22" i="7"/>
  <c r="BD66" i="7"/>
  <c r="BE67" i="7"/>
  <c r="BB23" i="8"/>
  <c r="BB73" i="8"/>
  <c r="BB99" i="8"/>
  <c r="BD93" i="7"/>
  <c r="BC12" i="7"/>
  <c r="BB12" i="8"/>
  <c r="BD53" i="7"/>
  <c r="BD14" i="7"/>
  <c r="BC8" i="7"/>
  <c r="BB8" i="8"/>
  <c r="BD59" i="7"/>
  <c r="BD26" i="7"/>
  <c r="BD58" i="7"/>
  <c r="BC104" i="7"/>
  <c r="BB104" i="8"/>
  <c r="BD79" i="7"/>
  <c r="BB107" i="8"/>
  <c r="BB43" i="8"/>
  <c r="BD105" i="7"/>
  <c r="BB97" i="8"/>
  <c r="BC69" i="7"/>
  <c r="BB69" i="8"/>
  <c r="BB7" i="8"/>
  <c r="BC7" i="7"/>
  <c r="BB67" i="8"/>
  <c r="BB92" i="8"/>
  <c r="BB19" i="8"/>
  <c r="BB46" i="8"/>
  <c r="BB36" i="8"/>
  <c r="BB87" i="8"/>
  <c r="BB71" i="8"/>
  <c r="BB80" i="8"/>
  <c r="BB96" i="8"/>
  <c r="BB76" i="8"/>
  <c r="BD78" i="7"/>
  <c r="BE52" i="7"/>
  <c r="BC11" i="7"/>
  <c r="BB11" i="8"/>
  <c r="BD9" i="7"/>
  <c r="BE38" i="7"/>
  <c r="BB55" i="8"/>
  <c r="BB74" i="8"/>
  <c r="BD99" i="7"/>
  <c r="BC57" i="7"/>
  <c r="BB57" i="8"/>
  <c r="BB37" i="8"/>
  <c r="BB18" i="8"/>
  <c r="BB82" i="8"/>
  <c r="BB50" i="8"/>
  <c r="BD30" i="7"/>
  <c r="BB52" i="8"/>
  <c r="BB63" i="8"/>
  <c r="BB22" i="8"/>
  <c r="BD103" i="7"/>
  <c r="BD10" i="7"/>
  <c r="BE71" i="7"/>
  <c r="BE80" i="7"/>
  <c r="BD81" i="7"/>
  <c r="BD97" i="7"/>
  <c r="BC84" i="7"/>
  <c r="BB84" i="8"/>
  <c r="BB86" i="8"/>
  <c r="BB41" i="8"/>
  <c r="BB25" i="8"/>
  <c r="BD45" i="7"/>
  <c r="BD20" i="7"/>
  <c r="BB56" i="8"/>
  <c r="BD37" i="7"/>
  <c r="BC91" i="7"/>
  <c r="BB91" i="8"/>
  <c r="BD63" i="7"/>
  <c r="BB38" i="8"/>
  <c r="BC28" i="7"/>
  <c r="BB28" i="8"/>
  <c r="BC54" i="7"/>
  <c r="BB54" i="8"/>
  <c r="BE46" i="7"/>
  <c r="BC44" i="7"/>
  <c r="BB44" i="8"/>
  <c r="BD21" i="7"/>
  <c r="BD61" i="7"/>
  <c r="BC68" i="7"/>
  <c r="BB68" i="8"/>
  <c r="BB33" i="8"/>
  <c r="BB109" i="8"/>
  <c r="BB15" i="8"/>
  <c r="BC16" i="7"/>
  <c r="BB16" i="8"/>
  <c r="BB35" i="8"/>
  <c r="BB29" i="8"/>
  <c r="BB90" i="8"/>
  <c r="BE98" i="7"/>
  <c r="BD86" i="7"/>
  <c r="BD94" i="7"/>
  <c r="BD41" i="7"/>
  <c r="BD101" i="7"/>
  <c r="BC72" i="7"/>
  <c r="BB72" i="8"/>
  <c r="BC64" i="7"/>
  <c r="BB64" i="8"/>
  <c r="BD77" i="7"/>
  <c r="BC88" i="7"/>
  <c r="BB88" i="8"/>
  <c r="BD25" i="7"/>
  <c r="BB66" i="8"/>
  <c r="BD56" i="7"/>
  <c r="BB102" i="8"/>
  <c r="BC108" i="7"/>
  <c r="BB108" i="8"/>
  <c r="BC39" i="7"/>
  <c r="BB39" i="8"/>
  <c r="BD17" i="7"/>
  <c r="BD31" i="7"/>
  <c r="BB93" i="8"/>
  <c r="BB53" i="8"/>
  <c r="BB14" i="8"/>
  <c r="BD83" i="7"/>
  <c r="BF102" i="7"/>
  <c r="BB59" i="8"/>
  <c r="BC75" i="7"/>
  <c r="BB75" i="8"/>
  <c r="BC112" i="8" l="1"/>
  <c r="BC110" i="8"/>
  <c r="BQ118" i="7"/>
  <c r="BC114" i="8"/>
  <c r="BC116" i="8"/>
  <c r="BC111" i="8"/>
  <c r="BQ117" i="7"/>
  <c r="BC118" i="8"/>
  <c r="BC113" i="8"/>
  <c r="BR113" i="7"/>
  <c r="BQ116" i="7"/>
  <c r="BC115" i="8"/>
  <c r="BP114" i="7"/>
  <c r="BQ112" i="7"/>
  <c r="BC117" i="8"/>
  <c r="BP115" i="7"/>
  <c r="BC109" i="8"/>
  <c r="BC101" i="8"/>
  <c r="BC30" i="8"/>
  <c r="BF109" i="7"/>
  <c r="BE31" i="7"/>
  <c r="BC56" i="8"/>
  <c r="BE21" i="7"/>
  <c r="BF46" i="7"/>
  <c r="BD28" i="7"/>
  <c r="BC28" i="8"/>
  <c r="BE45" i="7"/>
  <c r="BC81" i="8"/>
  <c r="BE9" i="7"/>
  <c r="BF52" i="7"/>
  <c r="BC92" i="8"/>
  <c r="BF22" i="7"/>
  <c r="BC50" i="8"/>
  <c r="BE6" i="7"/>
  <c r="BC74" i="8"/>
  <c r="BE27" i="7"/>
  <c r="BE34" i="7"/>
  <c r="BG102" i="7"/>
  <c r="BC48" i="8"/>
  <c r="BD64" i="7"/>
  <c r="BC64" i="8"/>
  <c r="BE94" i="7"/>
  <c r="BF98" i="7"/>
  <c r="BC61" i="8"/>
  <c r="BE81" i="7"/>
  <c r="BF71" i="7"/>
  <c r="BE103" i="7"/>
  <c r="BD7" i="7"/>
  <c r="BC7" i="8"/>
  <c r="BC46" i="8"/>
  <c r="BC87" i="8"/>
  <c r="BC80" i="8"/>
  <c r="BC98" i="8"/>
  <c r="BC71" i="8"/>
  <c r="BE26" i="7"/>
  <c r="BD8" i="7"/>
  <c r="BC8" i="8"/>
  <c r="BC53" i="8"/>
  <c r="BC93" i="8"/>
  <c r="BC66" i="8"/>
  <c r="BC38" i="8"/>
  <c r="BD100" i="7"/>
  <c r="BC100" i="8"/>
  <c r="BE35" i="7"/>
  <c r="BC36" i="8"/>
  <c r="BC19" i="8"/>
  <c r="BE50" i="7"/>
  <c r="BD13" i="7"/>
  <c r="BC13" i="8"/>
  <c r="BC102" i="8"/>
  <c r="BE74" i="7"/>
  <c r="BC49" i="8"/>
  <c r="BE106" i="7"/>
  <c r="BE60" i="7"/>
  <c r="BD75" i="7"/>
  <c r="BC75" i="8"/>
  <c r="BC83" i="8"/>
  <c r="BE17" i="7"/>
  <c r="BD108" i="7"/>
  <c r="BC108" i="8"/>
  <c r="BC67" i="8"/>
  <c r="BC25" i="8"/>
  <c r="BC77" i="8"/>
  <c r="BC41" i="8"/>
  <c r="BC86" i="8"/>
  <c r="BD16" i="7"/>
  <c r="BC16" i="8"/>
  <c r="BE61" i="7"/>
  <c r="BD44" i="7"/>
  <c r="BC44" i="8"/>
  <c r="BD54" i="7"/>
  <c r="BC54" i="8"/>
  <c r="BC63" i="8"/>
  <c r="BC37" i="8"/>
  <c r="BE20" i="7"/>
  <c r="BC97" i="8"/>
  <c r="BE10" i="7"/>
  <c r="BE30" i="7"/>
  <c r="BE99" i="7"/>
  <c r="BF38" i="7"/>
  <c r="BD11" i="7"/>
  <c r="BC11" i="8"/>
  <c r="BE78" i="7"/>
  <c r="BC105" i="8"/>
  <c r="BC79" i="8"/>
  <c r="BC58" i="8"/>
  <c r="BC59" i="8"/>
  <c r="BC76" i="8"/>
  <c r="BE53" i="7"/>
  <c r="BE93" i="7"/>
  <c r="BE66" i="7"/>
  <c r="BF48" i="7"/>
  <c r="BC90" i="8"/>
  <c r="BC29" i="8"/>
  <c r="BF96" i="7"/>
  <c r="BC33" i="8"/>
  <c r="BC65" i="8"/>
  <c r="BC82" i="8"/>
  <c r="BF87" i="7"/>
  <c r="BC73" i="8"/>
  <c r="BC42" i="8"/>
  <c r="BC55" i="8"/>
  <c r="BE43" i="7"/>
  <c r="BE23" i="7"/>
  <c r="BD32" i="7"/>
  <c r="BC32" i="8"/>
  <c r="BE49" i="7"/>
  <c r="BF36" i="7"/>
  <c r="BD39" i="7"/>
  <c r="BC39" i="8"/>
  <c r="BC22" i="8"/>
  <c r="BC94" i="8"/>
  <c r="BD68" i="7"/>
  <c r="BC68" i="8"/>
  <c r="BC103" i="8"/>
  <c r="BD57" i="7"/>
  <c r="BC57" i="8"/>
  <c r="BD69" i="7"/>
  <c r="BC69" i="8"/>
  <c r="BC26" i="8"/>
  <c r="BE14" i="7"/>
  <c r="BD12" i="7"/>
  <c r="BC12" i="8"/>
  <c r="BF67" i="7"/>
  <c r="BD24" i="7"/>
  <c r="BC24" i="8"/>
  <c r="BC35" i="8"/>
  <c r="BD62" i="7"/>
  <c r="BC62" i="8"/>
  <c r="BE15" i="7"/>
  <c r="BE18" i="7"/>
  <c r="BE107" i="7"/>
  <c r="BE47" i="7"/>
  <c r="BE89" i="7"/>
  <c r="BD85" i="7"/>
  <c r="BC85" i="8"/>
  <c r="BC106" i="8"/>
  <c r="BC60" i="8"/>
  <c r="BC17" i="8"/>
  <c r="BE56" i="7"/>
  <c r="BD88" i="7"/>
  <c r="BC88" i="8"/>
  <c r="BE101" i="7"/>
  <c r="BD91" i="7"/>
  <c r="BC91" i="8"/>
  <c r="BC20" i="8"/>
  <c r="BD84" i="7"/>
  <c r="BC84" i="8"/>
  <c r="BC99" i="8"/>
  <c r="BC78" i="8"/>
  <c r="BD104" i="7"/>
  <c r="BC104" i="8"/>
  <c r="BC52" i="8"/>
  <c r="BH73" i="7"/>
  <c r="BC43" i="8"/>
  <c r="BD40" i="7"/>
  <c r="BC40" i="8"/>
  <c r="BD51" i="7"/>
  <c r="BC51" i="8"/>
  <c r="BC23" i="8"/>
  <c r="BE83" i="7"/>
  <c r="BC31" i="8"/>
  <c r="BE25" i="7"/>
  <c r="BE77" i="7"/>
  <c r="BD72" i="7"/>
  <c r="BC72" i="8"/>
  <c r="BE41" i="7"/>
  <c r="BE86" i="7"/>
  <c r="BC96" i="8"/>
  <c r="BC21" i="8"/>
  <c r="BE63" i="7"/>
  <c r="BE37" i="7"/>
  <c r="BC45" i="8"/>
  <c r="BE97" i="7"/>
  <c r="BF80" i="7"/>
  <c r="BC10" i="8"/>
  <c r="BC9" i="8"/>
  <c r="BE105" i="7"/>
  <c r="BE79" i="7"/>
  <c r="BE58" i="7"/>
  <c r="BE59" i="7"/>
  <c r="BC14" i="8"/>
  <c r="BE90" i="7"/>
  <c r="BE29" i="7"/>
  <c r="BC15" i="8"/>
  <c r="BE33" i="7"/>
  <c r="BD70" i="7"/>
  <c r="BC70" i="8"/>
  <c r="BE65" i="7"/>
  <c r="BE82" i="7"/>
  <c r="BC18" i="8"/>
  <c r="BC6" i="8"/>
  <c r="BE42" i="7"/>
  <c r="BE55" i="7"/>
  <c r="BC27" i="8"/>
  <c r="BC107" i="8"/>
  <c r="BF76" i="7"/>
  <c r="BF92" i="7"/>
  <c r="BC47" i="8"/>
  <c r="BC89" i="8"/>
  <c r="BC34" i="8"/>
  <c r="BD95" i="7"/>
  <c r="BC95" i="8"/>
  <c r="BF19" i="7"/>
  <c r="BD113" i="8" l="1"/>
  <c r="BD111" i="8"/>
  <c r="BD112" i="8"/>
  <c r="BQ114" i="7"/>
  <c r="BD114" i="8"/>
  <c r="BD117" i="8"/>
  <c r="BS113" i="7"/>
  <c r="BR117" i="7"/>
  <c r="BR112" i="7"/>
  <c r="BR118" i="7"/>
  <c r="BD118" i="8"/>
  <c r="BD110" i="8"/>
  <c r="BQ115" i="7"/>
  <c r="BR116" i="7"/>
  <c r="BD115" i="8"/>
  <c r="BD116" i="8"/>
  <c r="BD109" i="8"/>
  <c r="BD29" i="8"/>
  <c r="BD26" i="8"/>
  <c r="BD93" i="8"/>
  <c r="BD102" i="8"/>
  <c r="BD18" i="8"/>
  <c r="BG109" i="7"/>
  <c r="BG92" i="7"/>
  <c r="BE84" i="7"/>
  <c r="BD84" i="8"/>
  <c r="BF89" i="7"/>
  <c r="BF107" i="7"/>
  <c r="BF15" i="7"/>
  <c r="BF49" i="7"/>
  <c r="BF43" i="7"/>
  <c r="BF66" i="7"/>
  <c r="BD99" i="8"/>
  <c r="BF17" i="7"/>
  <c r="BD35" i="8"/>
  <c r="BF103" i="7"/>
  <c r="BF81" i="7"/>
  <c r="BD94" i="8"/>
  <c r="BF34" i="7"/>
  <c r="BF21" i="7"/>
  <c r="BG19" i="7"/>
  <c r="BD33" i="8"/>
  <c r="BF29" i="7"/>
  <c r="BD58" i="8"/>
  <c r="BD105" i="8"/>
  <c r="BF77" i="7"/>
  <c r="BD96" i="8"/>
  <c r="BF101" i="7"/>
  <c r="BF56" i="7"/>
  <c r="BD47" i="8"/>
  <c r="BF99" i="7"/>
  <c r="BF20" i="7"/>
  <c r="BE54" i="7"/>
  <c r="BD54" i="8"/>
  <c r="BF61" i="7"/>
  <c r="BF50" i="7"/>
  <c r="BF35" i="7"/>
  <c r="BD73" i="8"/>
  <c r="BG52" i="7"/>
  <c r="BD45" i="8"/>
  <c r="BF65" i="7"/>
  <c r="BF33" i="7"/>
  <c r="BD90" i="8"/>
  <c r="BF58" i="7"/>
  <c r="BF105" i="7"/>
  <c r="BD25" i="8"/>
  <c r="BF83" i="7"/>
  <c r="BE85" i="7"/>
  <c r="BD85" i="8"/>
  <c r="BF47" i="7"/>
  <c r="BF18" i="7"/>
  <c r="BE62" i="7"/>
  <c r="BD62" i="8"/>
  <c r="BD14" i="8"/>
  <c r="BE69" i="7"/>
  <c r="BD69" i="8"/>
  <c r="BG36" i="7"/>
  <c r="BE32" i="7"/>
  <c r="BD32" i="8"/>
  <c r="BD76" i="8"/>
  <c r="BG96" i="7"/>
  <c r="BG48" i="7"/>
  <c r="BF93" i="7"/>
  <c r="BD78" i="8"/>
  <c r="BD30" i="8"/>
  <c r="BD80" i="8"/>
  <c r="BE108" i="7"/>
  <c r="BD108" i="8"/>
  <c r="BD106" i="8"/>
  <c r="BD74" i="8"/>
  <c r="BE7" i="7"/>
  <c r="BD7" i="8"/>
  <c r="BD71" i="8"/>
  <c r="BD98" i="8"/>
  <c r="BG71" i="7"/>
  <c r="BH102" i="7"/>
  <c r="BF27" i="7"/>
  <c r="BD6" i="8"/>
  <c r="BG22" i="7"/>
  <c r="BD9" i="8"/>
  <c r="BF45" i="7"/>
  <c r="BG46" i="7"/>
  <c r="BD31" i="8"/>
  <c r="BF42" i="7"/>
  <c r="BF82" i="7"/>
  <c r="BE70" i="7"/>
  <c r="BD70" i="8"/>
  <c r="BD22" i="8"/>
  <c r="BF59" i="7"/>
  <c r="BF79" i="7"/>
  <c r="BD97" i="8"/>
  <c r="BF37" i="7"/>
  <c r="BD41" i="8"/>
  <c r="BD77" i="8"/>
  <c r="BD101" i="8"/>
  <c r="BD56" i="8"/>
  <c r="BE57" i="7"/>
  <c r="BD57" i="8"/>
  <c r="BD19" i="8"/>
  <c r="BF23" i="7"/>
  <c r="BF53" i="7"/>
  <c r="BD10" i="8"/>
  <c r="BD20" i="8"/>
  <c r="BD61" i="8"/>
  <c r="BD60" i="8"/>
  <c r="BD36" i="8"/>
  <c r="BD50" i="8"/>
  <c r="BE28" i="7"/>
  <c r="BD28" i="8"/>
  <c r="BD55" i="8"/>
  <c r="BD65" i="8"/>
  <c r="BD67" i="8"/>
  <c r="BF97" i="7"/>
  <c r="BD63" i="8"/>
  <c r="BF41" i="7"/>
  <c r="BD83" i="8"/>
  <c r="BE51" i="7"/>
  <c r="BD51" i="8"/>
  <c r="BD48" i="8"/>
  <c r="BD38" i="8"/>
  <c r="BE24" i="7"/>
  <c r="BD24" i="8"/>
  <c r="BE12" i="7"/>
  <c r="BD12" i="8"/>
  <c r="BD92" i="8"/>
  <c r="BG87" i="7"/>
  <c r="BE11" i="7"/>
  <c r="BD11" i="8"/>
  <c r="BF10" i="7"/>
  <c r="BF60" i="7"/>
  <c r="BD87" i="8"/>
  <c r="BE8" i="7"/>
  <c r="BD8" i="8"/>
  <c r="BF94" i="7"/>
  <c r="BD27" i="8"/>
  <c r="BG76" i="7"/>
  <c r="BF55" i="7"/>
  <c r="BF63" i="7"/>
  <c r="BD86" i="8"/>
  <c r="BE95" i="7"/>
  <c r="BD95" i="8"/>
  <c r="BD42" i="8"/>
  <c r="BD82" i="8"/>
  <c r="BF90" i="7"/>
  <c r="BD59" i="8"/>
  <c r="BD79" i="8"/>
  <c r="BD52" i="8"/>
  <c r="BG80" i="7"/>
  <c r="BD37" i="8"/>
  <c r="BD46" i="8"/>
  <c r="BF86" i="7"/>
  <c r="BE72" i="7"/>
  <c r="BD72" i="8"/>
  <c r="BF25" i="7"/>
  <c r="BE40" i="7"/>
  <c r="BD40" i="8"/>
  <c r="BI73" i="7"/>
  <c r="BE104" i="7"/>
  <c r="BD104" i="8"/>
  <c r="BE91" i="7"/>
  <c r="BD91" i="8"/>
  <c r="BE88" i="7"/>
  <c r="BD88" i="8"/>
  <c r="BD89" i="8"/>
  <c r="BD107" i="8"/>
  <c r="BD15" i="8"/>
  <c r="BG67" i="7"/>
  <c r="BF14" i="7"/>
  <c r="BE68" i="7"/>
  <c r="BD68" i="8"/>
  <c r="BE39" i="7"/>
  <c r="BD39" i="8"/>
  <c r="BD49" i="8"/>
  <c r="BD23" i="8"/>
  <c r="BD43" i="8"/>
  <c r="BD66" i="8"/>
  <c r="BD53" i="8"/>
  <c r="BF78" i="7"/>
  <c r="BG38" i="7"/>
  <c r="BF30" i="7"/>
  <c r="BE44" i="7"/>
  <c r="BD44" i="8"/>
  <c r="BE16" i="7"/>
  <c r="BD16" i="8"/>
  <c r="BD17" i="8"/>
  <c r="BE75" i="7"/>
  <c r="BD75" i="8"/>
  <c r="BF106" i="7"/>
  <c r="BF74" i="7"/>
  <c r="BE13" i="7"/>
  <c r="BD13" i="8"/>
  <c r="BE100" i="7"/>
  <c r="BD100" i="8"/>
  <c r="BF26" i="7"/>
  <c r="BD103" i="8"/>
  <c r="BD81" i="8"/>
  <c r="BG98" i="7"/>
  <c r="BE64" i="7"/>
  <c r="BD64" i="8"/>
  <c r="BD34" i="8"/>
  <c r="BF6" i="7"/>
  <c r="BF9" i="7"/>
  <c r="BD21" i="8"/>
  <c r="BF31" i="7"/>
  <c r="BE111" i="8" l="1"/>
  <c r="BE112" i="8"/>
  <c r="BE118" i="8"/>
  <c r="BE113" i="8"/>
  <c r="BS116" i="7"/>
  <c r="BS112" i="7"/>
  <c r="BT113" i="7"/>
  <c r="BR114" i="7"/>
  <c r="BE116" i="8"/>
  <c r="BE110" i="8"/>
  <c r="BE115" i="8"/>
  <c r="BE117" i="8"/>
  <c r="BR115" i="7"/>
  <c r="BS118" i="7"/>
  <c r="BS117" i="7"/>
  <c r="BE114" i="8"/>
  <c r="BE102" i="8"/>
  <c r="BE109" i="8"/>
  <c r="BH109" i="7"/>
  <c r="BH98" i="7"/>
  <c r="BG26" i="7"/>
  <c r="BF13" i="7"/>
  <c r="BE13" i="8"/>
  <c r="BG106" i="7"/>
  <c r="BG14" i="7"/>
  <c r="BE25" i="8"/>
  <c r="BE60" i="8"/>
  <c r="BF51" i="7"/>
  <c r="BE51" i="8"/>
  <c r="BE23" i="8"/>
  <c r="BF57" i="7"/>
  <c r="BE57" i="8"/>
  <c r="BG82" i="7"/>
  <c r="BG47" i="7"/>
  <c r="BE58" i="8"/>
  <c r="BG33" i="7"/>
  <c r="BG61" i="7"/>
  <c r="BE56" i="8"/>
  <c r="BG81" i="7"/>
  <c r="BE17" i="8"/>
  <c r="BG66" i="7"/>
  <c r="BG107" i="7"/>
  <c r="BF84" i="7"/>
  <c r="BE84" i="8"/>
  <c r="BE74" i="8"/>
  <c r="BJ73" i="7"/>
  <c r="BG25" i="7"/>
  <c r="BG86" i="7"/>
  <c r="BH80" i="7"/>
  <c r="BE90" i="8"/>
  <c r="BG60" i="7"/>
  <c r="BF11" i="7"/>
  <c r="BE11" i="8"/>
  <c r="BG23" i="7"/>
  <c r="BH46" i="7"/>
  <c r="BG27" i="7"/>
  <c r="BF7" i="7"/>
  <c r="BE7" i="8"/>
  <c r="BE92" i="8"/>
  <c r="BE22" i="8"/>
  <c r="BE71" i="8"/>
  <c r="BE48" i="8"/>
  <c r="BE76" i="8"/>
  <c r="BE52" i="8"/>
  <c r="BE87" i="8"/>
  <c r="BE19" i="8"/>
  <c r="BE98" i="8"/>
  <c r="BE38" i="8"/>
  <c r="BE67" i="8"/>
  <c r="BE80" i="8"/>
  <c r="BE46" i="8"/>
  <c r="BE96" i="8"/>
  <c r="BE36" i="8"/>
  <c r="BF69" i="7"/>
  <c r="BE69" i="8"/>
  <c r="BG56" i="7"/>
  <c r="BE29" i="8"/>
  <c r="BG17" i="7"/>
  <c r="BE31" i="8"/>
  <c r="BG9" i="7"/>
  <c r="BG6" i="7"/>
  <c r="BE26" i="8"/>
  <c r="BE106" i="8"/>
  <c r="BF44" i="7"/>
  <c r="BE44" i="8"/>
  <c r="BH38" i="7"/>
  <c r="BE14" i="8"/>
  <c r="BF88" i="7"/>
  <c r="BE88" i="8"/>
  <c r="BF104" i="7"/>
  <c r="BE104" i="8"/>
  <c r="BF40" i="7"/>
  <c r="BE40" i="8"/>
  <c r="BF72" i="7"/>
  <c r="BE72" i="8"/>
  <c r="BG55" i="7"/>
  <c r="BE94" i="8"/>
  <c r="BG10" i="7"/>
  <c r="BH87" i="7"/>
  <c r="BG41" i="7"/>
  <c r="BF28" i="7"/>
  <c r="BE28" i="8"/>
  <c r="BG53" i="7"/>
  <c r="BG59" i="7"/>
  <c r="BE82" i="8"/>
  <c r="BG45" i="7"/>
  <c r="BI102" i="7"/>
  <c r="BH36" i="7"/>
  <c r="BE47" i="8"/>
  <c r="BE83" i="8"/>
  <c r="BG105" i="7"/>
  <c r="BE33" i="8"/>
  <c r="BE35" i="8"/>
  <c r="BE61" i="8"/>
  <c r="BE20" i="8"/>
  <c r="BG101" i="7"/>
  <c r="BG21" i="7"/>
  <c r="BE81" i="8"/>
  <c r="BE66" i="8"/>
  <c r="BE49" i="8"/>
  <c r="BE107" i="8"/>
  <c r="BG31" i="7"/>
  <c r="BE30" i="8"/>
  <c r="BE78" i="8"/>
  <c r="BF39" i="7"/>
  <c r="BE39" i="8"/>
  <c r="BE86" i="8"/>
  <c r="BE63" i="8"/>
  <c r="BG94" i="7"/>
  <c r="BF24" i="7"/>
  <c r="BE24" i="8"/>
  <c r="BE79" i="8"/>
  <c r="BE27" i="8"/>
  <c r="BH48" i="7"/>
  <c r="BF62" i="7"/>
  <c r="BE62" i="8"/>
  <c r="BG83" i="7"/>
  <c r="BG35" i="7"/>
  <c r="BG20" i="7"/>
  <c r="BE34" i="8"/>
  <c r="BG49" i="7"/>
  <c r="BE73" i="8"/>
  <c r="BF16" i="7"/>
  <c r="BE16" i="8"/>
  <c r="BG30" i="7"/>
  <c r="BG78" i="7"/>
  <c r="BF91" i="7"/>
  <c r="BE91" i="8"/>
  <c r="BG63" i="7"/>
  <c r="BH76" i="7"/>
  <c r="BE97" i="8"/>
  <c r="BE37" i="8"/>
  <c r="BG79" i="7"/>
  <c r="BE42" i="8"/>
  <c r="BH71" i="7"/>
  <c r="BF108" i="7"/>
  <c r="BE108" i="8"/>
  <c r="BE93" i="8"/>
  <c r="BF32" i="7"/>
  <c r="BE32" i="8"/>
  <c r="BE18" i="8"/>
  <c r="BG58" i="7"/>
  <c r="BE65" i="8"/>
  <c r="BH52" i="7"/>
  <c r="BE50" i="8"/>
  <c r="BE99" i="8"/>
  <c r="BE77" i="8"/>
  <c r="BH19" i="7"/>
  <c r="BG34" i="7"/>
  <c r="BE103" i="8"/>
  <c r="BE43" i="8"/>
  <c r="BE15" i="8"/>
  <c r="BE89" i="8"/>
  <c r="BE9" i="8"/>
  <c r="BE6" i="8"/>
  <c r="BF64" i="7"/>
  <c r="BE64" i="8"/>
  <c r="BF100" i="7"/>
  <c r="BE100" i="8"/>
  <c r="BG74" i="7"/>
  <c r="BF75" i="7"/>
  <c r="BE75" i="8"/>
  <c r="BF68" i="7"/>
  <c r="BE68" i="8"/>
  <c r="BH67" i="7"/>
  <c r="BG90" i="7"/>
  <c r="BF95" i="7"/>
  <c r="BE95" i="8"/>
  <c r="BE55" i="8"/>
  <c r="BF8" i="7"/>
  <c r="BE8" i="8"/>
  <c r="BE10" i="8"/>
  <c r="BF12" i="7"/>
  <c r="BE12" i="8"/>
  <c r="BE41" i="8"/>
  <c r="BG97" i="7"/>
  <c r="BE53" i="8"/>
  <c r="BG37" i="7"/>
  <c r="BE59" i="8"/>
  <c r="BF70" i="7"/>
  <c r="BE70" i="8"/>
  <c r="BG42" i="7"/>
  <c r="BE45" i="8"/>
  <c r="BH22" i="7"/>
  <c r="BG93" i="7"/>
  <c r="BH96" i="7"/>
  <c r="BG18" i="7"/>
  <c r="BF85" i="7"/>
  <c r="BE85" i="8"/>
  <c r="BE105" i="8"/>
  <c r="BG65" i="7"/>
  <c r="BG50" i="7"/>
  <c r="BF54" i="7"/>
  <c r="BE54" i="8"/>
  <c r="BG99" i="7"/>
  <c r="BE101" i="8"/>
  <c r="BG77" i="7"/>
  <c r="BG29" i="7"/>
  <c r="BE21" i="8"/>
  <c r="BG103" i="7"/>
  <c r="BG43" i="7"/>
  <c r="BG15" i="7"/>
  <c r="BG89" i="7"/>
  <c r="BH92" i="7"/>
  <c r="BF118" i="8" l="1"/>
  <c r="BF113" i="8"/>
  <c r="BT117" i="7"/>
  <c r="BS115" i="7"/>
  <c r="BT116" i="7"/>
  <c r="BF117" i="8"/>
  <c r="BF111" i="8"/>
  <c r="BF114" i="8"/>
  <c r="BF116" i="8"/>
  <c r="BF110" i="8"/>
  <c r="BT118" i="7"/>
  <c r="BS114" i="7"/>
  <c r="BT112" i="7"/>
  <c r="BF115" i="8"/>
  <c r="BF112" i="8"/>
  <c r="BF109" i="8"/>
  <c r="BF43" i="8"/>
  <c r="BF65" i="8"/>
  <c r="BF89" i="8"/>
  <c r="BF10" i="8"/>
  <c r="BF61" i="8"/>
  <c r="BF20" i="8"/>
  <c r="BF14" i="8"/>
  <c r="BI109" i="7"/>
  <c r="BG85" i="7"/>
  <c r="BF85" i="8"/>
  <c r="BI22" i="7"/>
  <c r="BH42" i="7"/>
  <c r="BH97" i="7"/>
  <c r="BF87" i="8"/>
  <c r="BH90" i="7"/>
  <c r="BF92" i="8"/>
  <c r="BI19" i="7"/>
  <c r="BH58" i="7"/>
  <c r="BH49" i="7"/>
  <c r="BF31" i="8"/>
  <c r="BF101" i="8"/>
  <c r="BF53" i="8"/>
  <c r="BH55" i="7"/>
  <c r="BG40" i="7"/>
  <c r="BF40" i="8"/>
  <c r="BG88" i="7"/>
  <c r="BF88" i="8"/>
  <c r="BF98" i="8"/>
  <c r="BH6" i="7"/>
  <c r="BH56" i="7"/>
  <c r="BF23" i="8"/>
  <c r="BH81" i="7"/>
  <c r="BF33" i="8"/>
  <c r="BH47" i="7"/>
  <c r="BG57" i="7"/>
  <c r="BF57" i="8"/>
  <c r="BF26" i="8"/>
  <c r="BH65" i="7"/>
  <c r="BI96" i="7"/>
  <c r="BH37" i="7"/>
  <c r="BF34" i="8"/>
  <c r="BI52" i="7"/>
  <c r="BH63" i="7"/>
  <c r="BH78" i="7"/>
  <c r="BG16" i="7"/>
  <c r="BF16" i="8"/>
  <c r="BH94" i="7"/>
  <c r="BG39" i="7"/>
  <c r="BF39" i="8"/>
  <c r="BH31" i="7"/>
  <c r="BH53" i="7"/>
  <c r="BH41" i="7"/>
  <c r="BH10" i="7"/>
  <c r="BG44" i="7"/>
  <c r="BF44" i="8"/>
  <c r="BF102" i="8"/>
  <c r="BF9" i="8"/>
  <c r="BH17" i="7"/>
  <c r="BH27" i="7"/>
  <c r="BH23" i="7"/>
  <c r="BF86" i="8"/>
  <c r="BG84" i="7"/>
  <c r="BF84" i="8"/>
  <c r="BH66" i="7"/>
  <c r="BH33" i="7"/>
  <c r="BH106" i="7"/>
  <c r="BH15" i="7"/>
  <c r="BH29" i="7"/>
  <c r="BF99" i="8"/>
  <c r="BF50" i="8"/>
  <c r="BH18" i="7"/>
  <c r="BF93" i="8"/>
  <c r="BI67" i="7"/>
  <c r="BH34" i="7"/>
  <c r="BG108" i="7"/>
  <c r="BF108" i="8"/>
  <c r="BF79" i="8"/>
  <c r="BF30" i="8"/>
  <c r="BF83" i="8"/>
  <c r="BF21" i="8"/>
  <c r="BF105" i="8"/>
  <c r="BJ102" i="7"/>
  <c r="BF59" i="8"/>
  <c r="BG72" i="7"/>
  <c r="BF72" i="8"/>
  <c r="BG104" i="7"/>
  <c r="BF104" i="8"/>
  <c r="BF73" i="8"/>
  <c r="BH9" i="7"/>
  <c r="BG69" i="7"/>
  <c r="BF69" i="8"/>
  <c r="BH86" i="7"/>
  <c r="BK73" i="7"/>
  <c r="BF107" i="8"/>
  <c r="BH82" i="7"/>
  <c r="BH77" i="7"/>
  <c r="BF37" i="8"/>
  <c r="BG68" i="7"/>
  <c r="BF68" i="8"/>
  <c r="BF74" i="8"/>
  <c r="BI71" i="7"/>
  <c r="BF63" i="8"/>
  <c r="BF78" i="8"/>
  <c r="BF35" i="8"/>
  <c r="BF94" i="8"/>
  <c r="BF48" i="8"/>
  <c r="BH45" i="7"/>
  <c r="BF41" i="8"/>
  <c r="BF17" i="8"/>
  <c r="BF27" i="8"/>
  <c r="BF60" i="8"/>
  <c r="BI80" i="7"/>
  <c r="BH25" i="7"/>
  <c r="BF66" i="8"/>
  <c r="BF106" i="8"/>
  <c r="BH89" i="7"/>
  <c r="BH43" i="7"/>
  <c r="BF29" i="8"/>
  <c r="BG54" i="7"/>
  <c r="BF54" i="8"/>
  <c r="BF18" i="8"/>
  <c r="BF38" i="8"/>
  <c r="BH74" i="7"/>
  <c r="BG64" i="7"/>
  <c r="BF64" i="8"/>
  <c r="BH35" i="7"/>
  <c r="BG62" i="7"/>
  <c r="BF62" i="8"/>
  <c r="BH101" i="7"/>
  <c r="BH60" i="7"/>
  <c r="BF82" i="8"/>
  <c r="BH26" i="7"/>
  <c r="BF103" i="8"/>
  <c r="BG70" i="7"/>
  <c r="BF70" i="8"/>
  <c r="BG95" i="7"/>
  <c r="BF95" i="8"/>
  <c r="BI92" i="7"/>
  <c r="BF15" i="8"/>
  <c r="BH103" i="7"/>
  <c r="BF77" i="8"/>
  <c r="BH99" i="7"/>
  <c r="BH50" i="7"/>
  <c r="BF36" i="8"/>
  <c r="BH93" i="7"/>
  <c r="BF42" i="8"/>
  <c r="BF97" i="8"/>
  <c r="BG12" i="7"/>
  <c r="BF12" i="8"/>
  <c r="BG8" i="7"/>
  <c r="BF8" i="8"/>
  <c r="BF90" i="8"/>
  <c r="BG75" i="7"/>
  <c r="BF75" i="8"/>
  <c r="BG100" i="7"/>
  <c r="BF100" i="8"/>
  <c r="BF58" i="8"/>
  <c r="BG32" i="7"/>
  <c r="BF32" i="8"/>
  <c r="BH79" i="7"/>
  <c r="BI76" i="7"/>
  <c r="BG91" i="7"/>
  <c r="BF91" i="8"/>
  <c r="BH30" i="7"/>
  <c r="BF49" i="8"/>
  <c r="BH20" i="7"/>
  <c r="BH83" i="7"/>
  <c r="BI48" i="7"/>
  <c r="BG24" i="7"/>
  <c r="BF24" i="8"/>
  <c r="BH21" i="7"/>
  <c r="BH105" i="7"/>
  <c r="BI36" i="7"/>
  <c r="BF45" i="8"/>
  <c r="BH59" i="7"/>
  <c r="BG28" i="7"/>
  <c r="BF28" i="8"/>
  <c r="BI87" i="7"/>
  <c r="BF55" i="8"/>
  <c r="BI38" i="7"/>
  <c r="BF6" i="8"/>
  <c r="BF56" i="8"/>
  <c r="BG7" i="7"/>
  <c r="BF7" i="8"/>
  <c r="BF22" i="8"/>
  <c r="BF67" i="8"/>
  <c r="BF52" i="8"/>
  <c r="BF71" i="8"/>
  <c r="BF96" i="8"/>
  <c r="BF19" i="8"/>
  <c r="BF46" i="8"/>
  <c r="BF76" i="8"/>
  <c r="BF80" i="8"/>
  <c r="BI46" i="7"/>
  <c r="BG11" i="7"/>
  <c r="BF11" i="8"/>
  <c r="BF25" i="8"/>
  <c r="BH107" i="7"/>
  <c r="BF81" i="8"/>
  <c r="BH61" i="7"/>
  <c r="BF47" i="8"/>
  <c r="BG51" i="7"/>
  <c r="BF51" i="8"/>
  <c r="BH14" i="7"/>
  <c r="BG13" i="7"/>
  <c r="BF13" i="8"/>
  <c r="BI98" i="7"/>
  <c r="BG111" i="8" l="1"/>
  <c r="BG117" i="8"/>
  <c r="BT114" i="7"/>
  <c r="BG118" i="8"/>
  <c r="BG113" i="8"/>
  <c r="BG115" i="8"/>
  <c r="BG112" i="8"/>
  <c r="BG116" i="8"/>
  <c r="BG110" i="8"/>
  <c r="BT115" i="7"/>
  <c r="BG114" i="8"/>
  <c r="BG109" i="8"/>
  <c r="BG14" i="8"/>
  <c r="BG79" i="8"/>
  <c r="BG59" i="8"/>
  <c r="BG21" i="8"/>
  <c r="BG107" i="8"/>
  <c r="BG83" i="8"/>
  <c r="BG97" i="8"/>
  <c r="BJ109" i="7"/>
  <c r="BJ36" i="7"/>
  <c r="BJ48" i="7"/>
  <c r="BH32" i="7"/>
  <c r="BG32" i="8"/>
  <c r="BH100" i="7"/>
  <c r="BG100" i="8"/>
  <c r="BH95" i="7"/>
  <c r="BG95" i="8"/>
  <c r="BI60" i="7"/>
  <c r="BH64" i="7"/>
  <c r="BG64" i="8"/>
  <c r="BI89" i="7"/>
  <c r="BI25" i="7"/>
  <c r="BI45" i="7"/>
  <c r="BG86" i="8"/>
  <c r="BG38" i="8"/>
  <c r="BH72" i="7"/>
  <c r="BG72" i="8"/>
  <c r="BK102" i="7"/>
  <c r="BG48" i="8"/>
  <c r="BG18" i="8"/>
  <c r="BG29" i="8"/>
  <c r="BI33" i="7"/>
  <c r="BH84" i="7"/>
  <c r="BG84" i="8"/>
  <c r="BG27" i="8"/>
  <c r="BG10" i="8"/>
  <c r="BG53" i="8"/>
  <c r="BG63" i="8"/>
  <c r="BI47" i="7"/>
  <c r="BG55" i="8"/>
  <c r="BI58" i="7"/>
  <c r="BI97" i="7"/>
  <c r="BJ98" i="7"/>
  <c r="BJ87" i="7"/>
  <c r="BG50" i="8"/>
  <c r="BG35" i="8"/>
  <c r="BG43" i="8"/>
  <c r="BI86" i="7"/>
  <c r="BG9" i="8"/>
  <c r="BG87" i="8"/>
  <c r="BI29" i="7"/>
  <c r="BI27" i="7"/>
  <c r="BI10" i="7"/>
  <c r="BH39" i="7"/>
  <c r="BG39" i="8"/>
  <c r="BG67" i="8"/>
  <c r="BG56" i="8"/>
  <c r="BH88" i="7"/>
  <c r="BG88" i="8"/>
  <c r="BG49" i="8"/>
  <c r="BI90" i="7"/>
  <c r="BG42" i="8"/>
  <c r="BH13" i="7"/>
  <c r="BG13" i="8"/>
  <c r="BH51" i="7"/>
  <c r="BG51" i="8"/>
  <c r="BG80" i="8"/>
  <c r="BJ46" i="7"/>
  <c r="BH28" i="7"/>
  <c r="BG28" i="8"/>
  <c r="BG20" i="8"/>
  <c r="BI30" i="7"/>
  <c r="BJ76" i="7"/>
  <c r="BH12" i="7"/>
  <c r="BG12" i="8"/>
  <c r="BI93" i="7"/>
  <c r="BG99" i="8"/>
  <c r="BI103" i="7"/>
  <c r="BG60" i="8"/>
  <c r="BH54" i="7"/>
  <c r="BG54" i="8"/>
  <c r="BG89" i="8"/>
  <c r="BG25" i="8"/>
  <c r="BG45" i="8"/>
  <c r="BJ71" i="7"/>
  <c r="BG82" i="8"/>
  <c r="BL73" i="7"/>
  <c r="BG76" i="8"/>
  <c r="BG34" i="8"/>
  <c r="BI15" i="7"/>
  <c r="BG33" i="8"/>
  <c r="BI23" i="7"/>
  <c r="BI17" i="7"/>
  <c r="BH44" i="7"/>
  <c r="BG44" i="8"/>
  <c r="BI41" i="7"/>
  <c r="BG31" i="8"/>
  <c r="BI94" i="7"/>
  <c r="BI78" i="7"/>
  <c r="BJ52" i="7"/>
  <c r="BI37" i="7"/>
  <c r="BI65" i="7"/>
  <c r="BG47" i="8"/>
  <c r="BI81" i="7"/>
  <c r="BG102" i="8"/>
  <c r="BH40" i="7"/>
  <c r="BG40" i="8"/>
  <c r="BG58" i="8"/>
  <c r="BI21" i="7"/>
  <c r="BI20" i="7"/>
  <c r="BI99" i="7"/>
  <c r="BG26" i="8"/>
  <c r="BH62" i="7"/>
  <c r="BG62" i="8"/>
  <c r="BG22" i="8"/>
  <c r="BG77" i="8"/>
  <c r="BI82" i="7"/>
  <c r="BH69" i="7"/>
  <c r="BG69" i="8"/>
  <c r="BI34" i="7"/>
  <c r="BG92" i="8"/>
  <c r="BG73" i="8"/>
  <c r="BG90" i="8"/>
  <c r="BJ22" i="7"/>
  <c r="BI14" i="7"/>
  <c r="BG61" i="8"/>
  <c r="BI107" i="7"/>
  <c r="BH11" i="7"/>
  <c r="BG11" i="8"/>
  <c r="BI59" i="7"/>
  <c r="BG105" i="8"/>
  <c r="BH91" i="7"/>
  <c r="BG91" i="8"/>
  <c r="BI79" i="7"/>
  <c r="BH8" i="7"/>
  <c r="BG8" i="8"/>
  <c r="BI26" i="7"/>
  <c r="BG101" i="8"/>
  <c r="BG74" i="8"/>
  <c r="BI77" i="7"/>
  <c r="BG36" i="8"/>
  <c r="BI18" i="7"/>
  <c r="BG106" i="8"/>
  <c r="BG66" i="8"/>
  <c r="BI53" i="7"/>
  <c r="BH16" i="7"/>
  <c r="BG16" i="8"/>
  <c r="BI63" i="7"/>
  <c r="BJ96" i="7"/>
  <c r="BG6" i="8"/>
  <c r="BI55" i="7"/>
  <c r="BI61" i="7"/>
  <c r="BH7" i="7"/>
  <c r="BG7" i="8"/>
  <c r="BG52" i="8"/>
  <c r="BG96" i="8"/>
  <c r="BJ38" i="7"/>
  <c r="BI105" i="7"/>
  <c r="BH24" i="7"/>
  <c r="BG24" i="8"/>
  <c r="BI83" i="7"/>
  <c r="BG30" i="8"/>
  <c r="BG71" i="8"/>
  <c r="BG19" i="8"/>
  <c r="BH75" i="7"/>
  <c r="BG75" i="8"/>
  <c r="BG93" i="8"/>
  <c r="BI50" i="7"/>
  <c r="BG103" i="8"/>
  <c r="BJ92" i="7"/>
  <c r="BH70" i="7"/>
  <c r="BG70" i="8"/>
  <c r="BI101" i="7"/>
  <c r="BI35" i="7"/>
  <c r="BI74" i="7"/>
  <c r="BI43" i="7"/>
  <c r="BJ80" i="7"/>
  <c r="BH68" i="7"/>
  <c r="BG68" i="8"/>
  <c r="BG98" i="8"/>
  <c r="BG46" i="8"/>
  <c r="BI9" i="7"/>
  <c r="BH104" i="7"/>
  <c r="BG104" i="8"/>
  <c r="BH108" i="7"/>
  <c r="BG108" i="8"/>
  <c r="BJ67" i="7"/>
  <c r="BG15" i="8"/>
  <c r="BI106" i="7"/>
  <c r="BI66" i="7"/>
  <c r="BG23" i="8"/>
  <c r="BG17" i="8"/>
  <c r="BG41" i="8"/>
  <c r="BI31" i="7"/>
  <c r="BG94" i="8"/>
  <c r="BG78" i="8"/>
  <c r="BG37" i="8"/>
  <c r="BG65" i="8"/>
  <c r="BH57" i="7"/>
  <c r="BG57" i="8"/>
  <c r="BG81" i="8"/>
  <c r="BI56" i="7"/>
  <c r="BI6" i="7"/>
  <c r="BI49" i="7"/>
  <c r="BJ19" i="7"/>
  <c r="BI42" i="7"/>
  <c r="BH85" i="7"/>
  <c r="BG85" i="8"/>
  <c r="BH111" i="8" l="1"/>
  <c r="BH114" i="8"/>
  <c r="BH118" i="8"/>
  <c r="BH110" i="8"/>
  <c r="BH115" i="8"/>
  <c r="BH116" i="8"/>
  <c r="BH117" i="8"/>
  <c r="BH113" i="8"/>
  <c r="BH112" i="8"/>
  <c r="BH109" i="8"/>
  <c r="BH102" i="8"/>
  <c r="BH33" i="8"/>
  <c r="BH56" i="8"/>
  <c r="BH106" i="8"/>
  <c r="BK109" i="7"/>
  <c r="BK67" i="7"/>
  <c r="BI104" i="7"/>
  <c r="BH104" i="8"/>
  <c r="BK80" i="7"/>
  <c r="BJ101" i="7"/>
  <c r="BK92" i="7"/>
  <c r="BH11" i="8"/>
  <c r="BI11" i="7"/>
  <c r="BH14" i="8"/>
  <c r="BJ15" i="7"/>
  <c r="BM73" i="7"/>
  <c r="BJ30" i="7"/>
  <c r="BH90" i="8"/>
  <c r="BI39" i="7"/>
  <c r="BH39" i="8"/>
  <c r="BH25" i="8"/>
  <c r="BK19" i="7"/>
  <c r="BH73" i="8"/>
  <c r="BJ56" i="7"/>
  <c r="BJ106" i="7"/>
  <c r="BH35" i="8"/>
  <c r="BK38" i="7"/>
  <c r="BJ55" i="7"/>
  <c r="BH53" i="8"/>
  <c r="BJ77" i="7"/>
  <c r="BJ79" i="7"/>
  <c r="BJ81" i="7"/>
  <c r="BH37" i="8"/>
  <c r="BH78" i="8"/>
  <c r="BI44" i="7"/>
  <c r="BH44" i="8"/>
  <c r="BJ23" i="7"/>
  <c r="BH93" i="8"/>
  <c r="BJ90" i="7"/>
  <c r="BL102" i="7"/>
  <c r="BJ25" i="7"/>
  <c r="BI95" i="7"/>
  <c r="BH95" i="8"/>
  <c r="BK36" i="7"/>
  <c r="BH49" i="8"/>
  <c r="BJ31" i="7"/>
  <c r="BH66" i="8"/>
  <c r="BJ42" i="7"/>
  <c r="BJ49" i="7"/>
  <c r="BJ6" i="7"/>
  <c r="BJ66" i="7"/>
  <c r="BH74" i="8"/>
  <c r="BH101" i="8"/>
  <c r="BJ50" i="7"/>
  <c r="BJ83" i="7"/>
  <c r="BJ105" i="7"/>
  <c r="BJ61" i="7"/>
  <c r="BI8" i="7"/>
  <c r="BH8" i="8"/>
  <c r="BI91" i="7"/>
  <c r="BH91" i="8"/>
  <c r="BK22" i="7"/>
  <c r="BH34" i="8"/>
  <c r="BH82" i="8"/>
  <c r="BJ99" i="7"/>
  <c r="BJ21" i="7"/>
  <c r="BH65" i="8"/>
  <c r="BH94" i="8"/>
  <c r="BJ41" i="7"/>
  <c r="BJ17" i="7"/>
  <c r="BH15" i="8"/>
  <c r="BK71" i="7"/>
  <c r="BJ103" i="7"/>
  <c r="BH30" i="8"/>
  <c r="BI28" i="7"/>
  <c r="BH28" i="8"/>
  <c r="BH27" i="8"/>
  <c r="BK87" i="7"/>
  <c r="BJ97" i="7"/>
  <c r="BH47" i="8"/>
  <c r="BI72" i="7"/>
  <c r="BH72" i="8"/>
  <c r="BJ45" i="7"/>
  <c r="BJ89" i="7"/>
  <c r="BJ60" i="7"/>
  <c r="BI100" i="7"/>
  <c r="BH100" i="8"/>
  <c r="BK48" i="7"/>
  <c r="BI57" i="7"/>
  <c r="BH57" i="8"/>
  <c r="BJ74" i="7"/>
  <c r="BH55" i="8"/>
  <c r="BK96" i="7"/>
  <c r="BI16" i="7"/>
  <c r="BH16" i="8"/>
  <c r="BH77" i="8"/>
  <c r="BH26" i="8"/>
  <c r="BH79" i="8"/>
  <c r="BJ34" i="7"/>
  <c r="BJ82" i="7"/>
  <c r="BI62" i="7"/>
  <c r="BH62" i="8"/>
  <c r="BH20" i="8"/>
  <c r="BH81" i="8"/>
  <c r="BJ65" i="7"/>
  <c r="BK52" i="7"/>
  <c r="BJ94" i="7"/>
  <c r="BH23" i="8"/>
  <c r="BI54" i="7"/>
  <c r="BH54" i="8"/>
  <c r="BI12" i="7"/>
  <c r="BH12" i="8"/>
  <c r="BI51" i="7"/>
  <c r="BH51" i="8"/>
  <c r="BI88" i="7"/>
  <c r="BH88" i="8"/>
  <c r="BJ27" i="7"/>
  <c r="BH58" i="8"/>
  <c r="BJ47" i="7"/>
  <c r="BJ33" i="7"/>
  <c r="BI85" i="7"/>
  <c r="BH85" i="8"/>
  <c r="BH31" i="8"/>
  <c r="BH9" i="8"/>
  <c r="BH43" i="8"/>
  <c r="BI24" i="7"/>
  <c r="BH24" i="8"/>
  <c r="BI7" i="7"/>
  <c r="BH7" i="8"/>
  <c r="BH52" i="8"/>
  <c r="BH71" i="8"/>
  <c r="BH76" i="8"/>
  <c r="BH46" i="8"/>
  <c r="BH19" i="8"/>
  <c r="BH80" i="8"/>
  <c r="BH92" i="8"/>
  <c r="BH38" i="8"/>
  <c r="BH96" i="8"/>
  <c r="BH87" i="8"/>
  <c r="BH98" i="8"/>
  <c r="BH48" i="8"/>
  <c r="BH36" i="8"/>
  <c r="BH67" i="8"/>
  <c r="BH63" i="8"/>
  <c r="BH18" i="8"/>
  <c r="BJ26" i="7"/>
  <c r="BH59" i="8"/>
  <c r="BH107" i="8"/>
  <c r="BJ14" i="7"/>
  <c r="BJ20" i="7"/>
  <c r="BK46" i="7"/>
  <c r="BH10" i="8"/>
  <c r="BH29" i="8"/>
  <c r="BH86" i="8"/>
  <c r="BK98" i="7"/>
  <c r="BJ58" i="7"/>
  <c r="BI64" i="7"/>
  <c r="BH64" i="8"/>
  <c r="BI32" i="7"/>
  <c r="BH32" i="8"/>
  <c r="BH42" i="8"/>
  <c r="BH6" i="8"/>
  <c r="BI108" i="7"/>
  <c r="BH108" i="8"/>
  <c r="BJ9" i="7"/>
  <c r="BI68" i="7"/>
  <c r="BH68" i="8"/>
  <c r="BJ43" i="7"/>
  <c r="BJ35" i="7"/>
  <c r="BI70" i="7"/>
  <c r="BH70" i="8"/>
  <c r="BH50" i="8"/>
  <c r="BI75" i="7"/>
  <c r="BH75" i="8"/>
  <c r="BH83" i="8"/>
  <c r="BH105" i="8"/>
  <c r="BH61" i="8"/>
  <c r="BJ63" i="7"/>
  <c r="BJ53" i="7"/>
  <c r="BJ18" i="7"/>
  <c r="BJ59" i="7"/>
  <c r="BJ107" i="7"/>
  <c r="BI69" i="7"/>
  <c r="BH69" i="8"/>
  <c r="BH99" i="8"/>
  <c r="BH21" i="8"/>
  <c r="BI40" i="7"/>
  <c r="BH40" i="8"/>
  <c r="BJ37" i="7"/>
  <c r="BJ78" i="7"/>
  <c r="BH41" i="8"/>
  <c r="BH17" i="8"/>
  <c r="BH103" i="8"/>
  <c r="BJ93" i="7"/>
  <c r="BK76" i="7"/>
  <c r="BI13" i="7"/>
  <c r="BH13" i="8"/>
  <c r="BJ10" i="7"/>
  <c r="BJ29" i="7"/>
  <c r="BJ86" i="7"/>
  <c r="BH97" i="8"/>
  <c r="BI84" i="7"/>
  <c r="BH84" i="8"/>
  <c r="BH45" i="8"/>
  <c r="BH89" i="8"/>
  <c r="BH60" i="8"/>
  <c r="BH22" i="8"/>
  <c r="BI110" i="8" l="1"/>
  <c r="BI117" i="8"/>
  <c r="BI115" i="8"/>
  <c r="BI112" i="8"/>
  <c r="BI111" i="8"/>
  <c r="BI116" i="8"/>
  <c r="BI113" i="8"/>
  <c r="BI114" i="8"/>
  <c r="BI118" i="8"/>
  <c r="BI109" i="8"/>
  <c r="BI71" i="8"/>
  <c r="BL109" i="7"/>
  <c r="BJ40" i="7"/>
  <c r="BI40" i="8"/>
  <c r="BI58" i="8"/>
  <c r="BL46" i="7"/>
  <c r="BK14" i="7"/>
  <c r="BK26" i="7"/>
  <c r="BJ24" i="7"/>
  <c r="BI24" i="8"/>
  <c r="BI47" i="8"/>
  <c r="BJ51" i="7"/>
  <c r="BI51" i="8"/>
  <c r="BI82" i="8"/>
  <c r="BJ16" i="7"/>
  <c r="BI16" i="8"/>
  <c r="BI60" i="8"/>
  <c r="BI45" i="8"/>
  <c r="BL71" i="7"/>
  <c r="BI41" i="8"/>
  <c r="BK99" i="7"/>
  <c r="BJ8" i="7"/>
  <c r="BI8" i="8"/>
  <c r="BI105" i="8"/>
  <c r="BI50" i="8"/>
  <c r="BM102" i="7"/>
  <c r="BI23" i="8"/>
  <c r="BL38" i="7"/>
  <c r="BI56" i="8"/>
  <c r="BL19" i="7"/>
  <c r="BN73" i="7"/>
  <c r="BI29" i="8"/>
  <c r="BI37" i="8"/>
  <c r="BI22" i="8"/>
  <c r="BK53" i="7"/>
  <c r="BJ68" i="7"/>
  <c r="BI68" i="8"/>
  <c r="BI20" i="8"/>
  <c r="BL52" i="7"/>
  <c r="BK74" i="7"/>
  <c r="BK60" i="7"/>
  <c r="BI103" i="8"/>
  <c r="BK41" i="7"/>
  <c r="BI96" i="8"/>
  <c r="BK50" i="7"/>
  <c r="BI80" i="8"/>
  <c r="BI102" i="8"/>
  <c r="BI49" i="8"/>
  <c r="BI25" i="8"/>
  <c r="BI90" i="8"/>
  <c r="BK23" i="7"/>
  <c r="BK56" i="7"/>
  <c r="BJ104" i="7"/>
  <c r="BI104" i="8"/>
  <c r="BJ13" i="7"/>
  <c r="BI13" i="8"/>
  <c r="BK37" i="7"/>
  <c r="BI18" i="8"/>
  <c r="BI43" i="8"/>
  <c r="BI9" i="8"/>
  <c r="BK20" i="7"/>
  <c r="BJ7" i="7"/>
  <c r="BI7" i="8"/>
  <c r="BI98" i="8"/>
  <c r="BI46" i="8"/>
  <c r="BI38" i="8"/>
  <c r="BI76" i="8"/>
  <c r="BI36" i="8"/>
  <c r="BI19" i="8"/>
  <c r="BI33" i="8"/>
  <c r="BJ88" i="7"/>
  <c r="BI88" i="8"/>
  <c r="BJ12" i="7"/>
  <c r="BI12" i="8"/>
  <c r="BI94" i="8"/>
  <c r="BI65" i="8"/>
  <c r="BI34" i="8"/>
  <c r="BL96" i="7"/>
  <c r="BI89" i="8"/>
  <c r="BK97" i="7"/>
  <c r="BK103" i="7"/>
  <c r="BI17" i="8"/>
  <c r="BK21" i="7"/>
  <c r="BJ91" i="7"/>
  <c r="BI91" i="8"/>
  <c r="BI61" i="8"/>
  <c r="BI83" i="8"/>
  <c r="BI92" i="8"/>
  <c r="BI67" i="8"/>
  <c r="BI73" i="8"/>
  <c r="BK49" i="7"/>
  <c r="BI31" i="8"/>
  <c r="BL36" i="7"/>
  <c r="BK25" i="7"/>
  <c r="BK90" i="7"/>
  <c r="BI81" i="8"/>
  <c r="BI77" i="8"/>
  <c r="BK55" i="7"/>
  <c r="BI106" i="8"/>
  <c r="BK30" i="7"/>
  <c r="BK15" i="7"/>
  <c r="BJ84" i="7"/>
  <c r="BI84" i="8"/>
  <c r="BK86" i="7"/>
  <c r="BK10" i="7"/>
  <c r="BL76" i="7"/>
  <c r="BK78" i="7"/>
  <c r="BJ69" i="7"/>
  <c r="BI69" i="8"/>
  <c r="BI59" i="8"/>
  <c r="BI53" i="8"/>
  <c r="BJ75" i="7"/>
  <c r="BI75" i="8"/>
  <c r="BI35" i="8"/>
  <c r="BK27" i="7"/>
  <c r="BJ54" i="7"/>
  <c r="BI54" i="8"/>
  <c r="BI74" i="8"/>
  <c r="BL87" i="7"/>
  <c r="BL22" i="7"/>
  <c r="BK66" i="7"/>
  <c r="BK6" i="7"/>
  <c r="BK42" i="7"/>
  <c r="BJ95" i="7"/>
  <c r="BI95" i="8"/>
  <c r="BI79" i="8"/>
  <c r="BJ11" i="7"/>
  <c r="BI11" i="8"/>
  <c r="BI101" i="8"/>
  <c r="BI93" i="8"/>
  <c r="BK59" i="7"/>
  <c r="BK35" i="7"/>
  <c r="BJ108" i="7"/>
  <c r="BI108" i="8"/>
  <c r="BJ32" i="7"/>
  <c r="BI32" i="8"/>
  <c r="BK58" i="7"/>
  <c r="BJ85" i="7"/>
  <c r="BI85" i="8"/>
  <c r="BK47" i="7"/>
  <c r="BK82" i="7"/>
  <c r="BL48" i="7"/>
  <c r="BK45" i="7"/>
  <c r="BI97" i="8"/>
  <c r="BI21" i="8"/>
  <c r="BK105" i="7"/>
  <c r="BK79" i="7"/>
  <c r="BI55" i="8"/>
  <c r="BI30" i="8"/>
  <c r="BI15" i="8"/>
  <c r="BK101" i="7"/>
  <c r="BI87" i="8"/>
  <c r="BK29" i="7"/>
  <c r="BK93" i="7"/>
  <c r="BI107" i="8"/>
  <c r="BI63" i="8"/>
  <c r="BI48" i="8"/>
  <c r="BI86" i="8"/>
  <c r="BI10" i="8"/>
  <c r="BI78" i="8"/>
  <c r="BK107" i="7"/>
  <c r="BK18" i="7"/>
  <c r="BK63" i="7"/>
  <c r="BJ70" i="7"/>
  <c r="BI70" i="8"/>
  <c r="BK43" i="7"/>
  <c r="BK9" i="7"/>
  <c r="BJ64" i="7"/>
  <c r="BI64" i="8"/>
  <c r="BL98" i="7"/>
  <c r="BI14" i="8"/>
  <c r="BI26" i="8"/>
  <c r="BK33" i="7"/>
  <c r="BI27" i="8"/>
  <c r="BK94" i="7"/>
  <c r="BK65" i="7"/>
  <c r="BJ62" i="7"/>
  <c r="BI62" i="8"/>
  <c r="BK34" i="7"/>
  <c r="BJ57" i="7"/>
  <c r="BI57" i="8"/>
  <c r="BJ100" i="7"/>
  <c r="BI100" i="8"/>
  <c r="BK89" i="7"/>
  <c r="BJ72" i="7"/>
  <c r="BI72" i="8"/>
  <c r="BJ28" i="7"/>
  <c r="BI28" i="8"/>
  <c r="BK17" i="7"/>
  <c r="BI52" i="8"/>
  <c r="BI99" i="8"/>
  <c r="BK61" i="7"/>
  <c r="BK83" i="7"/>
  <c r="BI66" i="8"/>
  <c r="BI6" i="8"/>
  <c r="BI42" i="8"/>
  <c r="BK31" i="7"/>
  <c r="BJ44" i="7"/>
  <c r="BI44" i="8"/>
  <c r="BK81" i="7"/>
  <c r="BK77" i="7"/>
  <c r="BK106" i="7"/>
  <c r="BJ39" i="7"/>
  <c r="BI39" i="8"/>
  <c r="BL92" i="7"/>
  <c r="BL80" i="7"/>
  <c r="BL67" i="7"/>
  <c r="BJ110" i="8" l="1"/>
  <c r="BJ111" i="8"/>
  <c r="BJ114" i="8"/>
  <c r="BJ112" i="8"/>
  <c r="BJ115" i="8"/>
  <c r="BJ118" i="8"/>
  <c r="BJ117" i="8"/>
  <c r="BJ113" i="8"/>
  <c r="BJ116" i="8"/>
  <c r="BJ109" i="8"/>
  <c r="BJ106" i="8"/>
  <c r="BJ97" i="8"/>
  <c r="BM109" i="7"/>
  <c r="BL77" i="7"/>
  <c r="BK44" i="7"/>
  <c r="BJ44" i="8"/>
  <c r="BJ61" i="8"/>
  <c r="BL34" i="7"/>
  <c r="BJ33" i="8"/>
  <c r="BJ105" i="8"/>
  <c r="BJ96" i="8"/>
  <c r="BL58" i="7"/>
  <c r="BJ42" i="8"/>
  <c r="BL27" i="7"/>
  <c r="BJ15" i="8"/>
  <c r="BL25" i="7"/>
  <c r="BJ49" i="8"/>
  <c r="BK91" i="7"/>
  <c r="BJ91" i="8"/>
  <c r="BJ103" i="8"/>
  <c r="BJ41" i="8"/>
  <c r="BM19" i="7"/>
  <c r="BL99" i="7"/>
  <c r="BJ17" i="8"/>
  <c r="BJ89" i="8"/>
  <c r="BL33" i="7"/>
  <c r="BJ9" i="8"/>
  <c r="BL105" i="7"/>
  <c r="BJ82" i="8"/>
  <c r="BL35" i="7"/>
  <c r="BL42" i="7"/>
  <c r="BL6" i="7"/>
  <c r="BM22" i="7"/>
  <c r="BL10" i="7"/>
  <c r="BK84" i="7"/>
  <c r="BJ84" i="8"/>
  <c r="BJ55" i="8"/>
  <c r="BJ90" i="8"/>
  <c r="BL49" i="7"/>
  <c r="BJ21" i="8"/>
  <c r="BL103" i="7"/>
  <c r="BJ36" i="8"/>
  <c r="BL53" i="7"/>
  <c r="BK24" i="7"/>
  <c r="BJ24" i="8"/>
  <c r="BL14" i="7"/>
  <c r="BM80" i="7"/>
  <c r="BK39" i="7"/>
  <c r="BJ39" i="8"/>
  <c r="BJ38" i="8"/>
  <c r="BL81" i="7"/>
  <c r="BL31" i="7"/>
  <c r="BJ83" i="8"/>
  <c r="BJ22" i="8"/>
  <c r="BL17" i="7"/>
  <c r="BJ87" i="8"/>
  <c r="BL89" i="7"/>
  <c r="BK57" i="7"/>
  <c r="BJ57" i="8"/>
  <c r="BK62" i="7"/>
  <c r="BJ62" i="8"/>
  <c r="BL94" i="7"/>
  <c r="BM98" i="7"/>
  <c r="BL9" i="7"/>
  <c r="BK70" i="7"/>
  <c r="BJ70" i="8"/>
  <c r="BL18" i="7"/>
  <c r="BJ76" i="8"/>
  <c r="BJ29" i="8"/>
  <c r="BL101" i="7"/>
  <c r="BJ79" i="8"/>
  <c r="BL82" i="7"/>
  <c r="BK85" i="7"/>
  <c r="BJ85" i="8"/>
  <c r="BK32" i="7"/>
  <c r="BJ32" i="8"/>
  <c r="BJ35" i="8"/>
  <c r="BJ102" i="8"/>
  <c r="BJ66" i="8"/>
  <c r="BK54" i="7"/>
  <c r="BJ54" i="8"/>
  <c r="BJ86" i="8"/>
  <c r="BJ80" i="8"/>
  <c r="BJ30" i="8"/>
  <c r="BL55" i="7"/>
  <c r="BL90" i="7"/>
  <c r="BM36" i="7"/>
  <c r="BL21" i="7"/>
  <c r="BM96" i="7"/>
  <c r="BK7" i="7"/>
  <c r="BJ7" i="8"/>
  <c r="BJ52" i="8"/>
  <c r="BJ48" i="8"/>
  <c r="BL37" i="7"/>
  <c r="BK104" i="7"/>
  <c r="BJ104" i="8"/>
  <c r="BL23" i="7"/>
  <c r="BL50" i="7"/>
  <c r="BL74" i="7"/>
  <c r="BO73" i="7"/>
  <c r="BN102" i="7"/>
  <c r="BK8" i="7"/>
  <c r="BJ8" i="8"/>
  <c r="BK51" i="7"/>
  <c r="BJ51" i="8"/>
  <c r="BJ26" i="8"/>
  <c r="BK40" i="7"/>
  <c r="BJ40" i="8"/>
  <c r="BM67" i="7"/>
  <c r="BM92" i="7"/>
  <c r="BK72" i="7"/>
  <c r="BJ72" i="8"/>
  <c r="BK100" i="7"/>
  <c r="BJ100" i="8"/>
  <c r="BL65" i="7"/>
  <c r="BJ46" i="8"/>
  <c r="BK64" i="7"/>
  <c r="BJ64" i="8"/>
  <c r="BL43" i="7"/>
  <c r="BL63" i="7"/>
  <c r="BL107" i="7"/>
  <c r="BJ93" i="8"/>
  <c r="BJ45" i="8"/>
  <c r="BL47" i="7"/>
  <c r="BK108" i="7"/>
  <c r="BJ108" i="8"/>
  <c r="BL59" i="7"/>
  <c r="BK11" i="7"/>
  <c r="BJ11" i="8"/>
  <c r="BJ6" i="8"/>
  <c r="BJ78" i="8"/>
  <c r="BJ10" i="8"/>
  <c r="BL20" i="7"/>
  <c r="BK13" i="7"/>
  <c r="BJ13" i="8"/>
  <c r="BL56" i="7"/>
  <c r="BL60" i="7"/>
  <c r="BM52" i="7"/>
  <c r="BJ53" i="8"/>
  <c r="BJ14" i="8"/>
  <c r="BL106" i="7"/>
  <c r="BJ81" i="8"/>
  <c r="BJ31" i="8"/>
  <c r="BL61" i="7"/>
  <c r="BK28" i="7"/>
  <c r="BJ28" i="8"/>
  <c r="BJ94" i="8"/>
  <c r="BJ18" i="8"/>
  <c r="BL93" i="7"/>
  <c r="BJ101" i="8"/>
  <c r="BL45" i="7"/>
  <c r="BL78" i="7"/>
  <c r="BL15" i="7"/>
  <c r="BK88" i="7"/>
  <c r="BJ88" i="8"/>
  <c r="BJ98" i="8"/>
  <c r="BJ37" i="8"/>
  <c r="BJ23" i="8"/>
  <c r="BJ50" i="8"/>
  <c r="BL41" i="7"/>
  <c r="BJ74" i="8"/>
  <c r="BJ19" i="8"/>
  <c r="BJ77" i="8"/>
  <c r="BL83" i="7"/>
  <c r="BJ71" i="8"/>
  <c r="BJ34" i="8"/>
  <c r="BJ65" i="8"/>
  <c r="BJ43" i="8"/>
  <c r="BJ63" i="8"/>
  <c r="BJ107" i="8"/>
  <c r="BL29" i="7"/>
  <c r="BL79" i="7"/>
  <c r="BM48" i="7"/>
  <c r="BJ47" i="8"/>
  <c r="BJ58" i="8"/>
  <c r="BJ59" i="8"/>
  <c r="BK95" i="7"/>
  <c r="BJ95" i="8"/>
  <c r="BJ73" i="8"/>
  <c r="BL66" i="7"/>
  <c r="BM87" i="7"/>
  <c r="BJ27" i="8"/>
  <c r="BK75" i="7"/>
  <c r="BJ75" i="8"/>
  <c r="BK69" i="7"/>
  <c r="BJ69" i="8"/>
  <c r="BM76" i="7"/>
  <c r="BL86" i="7"/>
  <c r="BJ92" i="8"/>
  <c r="BL30" i="7"/>
  <c r="BJ25" i="8"/>
  <c r="BL97" i="7"/>
  <c r="BK12" i="7"/>
  <c r="BJ12" i="8"/>
  <c r="BJ20" i="8"/>
  <c r="BJ56" i="8"/>
  <c r="BJ60" i="8"/>
  <c r="BK68" i="7"/>
  <c r="BJ68" i="8"/>
  <c r="BM38" i="7"/>
  <c r="BJ99" i="8"/>
  <c r="BM71" i="7"/>
  <c r="BK16" i="7"/>
  <c r="BJ16" i="8"/>
  <c r="BL26" i="7"/>
  <c r="BM46" i="7"/>
  <c r="BJ67" i="8"/>
  <c r="BK113" i="8" l="1"/>
  <c r="BK112" i="8"/>
  <c r="BK110" i="8"/>
  <c r="BK116" i="8"/>
  <c r="BK115" i="8"/>
  <c r="BK117" i="8"/>
  <c r="BK114" i="8"/>
  <c r="BK111" i="8"/>
  <c r="BK118" i="8"/>
  <c r="BK109" i="8"/>
  <c r="BK19" i="8"/>
  <c r="BK60" i="8"/>
  <c r="BN109" i="7"/>
  <c r="BN71" i="7"/>
  <c r="BK30" i="8"/>
  <c r="BL88" i="7"/>
  <c r="BK88" i="8"/>
  <c r="BM78" i="7"/>
  <c r="BK93" i="8"/>
  <c r="BL11" i="7"/>
  <c r="BK11" i="8"/>
  <c r="BL108" i="7"/>
  <c r="BK108" i="8"/>
  <c r="BL8" i="7"/>
  <c r="BK8" i="8"/>
  <c r="BK50" i="8"/>
  <c r="BK55" i="8"/>
  <c r="BK101" i="8"/>
  <c r="BK18" i="8"/>
  <c r="BK9" i="8"/>
  <c r="BK94" i="8"/>
  <c r="BM81" i="7"/>
  <c r="BK99" i="8"/>
  <c r="BM58" i="7"/>
  <c r="BL44" i="7"/>
  <c r="BK44" i="8"/>
  <c r="BN87" i="7"/>
  <c r="BM79" i="7"/>
  <c r="BK45" i="8"/>
  <c r="BM93" i="7"/>
  <c r="BL28" i="7"/>
  <c r="BK28" i="8"/>
  <c r="BM60" i="7"/>
  <c r="BL13" i="7"/>
  <c r="BK13" i="8"/>
  <c r="BN92" i="7"/>
  <c r="BL40" i="7"/>
  <c r="BK40" i="8"/>
  <c r="BP73" i="7"/>
  <c r="BM50" i="7"/>
  <c r="BL104" i="7"/>
  <c r="BK104" i="8"/>
  <c r="BM82" i="7"/>
  <c r="BM18" i="7"/>
  <c r="BN80" i="7"/>
  <c r="BL24" i="7"/>
  <c r="BK24" i="8"/>
  <c r="BK96" i="8"/>
  <c r="BK49" i="8"/>
  <c r="BM10" i="7"/>
  <c r="BM42" i="7"/>
  <c r="BK25" i="8"/>
  <c r="BM27" i="7"/>
  <c r="BK77" i="8"/>
  <c r="BM97" i="7"/>
  <c r="BK26" i="8"/>
  <c r="BN38" i="7"/>
  <c r="BK52" i="8"/>
  <c r="BK86" i="8"/>
  <c r="BM66" i="7"/>
  <c r="BN48" i="7"/>
  <c r="BM29" i="7"/>
  <c r="BM83" i="7"/>
  <c r="BK67" i="8"/>
  <c r="BK78" i="8"/>
  <c r="BM61" i="7"/>
  <c r="BM106" i="7"/>
  <c r="BN52" i="7"/>
  <c r="BM56" i="7"/>
  <c r="BM20" i="7"/>
  <c r="BK63" i="8"/>
  <c r="BM65" i="7"/>
  <c r="BL72" i="7"/>
  <c r="BK72" i="8"/>
  <c r="BN67" i="7"/>
  <c r="BK38" i="8"/>
  <c r="BM74" i="7"/>
  <c r="BM23" i="7"/>
  <c r="BM37" i="7"/>
  <c r="BL7" i="7"/>
  <c r="BK7" i="8"/>
  <c r="BK22" i="8"/>
  <c r="BK98" i="8"/>
  <c r="BK80" i="8"/>
  <c r="BM21" i="7"/>
  <c r="BM90" i="7"/>
  <c r="BL54" i="7"/>
  <c r="BK54" i="8"/>
  <c r="BL85" i="7"/>
  <c r="BK85" i="8"/>
  <c r="BL70" i="7"/>
  <c r="BK70" i="8"/>
  <c r="BN98" i="7"/>
  <c r="BL62" i="7"/>
  <c r="BK62" i="8"/>
  <c r="BM89" i="7"/>
  <c r="BK81" i="8"/>
  <c r="BL39" i="7"/>
  <c r="BK39" i="8"/>
  <c r="BM14" i="7"/>
  <c r="BM53" i="7"/>
  <c r="BM103" i="7"/>
  <c r="BK36" i="8"/>
  <c r="BL84" i="7"/>
  <c r="BK84" i="8"/>
  <c r="BN22" i="7"/>
  <c r="BM6" i="7"/>
  <c r="BM35" i="7"/>
  <c r="BN19" i="7"/>
  <c r="BL91" i="7"/>
  <c r="BK91" i="8"/>
  <c r="BK58" i="8"/>
  <c r="BM26" i="7"/>
  <c r="BL12" i="7"/>
  <c r="BK12" i="8"/>
  <c r="BM86" i="7"/>
  <c r="BL69" i="7"/>
  <c r="BK69" i="8"/>
  <c r="BK79" i="8"/>
  <c r="BM63" i="7"/>
  <c r="BL64" i="7"/>
  <c r="BK64" i="8"/>
  <c r="BK87" i="8"/>
  <c r="BK82" i="8"/>
  <c r="BK10" i="8"/>
  <c r="BK102" i="8"/>
  <c r="BK42" i="8"/>
  <c r="BK33" i="8"/>
  <c r="BK27" i="8"/>
  <c r="BK34" i="8"/>
  <c r="BK97" i="8"/>
  <c r="BM30" i="7"/>
  <c r="BK41" i="8"/>
  <c r="BK15" i="8"/>
  <c r="BK59" i="8"/>
  <c r="BK47" i="8"/>
  <c r="BK107" i="8"/>
  <c r="BK43" i="8"/>
  <c r="BL100" i="7"/>
  <c r="BK100" i="8"/>
  <c r="BL51" i="7"/>
  <c r="BK51" i="8"/>
  <c r="BN96" i="7"/>
  <c r="BN36" i="7"/>
  <c r="BM55" i="7"/>
  <c r="BK76" i="8"/>
  <c r="BL32" i="7"/>
  <c r="BK32" i="8"/>
  <c r="BM101" i="7"/>
  <c r="BM9" i="7"/>
  <c r="BM94" i="7"/>
  <c r="BL57" i="7"/>
  <c r="BK57" i="8"/>
  <c r="BK17" i="8"/>
  <c r="BK31" i="8"/>
  <c r="BK73" i="8"/>
  <c r="BK105" i="8"/>
  <c r="BM33" i="7"/>
  <c r="BM99" i="7"/>
  <c r="BM34" i="7"/>
  <c r="BN46" i="7"/>
  <c r="BL16" i="7"/>
  <c r="BK16" i="8"/>
  <c r="BL68" i="7"/>
  <c r="BK68" i="8"/>
  <c r="BN76" i="7"/>
  <c r="BL75" i="7"/>
  <c r="BK75" i="8"/>
  <c r="BK66" i="8"/>
  <c r="BL95" i="7"/>
  <c r="BK95" i="8"/>
  <c r="BK29" i="8"/>
  <c r="BK83" i="8"/>
  <c r="BK92" i="8"/>
  <c r="BM41" i="7"/>
  <c r="BM15" i="7"/>
  <c r="BM45" i="7"/>
  <c r="BK61" i="8"/>
  <c r="BK106" i="8"/>
  <c r="BK56" i="8"/>
  <c r="BK20" i="8"/>
  <c r="BM59" i="7"/>
  <c r="BM47" i="7"/>
  <c r="BM107" i="7"/>
  <c r="BM43" i="7"/>
  <c r="BK65" i="8"/>
  <c r="BK46" i="8"/>
  <c r="BK71" i="8"/>
  <c r="BO102" i="7"/>
  <c r="BK74" i="8"/>
  <c r="BK23" i="8"/>
  <c r="BK37" i="8"/>
  <c r="BK21" i="8"/>
  <c r="BK90" i="8"/>
  <c r="BK48" i="8"/>
  <c r="BK89" i="8"/>
  <c r="BM17" i="7"/>
  <c r="BM31" i="7"/>
  <c r="BK14" i="8"/>
  <c r="BK53" i="8"/>
  <c r="BK103" i="8"/>
  <c r="BM49" i="7"/>
  <c r="BK6" i="8"/>
  <c r="BK35" i="8"/>
  <c r="BM105" i="7"/>
  <c r="BM25" i="7"/>
  <c r="BM77" i="7"/>
  <c r="BL110" i="8" l="1"/>
  <c r="BL111" i="8"/>
  <c r="BL115" i="8"/>
  <c r="BL116" i="8"/>
  <c r="BL114" i="8"/>
  <c r="BL112" i="8"/>
  <c r="BL117" i="8"/>
  <c r="BL113" i="8"/>
  <c r="BL118" i="8"/>
  <c r="BL109" i="8"/>
  <c r="BL59" i="8"/>
  <c r="BL15" i="8"/>
  <c r="BL101" i="8"/>
  <c r="BL105" i="8"/>
  <c r="BL107" i="8"/>
  <c r="BL17" i="8"/>
  <c r="BL102" i="8"/>
  <c r="BO109" i="7"/>
  <c r="BN25" i="7"/>
  <c r="BL33" i="8"/>
  <c r="BL94" i="8"/>
  <c r="BO36" i="7"/>
  <c r="BN86" i="7"/>
  <c r="BL21" i="8"/>
  <c r="BN37" i="7"/>
  <c r="BN74" i="7"/>
  <c r="BN56" i="7"/>
  <c r="BN106" i="7"/>
  <c r="BN29" i="7"/>
  <c r="BL42" i="8"/>
  <c r="BL50" i="8"/>
  <c r="BN58" i="7"/>
  <c r="BN17" i="7"/>
  <c r="BN107" i="7"/>
  <c r="BN59" i="7"/>
  <c r="BN15" i="7"/>
  <c r="BO76" i="7"/>
  <c r="BM16" i="7"/>
  <c r="BL16" i="8"/>
  <c r="BN34" i="7"/>
  <c r="BN33" i="7"/>
  <c r="BN94" i="7"/>
  <c r="BL55" i="8"/>
  <c r="BL30" i="8"/>
  <c r="BM64" i="7"/>
  <c r="BL64" i="8"/>
  <c r="BO19" i="7"/>
  <c r="BM70" i="7"/>
  <c r="BL70" i="8"/>
  <c r="BL23" i="8"/>
  <c r="BL20" i="8"/>
  <c r="BL83" i="8"/>
  <c r="BL27" i="8"/>
  <c r="BN42" i="7"/>
  <c r="BO80" i="7"/>
  <c r="BN50" i="7"/>
  <c r="BM13" i="7"/>
  <c r="BL13" i="8"/>
  <c r="BL79" i="8"/>
  <c r="BM108" i="7"/>
  <c r="BL108" i="8"/>
  <c r="BL78" i="8"/>
  <c r="BN77" i="7"/>
  <c r="BN49" i="7"/>
  <c r="BP102" i="7"/>
  <c r="BL43" i="8"/>
  <c r="BL47" i="8"/>
  <c r="BL45" i="8"/>
  <c r="BL99" i="8"/>
  <c r="BL9" i="8"/>
  <c r="BN55" i="7"/>
  <c r="BO96" i="7"/>
  <c r="BM100" i="7"/>
  <c r="BL100" i="8"/>
  <c r="BN30" i="7"/>
  <c r="BL63" i="8"/>
  <c r="BM69" i="7"/>
  <c r="BL69" i="8"/>
  <c r="BM12" i="7"/>
  <c r="BL12" i="8"/>
  <c r="BL35" i="8"/>
  <c r="BL6" i="8"/>
  <c r="BN103" i="7"/>
  <c r="BN14" i="7"/>
  <c r="BL89" i="8"/>
  <c r="BL90" i="8"/>
  <c r="BM7" i="7"/>
  <c r="BL7" i="8"/>
  <c r="BL19" i="8"/>
  <c r="BL22" i="8"/>
  <c r="BL98" i="8"/>
  <c r="BL67" i="8"/>
  <c r="BL52" i="8"/>
  <c r="BL48" i="8"/>
  <c r="BL38" i="8"/>
  <c r="BL76" i="8"/>
  <c r="BL46" i="8"/>
  <c r="BL80" i="8"/>
  <c r="BL96" i="8"/>
  <c r="BL92" i="8"/>
  <c r="BL87" i="8"/>
  <c r="BL71" i="8"/>
  <c r="BL36" i="8"/>
  <c r="BN23" i="7"/>
  <c r="BL65" i="8"/>
  <c r="BN20" i="7"/>
  <c r="BO52" i="7"/>
  <c r="BN61" i="7"/>
  <c r="BN83" i="7"/>
  <c r="BO48" i="7"/>
  <c r="BL97" i="8"/>
  <c r="BN27" i="7"/>
  <c r="BL10" i="8"/>
  <c r="BL18" i="8"/>
  <c r="BL60" i="8"/>
  <c r="BL93" i="8"/>
  <c r="BN79" i="7"/>
  <c r="BM44" i="7"/>
  <c r="BL44" i="8"/>
  <c r="BL81" i="8"/>
  <c r="BN78" i="7"/>
  <c r="BM95" i="7"/>
  <c r="BL95" i="8"/>
  <c r="BL34" i="8"/>
  <c r="BM51" i="7"/>
  <c r="BL51" i="8"/>
  <c r="BN26" i="7"/>
  <c r="BN53" i="7"/>
  <c r="BM39" i="7"/>
  <c r="BL39" i="8"/>
  <c r="BN66" i="7"/>
  <c r="BO38" i="7"/>
  <c r="BL82" i="8"/>
  <c r="BO87" i="7"/>
  <c r="BM88" i="7"/>
  <c r="BL88" i="8"/>
  <c r="BL77" i="8"/>
  <c r="BL49" i="8"/>
  <c r="BN101" i="7"/>
  <c r="BL73" i="8"/>
  <c r="BO22" i="7"/>
  <c r="BL103" i="8"/>
  <c r="BL14" i="8"/>
  <c r="BM62" i="7"/>
  <c r="BL62" i="8"/>
  <c r="BM54" i="7"/>
  <c r="BL54" i="8"/>
  <c r="BN21" i="7"/>
  <c r="BM72" i="7"/>
  <c r="BL72" i="8"/>
  <c r="BL61" i="8"/>
  <c r="BN82" i="7"/>
  <c r="BM40" i="7"/>
  <c r="BL40" i="8"/>
  <c r="BM28" i="7"/>
  <c r="BL28" i="8"/>
  <c r="BN105" i="7"/>
  <c r="BL31" i="8"/>
  <c r="BL41" i="8"/>
  <c r="BL25" i="8"/>
  <c r="BN31" i="7"/>
  <c r="BN43" i="7"/>
  <c r="BN47" i="7"/>
  <c r="BN45" i="7"/>
  <c r="BN41" i="7"/>
  <c r="BM75" i="7"/>
  <c r="BL75" i="8"/>
  <c r="BM68" i="7"/>
  <c r="BL68" i="8"/>
  <c r="BO46" i="7"/>
  <c r="BN99" i="7"/>
  <c r="BM57" i="7"/>
  <c r="BL57" i="8"/>
  <c r="BN9" i="7"/>
  <c r="BM32" i="7"/>
  <c r="BL32" i="8"/>
  <c r="BN63" i="7"/>
  <c r="BL86" i="8"/>
  <c r="BL26" i="8"/>
  <c r="BM91" i="7"/>
  <c r="BL91" i="8"/>
  <c r="BN35" i="7"/>
  <c r="BN6" i="7"/>
  <c r="BM84" i="7"/>
  <c r="BL84" i="8"/>
  <c r="BL53" i="8"/>
  <c r="BN89" i="7"/>
  <c r="BO98" i="7"/>
  <c r="BM85" i="7"/>
  <c r="BL85" i="8"/>
  <c r="BN90" i="7"/>
  <c r="BL37" i="8"/>
  <c r="BL74" i="8"/>
  <c r="BO67" i="7"/>
  <c r="BN65" i="7"/>
  <c r="BL56" i="8"/>
  <c r="BL106" i="8"/>
  <c r="BL29" i="8"/>
  <c r="BL66" i="8"/>
  <c r="BN97" i="7"/>
  <c r="BN10" i="7"/>
  <c r="BM24" i="7"/>
  <c r="BL24" i="8"/>
  <c r="BN18" i="7"/>
  <c r="BM104" i="7"/>
  <c r="BL104" i="8"/>
  <c r="BQ73" i="7"/>
  <c r="BO92" i="7"/>
  <c r="BN60" i="7"/>
  <c r="BN93" i="7"/>
  <c r="BL58" i="8"/>
  <c r="BN81" i="7"/>
  <c r="BM8" i="7"/>
  <c r="BL8" i="8"/>
  <c r="BM11" i="7"/>
  <c r="BL11" i="8"/>
  <c r="BO71" i="7"/>
  <c r="BM110" i="8" l="1"/>
  <c r="BM113" i="8"/>
  <c r="BM114" i="8"/>
  <c r="BM118" i="8"/>
  <c r="BM111" i="8"/>
  <c r="BM115" i="8"/>
  <c r="BM117" i="8"/>
  <c r="BM112" i="8"/>
  <c r="BM116" i="8"/>
  <c r="BM109" i="8"/>
  <c r="BM6" i="8"/>
  <c r="BM47" i="8"/>
  <c r="BM41" i="8"/>
  <c r="BM99" i="8"/>
  <c r="BM31" i="8"/>
  <c r="BM60" i="8"/>
  <c r="BM38" i="8"/>
  <c r="BM63" i="8"/>
  <c r="BM9" i="8"/>
  <c r="BM83" i="8"/>
  <c r="BM37" i="8"/>
  <c r="BM18" i="8"/>
  <c r="BM10" i="8"/>
  <c r="BP109" i="7"/>
  <c r="BP67" i="7"/>
  <c r="BO90" i="7"/>
  <c r="BP98" i="7"/>
  <c r="BO101" i="7"/>
  <c r="BM26" i="8"/>
  <c r="BO78" i="7"/>
  <c r="BM92" i="8"/>
  <c r="BO27" i="7"/>
  <c r="BN69" i="7"/>
  <c r="BM69" i="8"/>
  <c r="BQ102" i="7"/>
  <c r="BO77" i="7"/>
  <c r="BO50" i="7"/>
  <c r="BO42" i="7"/>
  <c r="BN16" i="7"/>
  <c r="BM16" i="8"/>
  <c r="BO107" i="7"/>
  <c r="BO29" i="7"/>
  <c r="BO37" i="7"/>
  <c r="BM25" i="8"/>
  <c r="BN8" i="7"/>
  <c r="BM8" i="8"/>
  <c r="BM89" i="8"/>
  <c r="BO6" i="7"/>
  <c r="BO63" i="7"/>
  <c r="BO99" i="7"/>
  <c r="BO41" i="7"/>
  <c r="BO31" i="7"/>
  <c r="BP38" i="7"/>
  <c r="BO26" i="7"/>
  <c r="BO79" i="7"/>
  <c r="BO83" i="7"/>
  <c r="BP52" i="7"/>
  <c r="BM67" i="8"/>
  <c r="BM49" i="8"/>
  <c r="BM94" i="8"/>
  <c r="BM74" i="8"/>
  <c r="BP36" i="7"/>
  <c r="BM81" i="8"/>
  <c r="BO65" i="7"/>
  <c r="BN85" i="7"/>
  <c r="BM85" i="8"/>
  <c r="BO89" i="7"/>
  <c r="BM102" i="8"/>
  <c r="BM35" i="8"/>
  <c r="BN11" i="7"/>
  <c r="BM11" i="8"/>
  <c r="BO81" i="7"/>
  <c r="BO93" i="7"/>
  <c r="BP92" i="7"/>
  <c r="BN104" i="7"/>
  <c r="BM104" i="8"/>
  <c r="BN24" i="7"/>
  <c r="BM24" i="8"/>
  <c r="BO97" i="7"/>
  <c r="BM90" i="8"/>
  <c r="BM73" i="8"/>
  <c r="BO35" i="7"/>
  <c r="BN32" i="7"/>
  <c r="BM32" i="8"/>
  <c r="BN57" i="7"/>
  <c r="BM57" i="8"/>
  <c r="BP46" i="7"/>
  <c r="BN75" i="7"/>
  <c r="BM75" i="8"/>
  <c r="BO45" i="7"/>
  <c r="BO43" i="7"/>
  <c r="BM82" i="8"/>
  <c r="BN72" i="7"/>
  <c r="BM72" i="8"/>
  <c r="BN54" i="7"/>
  <c r="BM54" i="8"/>
  <c r="BM101" i="8"/>
  <c r="BO66" i="7"/>
  <c r="BO53" i="7"/>
  <c r="BN51" i="7"/>
  <c r="BM51" i="8"/>
  <c r="BM78" i="8"/>
  <c r="BN44" i="7"/>
  <c r="BM44" i="8"/>
  <c r="BM27" i="8"/>
  <c r="BP48" i="7"/>
  <c r="BO61" i="7"/>
  <c r="BO20" i="7"/>
  <c r="BO23" i="7"/>
  <c r="BM14" i="8"/>
  <c r="BO30" i="7"/>
  <c r="BP96" i="7"/>
  <c r="BM77" i="8"/>
  <c r="BN108" i="7"/>
  <c r="BM108" i="8"/>
  <c r="BM50" i="8"/>
  <c r="BM42" i="8"/>
  <c r="BM33" i="8"/>
  <c r="BM15" i="8"/>
  <c r="BM107" i="8"/>
  <c r="BM58" i="8"/>
  <c r="BM29" i="8"/>
  <c r="BM56" i="8"/>
  <c r="BO86" i="7"/>
  <c r="BN28" i="7"/>
  <c r="BM28" i="8"/>
  <c r="BO82" i="7"/>
  <c r="BM21" i="8"/>
  <c r="BN88" i="7"/>
  <c r="BM88" i="8"/>
  <c r="BM79" i="8"/>
  <c r="BN7" i="7"/>
  <c r="BM7" i="8"/>
  <c r="BM36" i="8"/>
  <c r="BM76" i="8"/>
  <c r="BM98" i="8"/>
  <c r="BM46" i="8"/>
  <c r="BM48" i="8"/>
  <c r="BM52" i="8"/>
  <c r="BM96" i="8"/>
  <c r="BM80" i="8"/>
  <c r="BM22" i="8"/>
  <c r="BM19" i="8"/>
  <c r="BO14" i="7"/>
  <c r="BM55" i="8"/>
  <c r="BP19" i="7"/>
  <c r="BO33" i="7"/>
  <c r="BO15" i="7"/>
  <c r="BO58" i="7"/>
  <c r="BO56" i="7"/>
  <c r="BP71" i="7"/>
  <c r="BM87" i="8"/>
  <c r="BO60" i="7"/>
  <c r="BR73" i="7"/>
  <c r="BO18" i="7"/>
  <c r="BO10" i="7"/>
  <c r="BM65" i="8"/>
  <c r="BN84" i="7"/>
  <c r="BM84" i="8"/>
  <c r="BN91" i="7"/>
  <c r="BM91" i="8"/>
  <c r="BO9" i="7"/>
  <c r="BN68" i="7"/>
  <c r="BM68" i="8"/>
  <c r="BO47" i="7"/>
  <c r="BM105" i="8"/>
  <c r="BO21" i="7"/>
  <c r="BN62" i="7"/>
  <c r="BM62" i="8"/>
  <c r="BP22" i="7"/>
  <c r="BN39" i="7"/>
  <c r="BM39" i="8"/>
  <c r="BM103" i="8"/>
  <c r="BN100" i="7"/>
  <c r="BM100" i="8"/>
  <c r="BO55" i="7"/>
  <c r="BM34" i="8"/>
  <c r="BM59" i="8"/>
  <c r="BM17" i="8"/>
  <c r="BM106" i="8"/>
  <c r="BO25" i="7"/>
  <c r="BM93" i="8"/>
  <c r="BM97" i="8"/>
  <c r="BM45" i="8"/>
  <c r="BM43" i="8"/>
  <c r="BO105" i="7"/>
  <c r="BN40" i="7"/>
  <c r="BM40" i="8"/>
  <c r="BP87" i="7"/>
  <c r="BM66" i="8"/>
  <c r="BM53" i="8"/>
  <c r="BN95" i="7"/>
  <c r="BM95" i="8"/>
  <c r="BM61" i="8"/>
  <c r="BM20" i="8"/>
  <c r="BM23" i="8"/>
  <c r="BO103" i="7"/>
  <c r="BN12" i="7"/>
  <c r="BM12" i="8"/>
  <c r="BM30" i="8"/>
  <c r="BO49" i="7"/>
  <c r="BN13" i="7"/>
  <c r="BM13" i="8"/>
  <c r="BP80" i="7"/>
  <c r="BN70" i="7"/>
  <c r="BM70" i="8"/>
  <c r="BN64" i="7"/>
  <c r="BM64" i="8"/>
  <c r="BO94" i="7"/>
  <c r="BO34" i="7"/>
  <c r="BP76" i="7"/>
  <c r="BO59" i="7"/>
  <c r="BO17" i="7"/>
  <c r="BO106" i="7"/>
  <c r="BO74" i="7"/>
  <c r="BM86" i="8"/>
  <c r="BM71" i="8"/>
  <c r="BN111" i="8" l="1"/>
  <c r="BN112" i="8"/>
  <c r="BN114" i="8"/>
  <c r="BN115" i="8"/>
  <c r="BN118" i="8"/>
  <c r="BN110" i="8"/>
  <c r="BN116" i="8"/>
  <c r="BN113" i="8"/>
  <c r="BN117" i="8"/>
  <c r="BN109" i="8"/>
  <c r="BN15" i="8"/>
  <c r="BQ109" i="7"/>
  <c r="BR109" i="7" s="1"/>
  <c r="BP74" i="7"/>
  <c r="BP103" i="7"/>
  <c r="BN48" i="8"/>
  <c r="BN25" i="8"/>
  <c r="BQ22" i="7"/>
  <c r="BP21" i="7"/>
  <c r="BP18" i="7"/>
  <c r="BP60" i="7"/>
  <c r="BP14" i="7"/>
  <c r="BO7" i="7"/>
  <c r="BN7" i="8"/>
  <c r="BN36" i="8"/>
  <c r="BN38" i="8"/>
  <c r="BN22" i="8"/>
  <c r="BN71" i="8"/>
  <c r="BN52" i="8"/>
  <c r="BN23" i="8"/>
  <c r="BN66" i="8"/>
  <c r="BN43" i="8"/>
  <c r="BN92" i="8"/>
  <c r="BO69" i="7"/>
  <c r="BN69" i="8"/>
  <c r="BN49" i="8"/>
  <c r="BO68" i="7"/>
  <c r="BN68" i="8"/>
  <c r="BO91" i="7"/>
  <c r="BN91" i="8"/>
  <c r="BN10" i="8"/>
  <c r="BP56" i="7"/>
  <c r="BN30" i="8"/>
  <c r="BO51" i="7"/>
  <c r="BN51" i="8"/>
  <c r="BP66" i="7"/>
  <c r="BP43" i="7"/>
  <c r="BP35" i="7"/>
  <c r="BN63" i="8"/>
  <c r="BN6" i="8"/>
  <c r="BO8" i="7"/>
  <c r="BN8" i="8"/>
  <c r="BN29" i="8"/>
  <c r="BN50" i="8"/>
  <c r="BN74" i="8"/>
  <c r="BN17" i="8"/>
  <c r="BN94" i="8"/>
  <c r="BN96" i="8"/>
  <c r="BN103" i="8"/>
  <c r="BN55" i="8"/>
  <c r="BN21" i="8"/>
  <c r="BP47" i="7"/>
  <c r="BP9" i="7"/>
  <c r="BO84" i="7"/>
  <c r="BN84" i="8"/>
  <c r="BN18" i="8"/>
  <c r="BN60" i="8"/>
  <c r="BQ71" i="7"/>
  <c r="BP58" i="7"/>
  <c r="BP33" i="7"/>
  <c r="BN14" i="8"/>
  <c r="BO88" i="7"/>
  <c r="BN88" i="8"/>
  <c r="BN20" i="8"/>
  <c r="BQ48" i="7"/>
  <c r="BP53" i="7"/>
  <c r="BP45" i="7"/>
  <c r="BQ46" i="7"/>
  <c r="BO32" i="7"/>
  <c r="BN32" i="8"/>
  <c r="BN98" i="8"/>
  <c r="BP97" i="7"/>
  <c r="BO104" i="7"/>
  <c r="BN104" i="8"/>
  <c r="BP93" i="7"/>
  <c r="BO11" i="7"/>
  <c r="BN11" i="8"/>
  <c r="BP89" i="7"/>
  <c r="BP65" i="7"/>
  <c r="BQ36" i="7"/>
  <c r="BN83" i="8"/>
  <c r="BN26" i="8"/>
  <c r="BN31" i="8"/>
  <c r="BN99" i="8"/>
  <c r="BN102" i="8"/>
  <c r="BN37" i="8"/>
  <c r="BN107" i="8"/>
  <c r="BN42" i="8"/>
  <c r="BN77" i="8"/>
  <c r="BN101" i="8"/>
  <c r="BN90" i="8"/>
  <c r="BP17" i="7"/>
  <c r="BQ76" i="7"/>
  <c r="BP94" i="7"/>
  <c r="BO70" i="7"/>
  <c r="BN70" i="8"/>
  <c r="BO13" i="7"/>
  <c r="BN13" i="8"/>
  <c r="BO40" i="7"/>
  <c r="BN40" i="8"/>
  <c r="BP55" i="7"/>
  <c r="BN56" i="8"/>
  <c r="BO28" i="7"/>
  <c r="BN28" i="8"/>
  <c r="BQ96" i="7"/>
  <c r="BN61" i="8"/>
  <c r="BO54" i="7"/>
  <c r="BN54" i="8"/>
  <c r="BN35" i="8"/>
  <c r="BN81" i="8"/>
  <c r="BP83" i="7"/>
  <c r="BP26" i="7"/>
  <c r="BP31" i="7"/>
  <c r="BP99" i="7"/>
  <c r="BN73" i="8"/>
  <c r="BP37" i="7"/>
  <c r="BP107" i="7"/>
  <c r="BP42" i="7"/>
  <c r="BP77" i="7"/>
  <c r="BN78" i="8"/>
  <c r="BP101" i="7"/>
  <c r="BP90" i="7"/>
  <c r="BN106" i="8"/>
  <c r="BN59" i="8"/>
  <c r="BN34" i="8"/>
  <c r="BN105" i="8"/>
  <c r="BN46" i="8"/>
  <c r="BP25" i="7"/>
  <c r="BN76" i="8"/>
  <c r="BO39" i="7"/>
  <c r="BN39" i="8"/>
  <c r="BP15" i="7"/>
  <c r="BQ19" i="7"/>
  <c r="BN82" i="8"/>
  <c r="BN86" i="8"/>
  <c r="BN19" i="8"/>
  <c r="BO108" i="7"/>
  <c r="BN108" i="8"/>
  <c r="BP23" i="7"/>
  <c r="BP61" i="7"/>
  <c r="BO75" i="7"/>
  <c r="BN75" i="8"/>
  <c r="BO57" i="7"/>
  <c r="BN57" i="8"/>
  <c r="BN67" i="8"/>
  <c r="BO24" i="7"/>
  <c r="BN24" i="8"/>
  <c r="BQ92" i="7"/>
  <c r="BP81" i="7"/>
  <c r="BO85" i="7"/>
  <c r="BN85" i="8"/>
  <c r="BN79" i="8"/>
  <c r="BN41" i="8"/>
  <c r="BN27" i="8"/>
  <c r="BP78" i="7"/>
  <c r="BP106" i="7"/>
  <c r="BP59" i="7"/>
  <c r="BP34" i="7"/>
  <c r="BO64" i="7"/>
  <c r="BN64" i="8"/>
  <c r="BQ80" i="7"/>
  <c r="BP49" i="7"/>
  <c r="BO12" i="7"/>
  <c r="BN12" i="8"/>
  <c r="BO95" i="7"/>
  <c r="BN95" i="8"/>
  <c r="BQ87" i="7"/>
  <c r="BP105" i="7"/>
  <c r="BO100" i="7"/>
  <c r="BN100" i="8"/>
  <c r="BN87" i="8"/>
  <c r="BO62" i="7"/>
  <c r="BN62" i="8"/>
  <c r="BN47" i="8"/>
  <c r="BN9" i="8"/>
  <c r="BP10" i="7"/>
  <c r="BS73" i="7"/>
  <c r="BN58" i="8"/>
  <c r="BN33" i="8"/>
  <c r="BP82" i="7"/>
  <c r="BP86" i="7"/>
  <c r="BP30" i="7"/>
  <c r="BP20" i="7"/>
  <c r="BO44" i="7"/>
  <c r="BN44" i="8"/>
  <c r="BN53" i="8"/>
  <c r="BO72" i="7"/>
  <c r="BN72" i="8"/>
  <c r="BN45" i="8"/>
  <c r="BN97" i="8"/>
  <c r="BN93" i="8"/>
  <c r="BN89" i="8"/>
  <c r="BN65" i="8"/>
  <c r="BN80" i="8"/>
  <c r="BQ52" i="7"/>
  <c r="BP79" i="7"/>
  <c r="BQ38" i="7"/>
  <c r="BP41" i="7"/>
  <c r="BP63" i="7"/>
  <c r="BP6" i="7"/>
  <c r="BP29" i="7"/>
  <c r="BO16" i="7"/>
  <c r="BN16" i="8"/>
  <c r="BP50" i="7"/>
  <c r="BR102" i="7"/>
  <c r="BP27" i="7"/>
  <c r="BQ98" i="7"/>
  <c r="BQ67" i="7"/>
  <c r="BO117" i="8" l="1"/>
  <c r="BO113" i="8"/>
  <c r="BO118" i="8"/>
  <c r="BO112" i="8"/>
  <c r="BO111" i="8"/>
  <c r="BO115" i="8"/>
  <c r="BO116" i="8"/>
  <c r="BO110" i="8"/>
  <c r="BO114" i="8"/>
  <c r="BO109" i="8"/>
  <c r="BS109" i="7"/>
  <c r="BO82" i="8"/>
  <c r="BO30" i="8"/>
  <c r="BO65" i="8"/>
  <c r="BO43" i="8"/>
  <c r="BO103" i="8"/>
  <c r="BR67" i="7"/>
  <c r="BQ50" i="7"/>
  <c r="BQ29" i="7"/>
  <c r="BQ6" i="7"/>
  <c r="BQ41" i="7"/>
  <c r="BQ79" i="7"/>
  <c r="BP95" i="7"/>
  <c r="BO95" i="8"/>
  <c r="BP64" i="7"/>
  <c r="BO64" i="8"/>
  <c r="BQ59" i="7"/>
  <c r="BQ78" i="7"/>
  <c r="BP75" i="7"/>
  <c r="BO75" i="8"/>
  <c r="BQ23" i="7"/>
  <c r="BO15" i="8"/>
  <c r="BO90" i="8"/>
  <c r="BQ42" i="7"/>
  <c r="BO31" i="8"/>
  <c r="BO83" i="8"/>
  <c r="BR96" i="7"/>
  <c r="BO55" i="8"/>
  <c r="BO94" i="8"/>
  <c r="BO17" i="8"/>
  <c r="BQ43" i="7"/>
  <c r="BP51" i="7"/>
  <c r="BO51" i="8"/>
  <c r="BQ14" i="7"/>
  <c r="BQ18" i="7"/>
  <c r="BQ103" i="7"/>
  <c r="BO102" i="8"/>
  <c r="BP44" i="7"/>
  <c r="BO44" i="8"/>
  <c r="BO34" i="8"/>
  <c r="BO106" i="8"/>
  <c r="BO61" i="8"/>
  <c r="BQ15" i="7"/>
  <c r="BO25" i="8"/>
  <c r="BQ90" i="7"/>
  <c r="BO77" i="8"/>
  <c r="BO107" i="8"/>
  <c r="BP13" i="7"/>
  <c r="BO13" i="8"/>
  <c r="BQ17" i="7"/>
  <c r="BO89" i="8"/>
  <c r="BO97" i="8"/>
  <c r="BP32" i="7"/>
  <c r="BO32" i="8"/>
  <c r="BQ45" i="7"/>
  <c r="BR48" i="7"/>
  <c r="BQ9" i="7"/>
  <c r="BO60" i="8"/>
  <c r="BO27" i="8"/>
  <c r="BO50" i="8"/>
  <c r="BO29" i="8"/>
  <c r="BO6" i="8"/>
  <c r="BO41" i="8"/>
  <c r="BO79" i="8"/>
  <c r="BQ20" i="7"/>
  <c r="BQ86" i="7"/>
  <c r="BQ10" i="7"/>
  <c r="BP62" i="7"/>
  <c r="BO62" i="8"/>
  <c r="BO105" i="8"/>
  <c r="BO49" i="8"/>
  <c r="BO59" i="8"/>
  <c r="BO78" i="8"/>
  <c r="BQ81" i="7"/>
  <c r="BP24" i="7"/>
  <c r="BO24" i="8"/>
  <c r="BO23" i="8"/>
  <c r="BR19" i="7"/>
  <c r="BP39" i="7"/>
  <c r="BO39" i="8"/>
  <c r="BQ101" i="7"/>
  <c r="BO42" i="8"/>
  <c r="BO37" i="8"/>
  <c r="BQ99" i="7"/>
  <c r="BQ26" i="7"/>
  <c r="BP40" i="7"/>
  <c r="BO40" i="8"/>
  <c r="BP70" i="7"/>
  <c r="BO70" i="8"/>
  <c r="BR76" i="7"/>
  <c r="BR46" i="7"/>
  <c r="BQ53" i="7"/>
  <c r="BQ33" i="7"/>
  <c r="BR71" i="7"/>
  <c r="BP84" i="7"/>
  <c r="BO84" i="8"/>
  <c r="BQ47" i="7"/>
  <c r="BQ56" i="7"/>
  <c r="BP69" i="7"/>
  <c r="BO69" i="8"/>
  <c r="BO14" i="8"/>
  <c r="BO18" i="8"/>
  <c r="BQ27" i="7"/>
  <c r="BQ105" i="7"/>
  <c r="BQ49" i="7"/>
  <c r="BQ37" i="7"/>
  <c r="BQ65" i="7"/>
  <c r="BO11" i="8"/>
  <c r="BP11" i="7"/>
  <c r="BP104" i="7"/>
  <c r="BO104" i="8"/>
  <c r="BO45" i="8"/>
  <c r="BP88" i="7"/>
  <c r="BO88" i="8"/>
  <c r="BO58" i="8"/>
  <c r="BO9" i="8"/>
  <c r="BP68" i="7"/>
  <c r="BO68" i="8"/>
  <c r="BR22" i="7"/>
  <c r="BO63" i="8"/>
  <c r="BQ30" i="7"/>
  <c r="BQ82" i="7"/>
  <c r="BT73" i="7"/>
  <c r="BP85" i="7"/>
  <c r="BO85" i="8"/>
  <c r="BR92" i="7"/>
  <c r="BQ31" i="7"/>
  <c r="BQ83" i="7"/>
  <c r="BP54" i="7"/>
  <c r="BO54" i="8"/>
  <c r="BQ55" i="7"/>
  <c r="BQ94" i="7"/>
  <c r="BO93" i="8"/>
  <c r="BQ58" i="7"/>
  <c r="BO35" i="8"/>
  <c r="BO66" i="8"/>
  <c r="BO21" i="8"/>
  <c r="BO74" i="8"/>
  <c r="BR98" i="7"/>
  <c r="BS102" i="7"/>
  <c r="BP16" i="7"/>
  <c r="BO16" i="8"/>
  <c r="BO73" i="8"/>
  <c r="BQ63" i="7"/>
  <c r="BR38" i="7"/>
  <c r="BR52" i="7"/>
  <c r="BP72" i="7"/>
  <c r="BO72" i="8"/>
  <c r="BO20" i="8"/>
  <c r="BO86" i="8"/>
  <c r="BO10" i="8"/>
  <c r="BP100" i="7"/>
  <c r="BO100" i="8"/>
  <c r="BR87" i="7"/>
  <c r="BP12" i="7"/>
  <c r="BO12" i="8"/>
  <c r="BR80" i="7"/>
  <c r="BQ34" i="7"/>
  <c r="BQ106" i="7"/>
  <c r="BO81" i="8"/>
  <c r="BP57" i="7"/>
  <c r="BO57" i="8"/>
  <c r="BQ61" i="7"/>
  <c r="BP108" i="7"/>
  <c r="BO108" i="8"/>
  <c r="BQ25" i="7"/>
  <c r="BO101" i="8"/>
  <c r="BQ77" i="7"/>
  <c r="BQ107" i="7"/>
  <c r="BO99" i="8"/>
  <c r="BO26" i="8"/>
  <c r="BP28" i="7"/>
  <c r="BO28" i="8"/>
  <c r="BR36" i="7"/>
  <c r="BQ89" i="7"/>
  <c r="BQ93" i="7"/>
  <c r="BQ97" i="7"/>
  <c r="BO53" i="8"/>
  <c r="BO33" i="8"/>
  <c r="BO47" i="8"/>
  <c r="BP8" i="7"/>
  <c r="BO8" i="8"/>
  <c r="BQ35" i="7"/>
  <c r="BQ66" i="7"/>
  <c r="BO56" i="8"/>
  <c r="BP91" i="7"/>
  <c r="BO91" i="8"/>
  <c r="BP7" i="7"/>
  <c r="BO7" i="8"/>
  <c r="BO36" i="8"/>
  <c r="BO46" i="8"/>
  <c r="BO48" i="8"/>
  <c r="BO71" i="8"/>
  <c r="BO67" i="8"/>
  <c r="BO19" i="8"/>
  <c r="BO96" i="8"/>
  <c r="BO22" i="8"/>
  <c r="BO76" i="8"/>
  <c r="BO98" i="8"/>
  <c r="BO38" i="8"/>
  <c r="BO52" i="8"/>
  <c r="BO87" i="8"/>
  <c r="BO80" i="8"/>
  <c r="BO92" i="8"/>
  <c r="BQ60" i="7"/>
  <c r="BQ21" i="7"/>
  <c r="BQ74" i="7"/>
  <c r="BP111" i="8" l="1"/>
  <c r="BP113" i="8"/>
  <c r="BP114" i="8"/>
  <c r="BP116" i="8"/>
  <c r="BP112" i="8"/>
  <c r="BP117" i="8"/>
  <c r="BP110" i="8"/>
  <c r="BP115" i="8"/>
  <c r="BP118" i="8"/>
  <c r="BP109" i="8"/>
  <c r="BT109" i="7"/>
  <c r="BP103" i="8"/>
  <c r="BP29" i="8"/>
  <c r="BR21" i="7"/>
  <c r="BR107" i="7"/>
  <c r="BQ108" i="7"/>
  <c r="BR108" i="7" s="1"/>
  <c r="BP108" i="8"/>
  <c r="BQ57" i="7"/>
  <c r="BP57" i="8"/>
  <c r="BP34" i="8"/>
  <c r="BP31" i="8"/>
  <c r="BR26" i="7"/>
  <c r="BP9" i="8"/>
  <c r="BP45" i="8"/>
  <c r="BP90" i="8"/>
  <c r="BR15" i="7"/>
  <c r="BP6" i="8"/>
  <c r="BP74" i="8"/>
  <c r="BP46" i="8"/>
  <c r="BR93" i="7"/>
  <c r="BS36" i="7"/>
  <c r="BP77" i="8"/>
  <c r="BR25" i="7"/>
  <c r="BP61" i="8"/>
  <c r="BR94" i="7"/>
  <c r="BQ85" i="7"/>
  <c r="BP85" i="8"/>
  <c r="BP105" i="8"/>
  <c r="BQ69" i="7"/>
  <c r="BP69" i="8"/>
  <c r="BS71" i="7"/>
  <c r="BS76" i="7"/>
  <c r="BP99" i="8"/>
  <c r="BP101" i="8"/>
  <c r="BQ24" i="7"/>
  <c r="BP24" i="8"/>
  <c r="BQ62" i="7"/>
  <c r="BP62" i="8"/>
  <c r="BQ13" i="7"/>
  <c r="BP13" i="8"/>
  <c r="BR90" i="7"/>
  <c r="BQ75" i="7"/>
  <c r="BP75" i="8"/>
  <c r="BR59" i="7"/>
  <c r="BR41" i="7"/>
  <c r="BR6" i="7"/>
  <c r="BR50" i="7"/>
  <c r="BR74" i="7"/>
  <c r="BR60" i="7"/>
  <c r="BR35" i="7"/>
  <c r="BP71" i="8"/>
  <c r="BP97" i="8"/>
  <c r="BP89" i="8"/>
  <c r="BP76" i="8"/>
  <c r="BR77" i="7"/>
  <c r="BP19" i="8"/>
  <c r="BR61" i="7"/>
  <c r="BP106" i="8"/>
  <c r="BQ72" i="7"/>
  <c r="BP72" i="8"/>
  <c r="BS38" i="7"/>
  <c r="BP55" i="8"/>
  <c r="BP83" i="8"/>
  <c r="BP80" i="8"/>
  <c r="BP82" i="8"/>
  <c r="BP52" i="8"/>
  <c r="BP65" i="8"/>
  <c r="BP92" i="8"/>
  <c r="BR105" i="7"/>
  <c r="BP56" i="8"/>
  <c r="BP33" i="8"/>
  <c r="BP96" i="8"/>
  <c r="BR99" i="7"/>
  <c r="BR101" i="7"/>
  <c r="BS19" i="7"/>
  <c r="BP81" i="8"/>
  <c r="BP10" i="8"/>
  <c r="BP20" i="8"/>
  <c r="BP67" i="8"/>
  <c r="BP17" i="8"/>
  <c r="BP38" i="8"/>
  <c r="BR103" i="7"/>
  <c r="BR14" i="7"/>
  <c r="BR43" i="7"/>
  <c r="BP42" i="8"/>
  <c r="BP23" i="8"/>
  <c r="BP78" i="8"/>
  <c r="BP79" i="8"/>
  <c r="BP102" i="8"/>
  <c r="BR66" i="7"/>
  <c r="BQ8" i="7"/>
  <c r="BP8" i="8"/>
  <c r="BP93" i="8"/>
  <c r="BQ28" i="7"/>
  <c r="BP28" i="8"/>
  <c r="BP25" i="8"/>
  <c r="BS52" i="7"/>
  <c r="BR63" i="7"/>
  <c r="BP58" i="8"/>
  <c r="BP94" i="8"/>
  <c r="BP30" i="8"/>
  <c r="BP48" i="8"/>
  <c r="BQ11" i="7"/>
  <c r="BP11" i="8"/>
  <c r="BP37" i="8"/>
  <c r="BR49" i="7"/>
  <c r="BR27" i="7"/>
  <c r="BP47" i="8"/>
  <c r="BP53" i="8"/>
  <c r="BQ39" i="7"/>
  <c r="BP39" i="8"/>
  <c r="BP86" i="8"/>
  <c r="BP98" i="8"/>
  <c r="BR18" i="7"/>
  <c r="BQ51" i="7"/>
  <c r="BP51" i="8"/>
  <c r="BP59" i="8"/>
  <c r="BP41" i="8"/>
  <c r="BP50" i="8"/>
  <c r="BP60" i="8"/>
  <c r="BQ91" i="7"/>
  <c r="BP91" i="8"/>
  <c r="BP35" i="8"/>
  <c r="BR34" i="7"/>
  <c r="BQ12" i="7"/>
  <c r="BP12" i="8"/>
  <c r="BQ100" i="7"/>
  <c r="BP100" i="8"/>
  <c r="BT102" i="7"/>
  <c r="BR58" i="7"/>
  <c r="BQ54" i="7"/>
  <c r="BP54" i="8"/>
  <c r="BR31" i="7"/>
  <c r="BR30" i="7"/>
  <c r="BS22" i="7"/>
  <c r="BR37" i="7"/>
  <c r="BP22" i="8"/>
  <c r="BR47" i="7"/>
  <c r="BR53" i="7"/>
  <c r="BQ40" i="7"/>
  <c r="BP40" i="8"/>
  <c r="BR86" i="7"/>
  <c r="BR9" i="7"/>
  <c r="BR45" i="7"/>
  <c r="BQ44" i="7"/>
  <c r="BP44" i="8"/>
  <c r="BP14" i="8"/>
  <c r="BP43" i="8"/>
  <c r="BQ95" i="7"/>
  <c r="BP95" i="8"/>
  <c r="BP21" i="8"/>
  <c r="BQ7" i="7"/>
  <c r="BP7" i="8"/>
  <c r="BP66" i="8"/>
  <c r="BR97" i="7"/>
  <c r="BR89" i="7"/>
  <c r="BP107" i="8"/>
  <c r="BR106" i="7"/>
  <c r="BS80" i="7"/>
  <c r="BS87" i="7"/>
  <c r="BP63" i="8"/>
  <c r="BQ16" i="7"/>
  <c r="BP16" i="8"/>
  <c r="BS98" i="7"/>
  <c r="BP36" i="8"/>
  <c r="BR55" i="7"/>
  <c r="BR83" i="7"/>
  <c r="BS92" i="7"/>
  <c r="BP87" i="8"/>
  <c r="BR82" i="7"/>
  <c r="BQ68" i="7"/>
  <c r="BP68" i="8"/>
  <c r="BQ88" i="7"/>
  <c r="BP88" i="8"/>
  <c r="BQ104" i="7"/>
  <c r="BP104" i="8"/>
  <c r="BR65" i="7"/>
  <c r="BP49" i="8"/>
  <c r="BP27" i="8"/>
  <c r="BR56" i="7"/>
  <c r="BQ84" i="7"/>
  <c r="BP84" i="8"/>
  <c r="BR33" i="7"/>
  <c r="BS46" i="7"/>
  <c r="BQ70" i="7"/>
  <c r="BP70" i="8"/>
  <c r="BP26" i="8"/>
  <c r="BR81" i="7"/>
  <c r="BR10" i="7"/>
  <c r="BR20" i="7"/>
  <c r="BS48" i="7"/>
  <c r="BQ32" i="7"/>
  <c r="BP32" i="8"/>
  <c r="BR17" i="7"/>
  <c r="BP15" i="8"/>
  <c r="BP18" i="8"/>
  <c r="BS96" i="7"/>
  <c r="BR42" i="7"/>
  <c r="BR23" i="7"/>
  <c r="BR78" i="7"/>
  <c r="BQ64" i="7"/>
  <c r="BP64" i="8"/>
  <c r="BR79" i="7"/>
  <c r="BP73" i="8"/>
  <c r="BR29" i="7"/>
  <c r="BS67" i="7"/>
  <c r="BQ111" i="8" l="1"/>
  <c r="BQ113" i="8"/>
  <c r="BQ112" i="8"/>
  <c r="BQ110" i="8"/>
  <c r="BQ118" i="8"/>
  <c r="BQ115" i="8"/>
  <c r="BQ117" i="8"/>
  <c r="BQ114" i="8"/>
  <c r="BQ116" i="8"/>
  <c r="BQ17" i="8"/>
  <c r="BQ10" i="8"/>
  <c r="BQ106" i="8"/>
  <c r="BQ109" i="8"/>
  <c r="BQ27" i="8"/>
  <c r="BQ55" i="8"/>
  <c r="BQ23" i="8"/>
  <c r="BS108" i="7"/>
  <c r="BT46" i="7"/>
  <c r="BR84" i="7"/>
  <c r="BQ84" i="8"/>
  <c r="BR104" i="7"/>
  <c r="BQ104" i="8"/>
  <c r="BT98" i="7"/>
  <c r="BS43" i="7"/>
  <c r="BS103" i="7"/>
  <c r="BQ99" i="8"/>
  <c r="BQ98" i="8"/>
  <c r="BS15" i="7"/>
  <c r="BQ26" i="8"/>
  <c r="BQ107" i="8"/>
  <c r="BR64" i="7"/>
  <c r="BQ64" i="8"/>
  <c r="BS23" i="7"/>
  <c r="BS17" i="7"/>
  <c r="BT48" i="7"/>
  <c r="BS10" i="7"/>
  <c r="BQ33" i="8"/>
  <c r="BQ82" i="8"/>
  <c r="BT92" i="7"/>
  <c r="BS55" i="7"/>
  <c r="BS89" i="7"/>
  <c r="BR95" i="7"/>
  <c r="BQ95" i="8"/>
  <c r="BS9" i="7"/>
  <c r="BS47" i="7"/>
  <c r="BR54" i="7"/>
  <c r="BQ54" i="8"/>
  <c r="BS63" i="7"/>
  <c r="BR8" i="7"/>
  <c r="BQ8" i="8"/>
  <c r="BT19" i="7"/>
  <c r="BR85" i="7"/>
  <c r="BQ85" i="8"/>
  <c r="BQ25" i="8"/>
  <c r="BT36" i="7"/>
  <c r="BS26" i="7"/>
  <c r="BR57" i="7"/>
  <c r="BQ57" i="8"/>
  <c r="BS107" i="7"/>
  <c r="BT67" i="7"/>
  <c r="BQ79" i="8"/>
  <c r="BQ78" i="8"/>
  <c r="BQ42" i="8"/>
  <c r="BQ20" i="8"/>
  <c r="BQ81" i="8"/>
  <c r="BR70" i="7"/>
  <c r="BQ70" i="8"/>
  <c r="BS33" i="7"/>
  <c r="BS56" i="7"/>
  <c r="BS65" i="7"/>
  <c r="BR88" i="7"/>
  <c r="BQ88" i="8"/>
  <c r="BS82" i="7"/>
  <c r="BQ83" i="8"/>
  <c r="BR16" i="7"/>
  <c r="BQ16" i="8"/>
  <c r="BT87" i="7"/>
  <c r="BS106" i="7"/>
  <c r="BQ97" i="8"/>
  <c r="BR7" i="7"/>
  <c r="BQ7" i="8"/>
  <c r="BQ76" i="8"/>
  <c r="BQ71" i="8"/>
  <c r="BQ22" i="8"/>
  <c r="BQ19" i="8"/>
  <c r="BQ38" i="8"/>
  <c r="BQ36" i="8"/>
  <c r="BQ45" i="8"/>
  <c r="BQ86" i="8"/>
  <c r="BQ53" i="8"/>
  <c r="BT22" i="7"/>
  <c r="BQ31" i="8"/>
  <c r="BQ58" i="8"/>
  <c r="BQ34" i="8"/>
  <c r="BR91" i="7"/>
  <c r="BQ91" i="8"/>
  <c r="BS18" i="7"/>
  <c r="BR39" i="7"/>
  <c r="BQ39" i="8"/>
  <c r="BS27" i="7"/>
  <c r="BR28" i="7"/>
  <c r="BQ28" i="8"/>
  <c r="BQ66" i="8"/>
  <c r="BQ96" i="8"/>
  <c r="BS14" i="7"/>
  <c r="BQ101" i="8"/>
  <c r="BQ105" i="8"/>
  <c r="BT38" i="7"/>
  <c r="BQ80" i="8"/>
  <c r="BS35" i="7"/>
  <c r="BS74" i="7"/>
  <c r="BQ73" i="8"/>
  <c r="BS41" i="7"/>
  <c r="BR75" i="7"/>
  <c r="BQ75" i="8"/>
  <c r="BR13" i="7"/>
  <c r="BQ13" i="8"/>
  <c r="BR24" i="7"/>
  <c r="BQ24" i="8"/>
  <c r="BT76" i="7"/>
  <c r="BR69" i="7"/>
  <c r="BQ69" i="8"/>
  <c r="BQ94" i="8"/>
  <c r="BS25" i="7"/>
  <c r="BQ93" i="8"/>
  <c r="BQ21" i="8"/>
  <c r="BS29" i="7"/>
  <c r="BR68" i="7"/>
  <c r="BQ68" i="8"/>
  <c r="BQ52" i="8"/>
  <c r="BT80" i="7"/>
  <c r="BQ89" i="8"/>
  <c r="BQ9" i="8"/>
  <c r="BQ47" i="8"/>
  <c r="BS37" i="7"/>
  <c r="BS30" i="7"/>
  <c r="BR51" i="7"/>
  <c r="BQ51" i="8"/>
  <c r="BS49" i="7"/>
  <c r="BQ63" i="8"/>
  <c r="BQ67" i="8"/>
  <c r="BR72" i="7"/>
  <c r="BQ72" i="8"/>
  <c r="BQ61" i="8"/>
  <c r="BS77" i="7"/>
  <c r="BS60" i="7"/>
  <c r="BS50" i="7"/>
  <c r="BS6" i="7"/>
  <c r="BS59" i="7"/>
  <c r="BS90" i="7"/>
  <c r="BR62" i="7"/>
  <c r="BQ62" i="8"/>
  <c r="BT71" i="7"/>
  <c r="BT96" i="7"/>
  <c r="BQ56" i="8"/>
  <c r="BQ65" i="8"/>
  <c r="BR44" i="7"/>
  <c r="BQ44" i="8"/>
  <c r="BR40" i="7"/>
  <c r="BQ40" i="8"/>
  <c r="BR12" i="7"/>
  <c r="BQ12" i="8"/>
  <c r="BQ18" i="8"/>
  <c r="BQ14" i="8"/>
  <c r="BS99" i="7"/>
  <c r="BQ92" i="8"/>
  <c r="BQ87" i="8"/>
  <c r="BS61" i="7"/>
  <c r="BQ35" i="8"/>
  <c r="BQ74" i="8"/>
  <c r="BQ102" i="8"/>
  <c r="BQ41" i="8"/>
  <c r="BQ29" i="8"/>
  <c r="BS79" i="7"/>
  <c r="BS78" i="7"/>
  <c r="BS42" i="7"/>
  <c r="BR32" i="7"/>
  <c r="BQ32" i="8"/>
  <c r="BS20" i="7"/>
  <c r="BS81" i="7"/>
  <c r="BS83" i="7"/>
  <c r="BS97" i="7"/>
  <c r="BS45" i="7"/>
  <c r="BS86" i="7"/>
  <c r="BS53" i="7"/>
  <c r="BQ37" i="8"/>
  <c r="BQ30" i="8"/>
  <c r="BS31" i="7"/>
  <c r="BS58" i="7"/>
  <c r="BR100" i="7"/>
  <c r="BQ100" i="8"/>
  <c r="BS34" i="7"/>
  <c r="BQ49" i="8"/>
  <c r="BR11" i="7"/>
  <c r="BQ11" i="8"/>
  <c r="BT52" i="7"/>
  <c r="BS66" i="7"/>
  <c r="BQ43" i="8"/>
  <c r="BQ103" i="8"/>
  <c r="BQ48" i="8"/>
  <c r="BS101" i="7"/>
  <c r="BQ46" i="8"/>
  <c r="BS105" i="7"/>
  <c r="BQ77" i="8"/>
  <c r="BQ60" i="8"/>
  <c r="BQ50" i="8"/>
  <c r="BQ6" i="8"/>
  <c r="BQ59" i="8"/>
  <c r="BQ90" i="8"/>
  <c r="BS94" i="7"/>
  <c r="BS93" i="7"/>
  <c r="BQ15" i="8"/>
  <c r="BQ108" i="8"/>
  <c r="BS21" i="7"/>
  <c r="BR116" i="8" l="1"/>
  <c r="BR113" i="8"/>
  <c r="BR118" i="8"/>
  <c r="BR112" i="8"/>
  <c r="BR111" i="8"/>
  <c r="BR115" i="8"/>
  <c r="BR117" i="8"/>
  <c r="BR110" i="8"/>
  <c r="BR114" i="8"/>
  <c r="BR109" i="8"/>
  <c r="BR58" i="8"/>
  <c r="BR94" i="8"/>
  <c r="BR34" i="8"/>
  <c r="BR37" i="8"/>
  <c r="BR97" i="8"/>
  <c r="BR86" i="8"/>
  <c r="BR101" i="8"/>
  <c r="BR17" i="8"/>
  <c r="BR83" i="8"/>
  <c r="BR108" i="8"/>
  <c r="BT108" i="7"/>
  <c r="BT90" i="7"/>
  <c r="BT50" i="7"/>
  <c r="BS13" i="7"/>
  <c r="BR13" i="8"/>
  <c r="BR35" i="8"/>
  <c r="BT14" i="7"/>
  <c r="BS39" i="7"/>
  <c r="BR39" i="8"/>
  <c r="BS88" i="7"/>
  <c r="BR88" i="8"/>
  <c r="BT56" i="7"/>
  <c r="BS70" i="7"/>
  <c r="BR70" i="8"/>
  <c r="BR23" i="8"/>
  <c r="BR67" i="8"/>
  <c r="BT15" i="7"/>
  <c r="BT103" i="7"/>
  <c r="BS84" i="7"/>
  <c r="BR84" i="8"/>
  <c r="BT101" i="7"/>
  <c r="BR66" i="8"/>
  <c r="BT97" i="7"/>
  <c r="BR22" i="8"/>
  <c r="BS44" i="7"/>
  <c r="BR44" i="8"/>
  <c r="BR59" i="8"/>
  <c r="BR60" i="8"/>
  <c r="BS51" i="7"/>
  <c r="BR51" i="8"/>
  <c r="BT37" i="7"/>
  <c r="BS68" i="7"/>
  <c r="BR68" i="8"/>
  <c r="BR65" i="8"/>
  <c r="BR33" i="8"/>
  <c r="BT107" i="7"/>
  <c r="BT26" i="7"/>
  <c r="BT23" i="7"/>
  <c r="BR43" i="8"/>
  <c r="BR93" i="8"/>
  <c r="BR71" i="8"/>
  <c r="BT105" i="7"/>
  <c r="BT66" i="7"/>
  <c r="BS11" i="7"/>
  <c r="BR11" i="8"/>
  <c r="BR31" i="8"/>
  <c r="BR53" i="8"/>
  <c r="BR45" i="8"/>
  <c r="BR80" i="8"/>
  <c r="BR46" i="8"/>
  <c r="BT20" i="7"/>
  <c r="BT42" i="7"/>
  <c r="BT79" i="7"/>
  <c r="BT61" i="7"/>
  <c r="BR99" i="8"/>
  <c r="BR36" i="8"/>
  <c r="BS62" i="7"/>
  <c r="BR62" i="8"/>
  <c r="BT59" i="7"/>
  <c r="BT6" i="7"/>
  <c r="BT60" i="7"/>
  <c r="BR49" i="8"/>
  <c r="BR30" i="8"/>
  <c r="BR29" i="8"/>
  <c r="BR25" i="8"/>
  <c r="BS69" i="7"/>
  <c r="BR69" i="8"/>
  <c r="BS24" i="7"/>
  <c r="BR24" i="8"/>
  <c r="BS75" i="7"/>
  <c r="BR75" i="8"/>
  <c r="BR74" i="8"/>
  <c r="BT27" i="7"/>
  <c r="BT18" i="7"/>
  <c r="BR106" i="8"/>
  <c r="BT82" i="7"/>
  <c r="BT65" i="7"/>
  <c r="BT33" i="7"/>
  <c r="BS85" i="7"/>
  <c r="BR85" i="8"/>
  <c r="BS8" i="7"/>
  <c r="BR8" i="8"/>
  <c r="BS54" i="7"/>
  <c r="BR54" i="8"/>
  <c r="BT9" i="7"/>
  <c r="BT89" i="7"/>
  <c r="BR10" i="8"/>
  <c r="BT43" i="7"/>
  <c r="BS104" i="7"/>
  <c r="BR104" i="8"/>
  <c r="BT81" i="7"/>
  <c r="BS32" i="7"/>
  <c r="BR32" i="8"/>
  <c r="BT78" i="7"/>
  <c r="BR76" i="8"/>
  <c r="BR38" i="8"/>
  <c r="BR73" i="8"/>
  <c r="BT77" i="7"/>
  <c r="BT41" i="7"/>
  <c r="BS28" i="7"/>
  <c r="BR28" i="8"/>
  <c r="BS91" i="7"/>
  <c r="BR91" i="8"/>
  <c r="BS7" i="7"/>
  <c r="BR7" i="8"/>
  <c r="BR92" i="8"/>
  <c r="BR96" i="8"/>
  <c r="BR19" i="8"/>
  <c r="BR48" i="8"/>
  <c r="BR107" i="8"/>
  <c r="BR26" i="8"/>
  <c r="BT63" i="7"/>
  <c r="BT47" i="7"/>
  <c r="BS95" i="7"/>
  <c r="BR95" i="8"/>
  <c r="BR55" i="8"/>
  <c r="BT94" i="7"/>
  <c r="BR105" i="8"/>
  <c r="BT34" i="7"/>
  <c r="BT58" i="7"/>
  <c r="BT86" i="7"/>
  <c r="BT83" i="7"/>
  <c r="BR20" i="8"/>
  <c r="BR42" i="8"/>
  <c r="BR79" i="8"/>
  <c r="BR61" i="8"/>
  <c r="BR6" i="8"/>
  <c r="BT35" i="7"/>
  <c r="BR27" i="8"/>
  <c r="BR18" i="8"/>
  <c r="BR82" i="8"/>
  <c r="BR9" i="8"/>
  <c r="BR89" i="8"/>
  <c r="BT55" i="7"/>
  <c r="BR21" i="8"/>
  <c r="BT21" i="7"/>
  <c r="BT93" i="7"/>
  <c r="BS100" i="7"/>
  <c r="BR100" i="8"/>
  <c r="BT31" i="7"/>
  <c r="BT53" i="7"/>
  <c r="BT45" i="7"/>
  <c r="BR98" i="8"/>
  <c r="BR81" i="8"/>
  <c r="BR78" i="8"/>
  <c r="BT99" i="7"/>
  <c r="BS12" i="7"/>
  <c r="BR12" i="8"/>
  <c r="BS40" i="7"/>
  <c r="BR40" i="8"/>
  <c r="BR90" i="8"/>
  <c r="BR102" i="8"/>
  <c r="BR50" i="8"/>
  <c r="BR77" i="8"/>
  <c r="BS72" i="7"/>
  <c r="BR72" i="8"/>
  <c r="BT49" i="7"/>
  <c r="BT30" i="7"/>
  <c r="BT29" i="7"/>
  <c r="BT25" i="7"/>
  <c r="BR41" i="8"/>
  <c r="BT74" i="7"/>
  <c r="BR14" i="8"/>
  <c r="BT106" i="7"/>
  <c r="BS16" i="7"/>
  <c r="BR16" i="8"/>
  <c r="BR56" i="8"/>
  <c r="BS57" i="7"/>
  <c r="BR57" i="8"/>
  <c r="BR63" i="8"/>
  <c r="BR47" i="8"/>
  <c r="BR87" i="8"/>
  <c r="BT10" i="7"/>
  <c r="BT17" i="7"/>
  <c r="BS64" i="7"/>
  <c r="BR64" i="8"/>
  <c r="BR15" i="8"/>
  <c r="BR103" i="8"/>
  <c r="BR52" i="8"/>
  <c r="BS116" i="8" l="1"/>
  <c r="BS113" i="8"/>
  <c r="BS117" i="8"/>
  <c r="BS112" i="8"/>
  <c r="BS110" i="8"/>
  <c r="BS115" i="8"/>
  <c r="BS118" i="8"/>
  <c r="BS111" i="8"/>
  <c r="BS114" i="8"/>
  <c r="BS108" i="8"/>
  <c r="BS109" i="8"/>
  <c r="BS47" i="8"/>
  <c r="BT72" i="7"/>
  <c r="BS72" i="8"/>
  <c r="BS55" i="8"/>
  <c r="BS34" i="8"/>
  <c r="BT95" i="7"/>
  <c r="BS95" i="8"/>
  <c r="BT104" i="7"/>
  <c r="BS104" i="8"/>
  <c r="BS67" i="8"/>
  <c r="BS18" i="8"/>
  <c r="BS60" i="8"/>
  <c r="BS6" i="8"/>
  <c r="BS61" i="8"/>
  <c r="BS42" i="8"/>
  <c r="BS10" i="8"/>
  <c r="BS53" i="8"/>
  <c r="BT7" i="7"/>
  <c r="BS7" i="8"/>
  <c r="BS52" i="8"/>
  <c r="BS48" i="8"/>
  <c r="BS87" i="8"/>
  <c r="BS22" i="8"/>
  <c r="BS96" i="8"/>
  <c r="BS46" i="8"/>
  <c r="BS80" i="8"/>
  <c r="BS43" i="8"/>
  <c r="BS33" i="8"/>
  <c r="BS82" i="8"/>
  <c r="BT62" i="7"/>
  <c r="BS62" i="8"/>
  <c r="BS105" i="8"/>
  <c r="BS97" i="8"/>
  <c r="BT39" i="7"/>
  <c r="BS39" i="8"/>
  <c r="BS90" i="8"/>
  <c r="BS98" i="8"/>
  <c r="BT64" i="7"/>
  <c r="BS64" i="8"/>
  <c r="BT57" i="7"/>
  <c r="BS57" i="8"/>
  <c r="BS38" i="8"/>
  <c r="BS99" i="8"/>
  <c r="BT100" i="7"/>
  <c r="BS100" i="8"/>
  <c r="BS83" i="8"/>
  <c r="BS58" i="8"/>
  <c r="BS77" i="8"/>
  <c r="BT32" i="7"/>
  <c r="BS32" i="8"/>
  <c r="BT54" i="7"/>
  <c r="BS54" i="8"/>
  <c r="BT85" i="7"/>
  <c r="BS85" i="8"/>
  <c r="BS27" i="8"/>
  <c r="BT75" i="7"/>
  <c r="BS75" i="8"/>
  <c r="BT69" i="7"/>
  <c r="BS69" i="8"/>
  <c r="BS102" i="8"/>
  <c r="BS59" i="8"/>
  <c r="BS79" i="8"/>
  <c r="BS20" i="8"/>
  <c r="BT11" i="7"/>
  <c r="BS11" i="8"/>
  <c r="BS23" i="8"/>
  <c r="BT68" i="7"/>
  <c r="BS68" i="8"/>
  <c r="BT51" i="7"/>
  <c r="BS51" i="8"/>
  <c r="BS15" i="8"/>
  <c r="BS14" i="8"/>
  <c r="BT13" i="7"/>
  <c r="BS13" i="8"/>
  <c r="BS86" i="8"/>
  <c r="BS92" i="8"/>
  <c r="BT8" i="7"/>
  <c r="BS8" i="8"/>
  <c r="BT24" i="7"/>
  <c r="BS24" i="8"/>
  <c r="BS101" i="8"/>
  <c r="BS103" i="8"/>
  <c r="BS56" i="8"/>
  <c r="BS29" i="8"/>
  <c r="BS49" i="8"/>
  <c r="BS71" i="8"/>
  <c r="BT12" i="7"/>
  <c r="BS12" i="8"/>
  <c r="BS21" i="8"/>
  <c r="BT28" i="7"/>
  <c r="BS28" i="8"/>
  <c r="BS89" i="8"/>
  <c r="BS26" i="8"/>
  <c r="BT16" i="7"/>
  <c r="BS16" i="8"/>
  <c r="BS76" i="8"/>
  <c r="BS17" i="8"/>
  <c r="BS19" i="8"/>
  <c r="BS106" i="8"/>
  <c r="BS74" i="8"/>
  <c r="BS25" i="8"/>
  <c r="BS30" i="8"/>
  <c r="BT40" i="7"/>
  <c r="BS40" i="8"/>
  <c r="BS45" i="8"/>
  <c r="BS31" i="8"/>
  <c r="BS93" i="8"/>
  <c r="BS35" i="8"/>
  <c r="BS94" i="8"/>
  <c r="BS63" i="8"/>
  <c r="BT91" i="7"/>
  <c r="BS91" i="8"/>
  <c r="BS41" i="8"/>
  <c r="BS78" i="8"/>
  <c r="BS81" i="8"/>
  <c r="BS9" i="8"/>
  <c r="BS36" i="8"/>
  <c r="BS65" i="8"/>
  <c r="BS73" i="8"/>
  <c r="BS66" i="8"/>
  <c r="BS107" i="8"/>
  <c r="BS37" i="8"/>
  <c r="BT44" i="7"/>
  <c r="BS44" i="8"/>
  <c r="BT84" i="7"/>
  <c r="BS84" i="8"/>
  <c r="BT70" i="7"/>
  <c r="BS70" i="8"/>
  <c r="BT88" i="7"/>
  <c r="BS88" i="8"/>
  <c r="BS50" i="8"/>
  <c r="BT112" i="8" l="1"/>
  <c r="BT116" i="8"/>
  <c r="BT110" i="8"/>
  <c r="BT117" i="8"/>
  <c r="BT114" i="8"/>
  <c r="BT118" i="8"/>
  <c r="BT111" i="8"/>
  <c r="BT113" i="8"/>
  <c r="BT115" i="8"/>
  <c r="BT109" i="8"/>
  <c r="BT108" i="8"/>
  <c r="BT71" i="8"/>
  <c r="BT15" i="8"/>
  <c r="BT44" i="8"/>
  <c r="BT92" i="8"/>
  <c r="BT23" i="8"/>
  <c r="BT59" i="8"/>
  <c r="BT77" i="8"/>
  <c r="BT99" i="8"/>
  <c r="BT96" i="8"/>
  <c r="BT73" i="8"/>
  <c r="BT41" i="8"/>
  <c r="BT31" i="8"/>
  <c r="BT97" i="8"/>
  <c r="BT68" i="8"/>
  <c r="BT54" i="8"/>
  <c r="BT29" i="8"/>
  <c r="BT10" i="8"/>
  <c r="BT62" i="8"/>
  <c r="BT93" i="8"/>
  <c r="BT30" i="8"/>
  <c r="BT88" i="8"/>
  <c r="BT16" i="8"/>
  <c r="BT6" i="8"/>
  <c r="BT28" i="8"/>
  <c r="BT37" i="8"/>
  <c r="BT8" i="8"/>
  <c r="BT94" i="8"/>
  <c r="BT25" i="8"/>
  <c r="BT13" i="8"/>
  <c r="BT26" i="8"/>
  <c r="BT11" i="8"/>
  <c r="BT75" i="8"/>
  <c r="BT89" i="8"/>
  <c r="BT53" i="8"/>
  <c r="BT60" i="8"/>
  <c r="BT7" i="8"/>
  <c r="BT80" i="8"/>
  <c r="BT52" i="8"/>
  <c r="BT22" i="8"/>
  <c r="BT48" i="8"/>
  <c r="BT76" i="8"/>
  <c r="BT19" i="8"/>
  <c r="BT98" i="8"/>
  <c r="BT36" i="8"/>
  <c r="BT50" i="8"/>
  <c r="BT65" i="8"/>
  <c r="BT104" i="8"/>
  <c r="BT95" i="8"/>
  <c r="BT45" i="8"/>
  <c r="BT74" i="8"/>
  <c r="BT84" i="8"/>
  <c r="BT87" i="8"/>
  <c r="BT20" i="8"/>
  <c r="BT27" i="8"/>
  <c r="BT58" i="8"/>
  <c r="BT40" i="8"/>
  <c r="BT103" i="8"/>
  <c r="BT61" i="8"/>
  <c r="BT18" i="8"/>
  <c r="BT86" i="8"/>
  <c r="BT12" i="8"/>
  <c r="BT17" i="8"/>
  <c r="BT51" i="8"/>
  <c r="BT85" i="8"/>
  <c r="BT43" i="8"/>
  <c r="BT38" i="8"/>
  <c r="BT21" i="8"/>
  <c r="BT64" i="8"/>
  <c r="BT39" i="8"/>
  <c r="BT42" i="8"/>
  <c r="BT34" i="8"/>
  <c r="BT107" i="8"/>
  <c r="BT78" i="8"/>
  <c r="BT106" i="8"/>
  <c r="BT33" i="8"/>
  <c r="BT32" i="8"/>
  <c r="BT100" i="8"/>
  <c r="BT14" i="8"/>
  <c r="BT70" i="8"/>
  <c r="BT79" i="8"/>
  <c r="BT91" i="8"/>
  <c r="BT83" i="8"/>
  <c r="BT67" i="8"/>
  <c r="BT101" i="8"/>
  <c r="BT102" i="8"/>
  <c r="BT55" i="8"/>
  <c r="BT24" i="8"/>
  <c r="BT81" i="8"/>
  <c r="BT35" i="8"/>
  <c r="BT90" i="8"/>
  <c r="BT105" i="8"/>
  <c r="BT69" i="8"/>
  <c r="BT82" i="8"/>
  <c r="BT47" i="8"/>
  <c r="BT49" i="8"/>
  <c r="BT57" i="8"/>
  <c r="BT56" i="8"/>
  <c r="BT66" i="8"/>
  <c r="BT9" i="8"/>
  <c r="BT63" i="8"/>
  <c r="BT72" i="8"/>
  <c r="BT46" i="8"/>
</calcChain>
</file>

<file path=xl/sharedStrings.xml><?xml version="1.0" encoding="utf-8"?>
<sst xmlns="http://schemas.openxmlformats.org/spreadsheetml/2006/main" count="884" uniqueCount="507">
  <si>
    <t>Orálek Daniel</t>
  </si>
  <si>
    <t>Hostička Jan</t>
  </si>
  <si>
    <t>Malík Vít</t>
  </si>
  <si>
    <t>Kopecký Martin</t>
  </si>
  <si>
    <t>Vondrák Zbyněk</t>
  </si>
  <si>
    <t>Vinařství Vondrák Mělník</t>
  </si>
  <si>
    <t>Uhlíř Radek</t>
  </si>
  <si>
    <t>Lácha Pavel</t>
  </si>
  <si>
    <t>Diviš Jiří</t>
  </si>
  <si>
    <t>Sedlák Pavel</t>
  </si>
  <si>
    <t>Svozil Libor</t>
  </si>
  <si>
    <t>MK Seitl Ostrava</t>
  </si>
  <si>
    <t>Hokeš Martin</t>
  </si>
  <si>
    <t>Švanda Petr</t>
  </si>
  <si>
    <t>Kolář Martin</t>
  </si>
  <si>
    <t>Macek Petr</t>
  </si>
  <si>
    <t>Hrabuška Jaroslav</t>
  </si>
  <si>
    <t>Círal František</t>
  </si>
  <si>
    <t>Šimek Miroslav</t>
  </si>
  <si>
    <t>TC Dvořák Č. Budějovice</t>
  </si>
  <si>
    <t>Pinl Michal</t>
  </si>
  <si>
    <t>Kohoutová Věra</t>
  </si>
  <si>
    <t>Kolář Ivan</t>
  </si>
  <si>
    <t>Jančář Stanislav</t>
  </si>
  <si>
    <t>Hrček Petr</t>
  </si>
  <si>
    <t>TJ Sokol Unhošť</t>
  </si>
  <si>
    <t>Hons Pavel</t>
  </si>
  <si>
    <t>Kocourek Jan</t>
  </si>
  <si>
    <t>Macek Tomáš</t>
  </si>
  <si>
    <t>Vostrý Miroslav</t>
  </si>
  <si>
    <t>Brossaud Jack</t>
  </si>
  <si>
    <t>Krumer Miroslav</t>
  </si>
  <si>
    <t>MK Ostrov</t>
  </si>
  <si>
    <t>Kyselý Petr</t>
  </si>
  <si>
    <t>TJ Zduchovice</t>
  </si>
  <si>
    <t>Němečková Martina</t>
  </si>
  <si>
    <t>Dolejš Jan</t>
  </si>
  <si>
    <t>Svoboda Václav</t>
  </si>
  <si>
    <t>Sadílek Václav</t>
  </si>
  <si>
    <t>Budvar</t>
  </si>
  <si>
    <t>Ge Evžen</t>
  </si>
  <si>
    <t>Trailpoint</t>
  </si>
  <si>
    <t>Pártl Roman</t>
  </si>
  <si>
    <t>Havel Milan</t>
  </si>
  <si>
    <t>Zdouň Hrádek</t>
  </si>
  <si>
    <t>čas</t>
  </si>
  <si>
    <t>s.č.</t>
  </si>
  <si>
    <t>jméno</t>
  </si>
  <si>
    <t>kat</t>
  </si>
  <si>
    <t>poř_kat</t>
  </si>
  <si>
    <t>klub</t>
  </si>
  <si>
    <t>poř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</si>
  <si>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</si>
  <si>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</si>
  <si>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</si>
  <si>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</si>
  <si>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</si>
  <si>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</si>
  <si>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</si>
  <si>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</si>
  <si>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</si>
  <si>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</si>
  <si>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</si>
  <si>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</si>
  <si>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</si>
  <si>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</si>
  <si>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</si>
  <si>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</si>
  <si>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</si>
  <si>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</si>
  <si>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</si>
  <si>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</si>
  <si>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</si>
  <si>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</si>
  <si>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</si>
  <si>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</si>
  <si>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</si>
  <si>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</si>
  <si>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</si>
  <si>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</si>
  <si>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</si>
  <si>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</si>
  <si>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</si>
  <si>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</si>
  <si>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</si>
  <si>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</si>
  <si>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</si>
  <si>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</si>
  <si>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</si>
  <si>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</si>
  <si>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</si>
  <si>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</si>
  <si>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</si>
  <si>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</si>
  <si>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</si>
  <si>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</si>
  <si>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</si>
  <si>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</si>
  <si>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</si>
  <si>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</si>
  <si>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</si>
  <si>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</si>
  <si>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</si>
  <si>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</si>
  <si>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</si>
  <si>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</si>
  <si>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</si>
  <si>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</si>
  <si>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</si>
  <si>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</si>
  <si>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</si>
  <si>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</si>
  <si>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</si>
  <si>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</si>
  <si>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</si>
  <si>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roč</t>
  </si>
  <si>
    <t>Tabulka časů v jednotlivých kolech</t>
  </si>
  <si>
    <t>MEZIČASY</t>
  </si>
  <si>
    <t>ČASY V JEDNOTLIVÝCH KOLECH</t>
  </si>
  <si>
    <t>POŘADÍ NA MEZIČASECH</t>
  </si>
  <si>
    <t>Pořadí na mezičasech v jednotlivých kolech</t>
  </si>
  <si>
    <t>celk. čas</t>
  </si>
  <si>
    <t>číslo kola   &gt; &gt; &gt;</t>
  </si>
  <si>
    <t>Tabulka mezičasů a pořadí po 4 km</t>
  </si>
  <si>
    <t>4 km</t>
  </si>
  <si>
    <t>8 km</t>
  </si>
  <si>
    <t>12 km</t>
  </si>
  <si>
    <t>16 km</t>
  </si>
  <si>
    <t>20 km</t>
  </si>
  <si>
    <t>24 km</t>
  </si>
  <si>
    <t>28 km</t>
  </si>
  <si>
    <t>32 km</t>
  </si>
  <si>
    <t>36 km</t>
  </si>
  <si>
    <t>40 km</t>
  </si>
  <si>
    <t>42 km</t>
  </si>
  <si>
    <t xml:space="preserve"> 4 km</t>
  </si>
  <si>
    <t xml:space="preserve"> 8 km</t>
  </si>
  <si>
    <t xml:space="preserve"> 12 km</t>
  </si>
  <si>
    <t xml:space="preserve"> 16 km</t>
  </si>
  <si>
    <t xml:space="preserve"> 20 km</t>
  </si>
  <si>
    <t xml:space="preserve"> 24 km</t>
  </si>
  <si>
    <t xml:space="preserve"> 28 km</t>
  </si>
  <si>
    <t xml:space="preserve"> 32 km</t>
  </si>
  <si>
    <t xml:space="preserve"> 36 km</t>
  </si>
  <si>
    <t xml:space="preserve"> 40 km</t>
  </si>
  <si>
    <t xml:space="preserve"> 42 km</t>
  </si>
  <si>
    <t>Tabulka mezičasů po jednotlivých kolech</t>
  </si>
  <si>
    <t>ČASY, MEZIČASY a POŘADÍ po 4 KM</t>
  </si>
  <si>
    <t>mezičasy</t>
  </si>
  <si>
    <t xml:space="preserve">  absolutní  pořadí na mezičasech</t>
  </si>
  <si>
    <t>časy po 4 km (první úsek je 4.195 metrů, poslední úsek má jen 2.000 metrů)</t>
  </si>
  <si>
    <t>0 - 4</t>
  </si>
  <si>
    <t>4 - 8</t>
  </si>
  <si>
    <t>8 - 12</t>
  </si>
  <si>
    <t>12 - 16</t>
  </si>
  <si>
    <t>16 -20</t>
  </si>
  <si>
    <t>20 - 24</t>
  </si>
  <si>
    <t>24 - 28</t>
  </si>
  <si>
    <t>28 - 32</t>
  </si>
  <si>
    <t>32 - 36</t>
  </si>
  <si>
    <t>36 - 40</t>
  </si>
  <si>
    <t>40 - 42</t>
  </si>
  <si>
    <t xml:space="preserve">0 - 4 </t>
  </si>
  <si>
    <t xml:space="preserve">4 - 8 </t>
  </si>
  <si>
    <t xml:space="preserve">8 - 12 </t>
  </si>
  <si>
    <t xml:space="preserve">12 - 16 </t>
  </si>
  <si>
    <t xml:space="preserve">16 -20 </t>
  </si>
  <si>
    <t xml:space="preserve">20 - 24 </t>
  </si>
  <si>
    <t xml:space="preserve">24 - 28 </t>
  </si>
  <si>
    <t xml:space="preserve">28 - 32 </t>
  </si>
  <si>
    <t xml:space="preserve">32 - 36 </t>
  </si>
  <si>
    <t xml:space="preserve">36 - 40 </t>
  </si>
  <si>
    <t xml:space="preserve">40 - 42 </t>
  </si>
  <si>
    <t>pořadí v jednotlivých 4 km úsecích</t>
  </si>
  <si>
    <t>ročník:</t>
  </si>
  <si>
    <t>abs. pořadí</t>
  </si>
  <si>
    <t>42 km - cíl</t>
  </si>
  <si>
    <t>umístění</t>
  </si>
  <si>
    <t>průměr</t>
  </si>
  <si>
    <t>rekord</t>
  </si>
  <si>
    <t>tempo</t>
  </si>
  <si>
    <t xml:space="preserve">16 -20  </t>
  </si>
  <si>
    <t xml:space="preserve">20 - 24  </t>
  </si>
  <si>
    <t xml:space="preserve">24 - 28  </t>
  </si>
  <si>
    <t xml:space="preserve">28 - 32  </t>
  </si>
  <si>
    <t xml:space="preserve">32 - 36  </t>
  </si>
  <si>
    <t xml:space="preserve">36 - 40  </t>
  </si>
  <si>
    <t xml:space="preserve">40 - 42  </t>
  </si>
  <si>
    <t>vývoj umístění</t>
  </si>
  <si>
    <t>vývoj tempa proti průměru</t>
  </si>
  <si>
    <t>pořadí:</t>
  </si>
  <si>
    <t>kategorie:</t>
  </si>
  <si>
    <t>čas:</t>
  </si>
  <si>
    <t>tady vyber jméno</t>
  </si>
  <si>
    <t>soupeř 1:</t>
  </si>
  <si>
    <t>soupeř 2:</t>
  </si>
  <si>
    <t>DaO rekord 2012 (999)</t>
  </si>
  <si>
    <t>DaO rekord 2012</t>
  </si>
  <si>
    <t xml:space="preserve"> -/+ čas na lepší umístění</t>
  </si>
  <si>
    <t>časy úseků</t>
  </si>
  <si>
    <t>srovnání vývoje tempa</t>
  </si>
  <si>
    <t>srovnání vývoje umístění</t>
  </si>
  <si>
    <t>porovnání:</t>
  </si>
  <si>
    <r>
      <rPr>
        <sz val="8"/>
        <color theme="5"/>
        <rFont val="Calibri"/>
        <family val="2"/>
        <charset val="238"/>
        <scheme val="minor"/>
      </rPr>
      <t>červená = byl jsem pomalejší</t>
    </r>
    <r>
      <rPr>
        <sz val="8"/>
        <color theme="1"/>
        <rFont val="Calibri"/>
        <family val="2"/>
        <charset val="238"/>
        <scheme val="minor"/>
      </rPr>
      <t xml:space="preserve"> / </t>
    </r>
    <r>
      <rPr>
        <sz val="8"/>
        <color theme="6" tint="-0.249977111117893"/>
        <rFont val="Calibri"/>
        <family val="2"/>
        <charset val="238"/>
        <scheme val="minor"/>
      </rPr>
      <t>zelená = rychlejší</t>
    </r>
  </si>
  <si>
    <t>tvůj pohyb výsledkovou listinou na mezičasech a srovnání s nejbližšími soupeři</t>
  </si>
  <si>
    <r>
      <rPr>
        <sz val="8"/>
        <color theme="5"/>
        <rFont val="Calibri"/>
        <family val="2"/>
        <charset val="238"/>
        <scheme val="minor"/>
      </rPr>
      <t>červená = moje ztráta</t>
    </r>
    <r>
      <rPr>
        <sz val="8"/>
        <color theme="1"/>
        <rFont val="Calibri"/>
        <family val="2"/>
        <charset val="238"/>
        <scheme val="minor"/>
      </rPr>
      <t xml:space="preserve"> / </t>
    </r>
    <r>
      <rPr>
        <sz val="8"/>
        <color theme="6" tint="-0.249977111117893"/>
        <rFont val="Calibri"/>
        <family val="2"/>
        <charset val="238"/>
        <scheme val="minor"/>
      </rPr>
      <t>zelená = můj náskok</t>
    </r>
  </si>
  <si>
    <t>průměrné tempo v min/km v jednotlivých úsecíchů a srovnání s nejbližšími soupeři</t>
  </si>
  <si>
    <r>
      <rPr>
        <sz val="8"/>
        <color theme="5"/>
        <rFont val="Calibri"/>
        <family val="2"/>
        <charset val="238"/>
        <scheme val="minor"/>
      </rPr>
      <t>červená = byl jsem horší</t>
    </r>
    <r>
      <rPr>
        <sz val="8"/>
        <color theme="6" tint="-0.249977111117893"/>
        <rFont val="Calibri"/>
        <family val="2"/>
        <charset val="238"/>
        <scheme val="minor"/>
      </rPr>
      <t xml:space="preserve"> / zelená = byl jsem lepší</t>
    </r>
  </si>
  <si>
    <r>
      <rPr>
        <sz val="8"/>
        <color theme="5"/>
        <rFont val="Calibri"/>
        <family val="2"/>
        <charset val="238"/>
        <scheme val="minor"/>
      </rPr>
      <t xml:space="preserve">červená = byl jsem pomalejší </t>
    </r>
    <r>
      <rPr>
        <sz val="8"/>
        <color theme="1"/>
        <rFont val="Calibri"/>
        <family val="2"/>
        <charset val="238"/>
        <scheme val="minor"/>
      </rPr>
      <t xml:space="preserve">/ </t>
    </r>
    <r>
      <rPr>
        <sz val="8"/>
        <color theme="6" tint="-0.249977111117893"/>
        <rFont val="Calibri"/>
        <family val="2"/>
        <charset val="238"/>
        <scheme val="minor"/>
      </rPr>
      <t>zelená = byl jsem rychlejší</t>
    </r>
  </si>
  <si>
    <t>tvoje časy naměřené v jednotlivých úsecích a srovnání s nejbližšími soupeři ve výsledkové listině</t>
  </si>
  <si>
    <t>tvoje mezičasy po 4 km a srovnání se soupeři, kteří byli celkově o jedno místo před a za tebou</t>
  </si>
  <si>
    <t>(tip: úplně dole v seznamu si můžeš pro porovnání vybrat i absolutní traťový rekord Dana Orálka z roku 2012)</t>
  </si>
  <si>
    <t>Tady si vyber kohokoliv, s kým se chceš porovnat:</t>
  </si>
  <si>
    <r>
      <rPr>
        <sz val="8"/>
        <color theme="5"/>
        <rFont val="Calibri"/>
        <family val="2"/>
        <charset val="238"/>
        <scheme val="minor"/>
      </rPr>
      <t xml:space="preserve">červená = ztráta na nejrychlejšího </t>
    </r>
    <r>
      <rPr>
        <sz val="8"/>
        <color theme="1"/>
        <rFont val="Calibri"/>
        <family val="2"/>
        <charset val="238"/>
        <scheme val="minor"/>
      </rPr>
      <t xml:space="preserve">/ </t>
    </r>
    <r>
      <rPr>
        <sz val="8"/>
        <color theme="6" tint="-0.249977111117893"/>
        <rFont val="Calibri"/>
        <family val="2"/>
        <charset val="238"/>
        <scheme val="minor"/>
      </rPr>
      <t xml:space="preserve">zelená = náskok na nejrychlejšího </t>
    </r>
    <r>
      <rPr>
        <sz val="8"/>
        <color theme="0" tint="-0.499984740745262"/>
        <rFont val="Calibri"/>
        <family val="2"/>
        <charset val="238"/>
        <scheme val="minor"/>
      </rPr>
      <t>v rámci tohoto porovnání</t>
    </r>
  </si>
  <si>
    <t>Tak tady si vyber své imaginární soupeře. Nejlépe to funguje, když si vybereš hned dva.         &gt; &gt; &gt; &gt;</t>
  </si>
  <si>
    <t>Můj detailní rozbor</t>
  </si>
  <si>
    <t>Spokojen? OK. Dál už nemusíš pokračovat. Vypni to a běž se radši proběhnout.</t>
  </si>
  <si>
    <t>Nespokojen? Chtěl bys vědět víc? OK, pak jsou tady podrobné údaje po jednotlivých kolech nebo 4 km úsecích. Ale bacha, těch čísílek je tam fakt hodně:</t>
  </si>
  <si>
    <t xml:space="preserve">   ::    tady zjistíš, jaké kolo jsi měl nejrychlejší, nejpomalejší a nebo jestli se ti povedlo dodržovat stanovené tempo   . . . . .</t>
  </si>
  <si>
    <t xml:space="preserve">   ::    tady se podívej na tabulku mezičasů po jednotlivých kolech   . . . . . . . . . .</t>
  </si>
  <si>
    <t xml:space="preserve">   ::    pokus si nejsi jistý, jak se vyvíjelo tvoje umístění během závodu, mrkni sem   . . . . .</t>
  </si>
  <si>
    <t xml:space="preserve">   ::    a jestli se ti z toho kvanta čísel točí hlava, zkus analýzu po 4 km, není toho tolik, lépe se v tom orientuje   . . . . .</t>
  </si>
  <si>
    <t>zpět na rozcestník</t>
  </si>
  <si>
    <t>Kdyby tě náhodou napadlo to tisknout, tak doporučuju formát A3. A nebo na čtení mikroskop.</t>
  </si>
  <si>
    <t>Chceš se porovnat s kamarádem, sousedem nebo třeba s traťovým rekordem? Jasně, že jo!</t>
  </si>
  <si>
    <t>Tady najdeš všechno podstatné. V levém horním rohu si z rozbalovacího seznamu vyber svoje jméno a hned budeš vidět, za kolik si běžel jednotlivé 4 km úseky (6 kol), jaké jsi měl průběžné mezičasy, jak jsi stoupal nebo klesal výsledkovou listinou a jak se pohybovalo v průběhu závodu tvoje tempo na kilometr. To vše ve srovnání se závodníky, kteří ti byli výkonnostně nejblíže - skončili o jedno místo před tebou a jedno místo za tebou.</t>
  </si>
  <si>
    <t>Pokud si chceš porovnat svůj výkon i s někým jiným (třeba i s vítězem nebo traťovým rekordem), vyber si v dolní části v pravo až 2 libovolné soupeře k porovnání.</t>
  </si>
  <si>
    <t>Nicméně, pokud se ti v tom zas tak moc vrtat nechce, klikni rovnou sem a máš vše podstatné k dispozici:</t>
  </si>
  <si>
    <t>A to je všechno. Doufáme, že se ti u nás v garážích líbilo a že se třeba za rok zase potkáme na startu. Takže ... zatím ...</t>
  </si>
  <si>
    <t>SK Babice</t>
  </si>
  <si>
    <t>Malida Optimum</t>
  </si>
  <si>
    <t>Simon Alexander</t>
  </si>
  <si>
    <t>DS Žilina</t>
  </si>
  <si>
    <t>Vosátka Zdeněk</t>
  </si>
  <si>
    <t>Atletika Písek</t>
  </si>
  <si>
    <t>Jihočeský klub maratonců</t>
  </si>
  <si>
    <t>Luberda Petr</t>
  </si>
  <si>
    <t>Mach Pavel</t>
  </si>
  <si>
    <t>Prokop Ondřej</t>
  </si>
  <si>
    <t>ČAU</t>
  </si>
  <si>
    <t>Pojsl Jan</t>
  </si>
  <si>
    <t>Šindlerová Jana</t>
  </si>
  <si>
    <t>Svobodová Veronika</t>
  </si>
  <si>
    <t>Varnsdorf</t>
  </si>
  <si>
    <t>Hronek Jiří</t>
  </si>
  <si>
    <t>Breburdová Hana</t>
  </si>
  <si>
    <t>Malát Jan</t>
  </si>
  <si>
    <t>Bálek Oldřich</t>
  </si>
  <si>
    <t>Valiga Petr</t>
  </si>
  <si>
    <t>Skrejchovský střely</t>
  </si>
  <si>
    <t>Roudnický Milan</t>
  </si>
  <si>
    <t>SKŠ Jablonné v Podještědí</t>
  </si>
  <si>
    <t>Hýsková Šárka</t>
  </si>
  <si>
    <t>Longrun</t>
  </si>
  <si>
    <t>Neubauer Petr</t>
  </si>
  <si>
    <t>Podmelová Vilma</t>
  </si>
  <si>
    <t>Chudý Luboš</t>
  </si>
  <si>
    <t>Burger Pavel</t>
  </si>
  <si>
    <t>Toman Martin</t>
  </si>
  <si>
    <t>8. BUDĚJOVICKÝ MERCURY MARATON 2015</t>
  </si>
  <si>
    <t>↓ tady si rozbal seznam a vyber své jméno (číslo v závorce je startovní číslo! nikoliv umístění nebo věk)</t>
  </si>
  <si>
    <t>Kopecký Zdeněk</t>
  </si>
  <si>
    <r>
      <t xml:space="preserve">V sobotu 23. ledna 2016 se opět a už podecáté běžely "garážový maraton" v Mercury centru. A kupodivu, oproti minulým ročníkům, žádná změna. Stále zůstává 63 okruhů (a kousek), 506 zatáček a na konci 42,195 kilometrů. Někdo končí v euforii, někdo v bolestech, někdo má to "štěstí", že si zažije obojí. To jsou pocity. Na druhé straně jsou čísla. Nekompromisní, ale pravdivá. A ty Vám, už potřetí za sebou, nabízíme jako takový bonus. Ponořte se s námi tedy ještě jednou do útrob podzemních garáží, vybavte si trať, po které jste vytrvale kroužili a podívejte se, jak jste si v průběhu závodu vedli. Slibujeme, že tentokrát z toho nohy už bolet nebudou </t>
    </r>
    <r>
      <rPr>
        <sz val="11"/>
        <color theme="1"/>
        <rFont val="Wingdings"/>
        <charset val="2"/>
      </rPr>
      <t>J</t>
    </r>
    <r>
      <rPr>
        <sz val="11"/>
        <color theme="1"/>
        <rFont val="Calibri"/>
        <family val="2"/>
        <charset val="238"/>
        <scheme val="minor"/>
      </rPr>
      <t xml:space="preserve">. Příjemnou zábavu </t>
    </r>
    <r>
      <rPr>
        <sz val="11"/>
        <color theme="1"/>
        <rFont val="Wingdings"/>
        <charset val="2"/>
      </rPr>
      <t>J</t>
    </r>
    <r>
      <rPr>
        <sz val="11"/>
        <color theme="1"/>
        <rFont val="Calibri"/>
        <family val="2"/>
        <charset val="238"/>
      </rPr>
      <t>.</t>
    </r>
  </si>
  <si>
    <t>M3</t>
  </si>
  <si>
    <t>Adidas Boost Team</t>
  </si>
  <si>
    <t>Schoř Jakub</t>
  </si>
  <si>
    <t>M2</t>
  </si>
  <si>
    <t>Kovář Michal</t>
  </si>
  <si>
    <t>Teplý Ondřej</t>
  </si>
  <si>
    <t>Hisport Team</t>
  </si>
  <si>
    <t>Velička Ondřej</t>
  </si>
  <si>
    <t>www.ultramaratonec.cz</t>
  </si>
  <si>
    <t>TRISK CB</t>
  </si>
  <si>
    <t>CEWC Borovany Středoevrops...</t>
  </si>
  <si>
    <t>Horný Pavel</t>
  </si>
  <si>
    <t>BH Triatlon CB</t>
  </si>
  <si>
    <t>Šuranský Lubomír</t>
  </si>
  <si>
    <t>M4</t>
  </si>
  <si>
    <t>JH Nové Stavení</t>
  </si>
  <si>
    <t>Vondrášek Martin</t>
  </si>
  <si>
    <t>TJ Jiskra Trebon</t>
  </si>
  <si>
    <t>Konvalina Matěj</t>
  </si>
  <si>
    <t>Sedláček Aleš</t>
  </si>
  <si>
    <t>Sokol Přísnotice</t>
  </si>
  <si>
    <t>Fürbach Martin</t>
  </si>
  <si>
    <t>Horbaj Dušan</t>
  </si>
  <si>
    <t>SVP Kladno</t>
  </si>
  <si>
    <t>Zbíralová Radka</t>
  </si>
  <si>
    <t>Z2</t>
  </si>
  <si>
    <t>MK Kladno</t>
  </si>
  <si>
    <t>Gecová Tereza</t>
  </si>
  <si>
    <t>Z1</t>
  </si>
  <si>
    <t>Tarahumara</t>
  </si>
  <si>
    <t>Doucha Jiří</t>
  </si>
  <si>
    <t>Hvězda Pardubice</t>
  </si>
  <si>
    <t>Ščibran Miroslav</t>
  </si>
  <si>
    <t>SIRKA A KLUB MIZA ŽILINA</t>
  </si>
  <si>
    <t>Malík Jakub</t>
  </si>
  <si>
    <t>M1</t>
  </si>
  <si>
    <t>RUN TEAM Borovany</t>
  </si>
  <si>
    <t>Maratón klub Kladno a iThi...</t>
  </si>
  <si>
    <t>Lebedová Olga</t>
  </si>
  <si>
    <t>Hůrka</t>
  </si>
  <si>
    <t>Mikolášek Arnošt</t>
  </si>
  <si>
    <t>TC Dvořák</t>
  </si>
  <si>
    <t>Rokos Lukáš</t>
  </si>
  <si>
    <t>TJ Jiskra Třeboň</t>
  </si>
  <si>
    <t>Urbánek Ivan</t>
  </si>
  <si>
    <t>Stehlík Pavel</t>
  </si>
  <si>
    <t>VP AGRO</t>
  </si>
  <si>
    <t>Šustr Pavel</t>
  </si>
  <si>
    <t>Liga 2000 Tábor</t>
  </si>
  <si>
    <t>Jihočeský běžecký pohár</t>
  </si>
  <si>
    <t>Pillar Ladislav</t>
  </si>
  <si>
    <t>M5</t>
  </si>
  <si>
    <t>GW.Lomnice/Lužnicí</t>
  </si>
  <si>
    <t>Anča Team</t>
  </si>
  <si>
    <t>Intelis</t>
  </si>
  <si>
    <t>Dudák Zdeněk</t>
  </si>
  <si>
    <t>Vítů Michal</t>
  </si>
  <si>
    <t>Pacemakers</t>
  </si>
  <si>
    <t>Prokop Matěj</t>
  </si>
  <si>
    <t>Clovek Levyt</t>
  </si>
  <si>
    <t>CBC Team</t>
  </si>
  <si>
    <t>Cechmeister Bohumil</t>
  </si>
  <si>
    <t>Kozák Pavel</t>
  </si>
  <si>
    <t>SK Stodola Roudné</t>
  </si>
  <si>
    <t>Průša Miroslav</t>
  </si>
  <si>
    <t>Dynín</t>
  </si>
  <si>
    <t>Steinbauer Jiří</t>
  </si>
  <si>
    <t>SK Rejta</t>
  </si>
  <si>
    <t>Maratón klub Kladno</t>
  </si>
  <si>
    <t>Rokos Ivan</t>
  </si>
  <si>
    <t>Kočová Marie</t>
  </si>
  <si>
    <t>Cyklo Jiřička ČB</t>
  </si>
  <si>
    <t>TEAM - IRONMAN KLUB BORŠOV n/Vlt.</t>
  </si>
  <si>
    <t>SAYERLACK</t>
  </si>
  <si>
    <t>Gruberova Markéta</t>
  </si>
  <si>
    <t>Voráček Karel</t>
  </si>
  <si>
    <t>TC DVOŘÁK + CYKLO VELEŠÍN</t>
  </si>
  <si>
    <t>McClurkin David</t>
  </si>
  <si>
    <t>Syllogos Marathonodromon Kr...</t>
  </si>
  <si>
    <t>Klíma Petr</t>
  </si>
  <si>
    <t>Ardamica David</t>
  </si>
  <si>
    <t>ARDY TEAM</t>
  </si>
  <si>
    <t>iThinkBeer</t>
  </si>
  <si>
    <t>Maraton klub Kladno</t>
  </si>
  <si>
    <t>Gregor Rostislav</t>
  </si>
  <si>
    <t>Kardašova Ředčice</t>
  </si>
  <si>
    <t>JKM Č.Budějovice</t>
  </si>
  <si>
    <t>Janků Petr</t>
  </si>
  <si>
    <t>TJ LIGA 100 OLOMOUC</t>
  </si>
  <si>
    <t>MK Seitl</t>
  </si>
  <si>
    <t>Novotný Jaroslav</t>
  </si>
  <si>
    <t>pproma Choceň</t>
  </si>
  <si>
    <t>Ulma Tomáš</t>
  </si>
  <si>
    <t>Dlouhá Kateřina</t>
  </si>
  <si>
    <t>Houska David</t>
  </si>
  <si>
    <t>SC Algund</t>
  </si>
  <si>
    <t>Bohuněk Zdeněk</t>
  </si>
  <si>
    <t>O5 BK Furča Košice</t>
  </si>
  <si>
    <t>Černohorský Ondřej</t>
  </si>
  <si>
    <t>MKK</t>
  </si>
  <si>
    <t>TJ Albrechtice</t>
  </si>
  <si>
    <t>Klepl Filip</t>
  </si>
  <si>
    <t>Škarda Jan</t>
  </si>
  <si>
    <t>Turický Ladislav</t>
  </si>
  <si>
    <t>Pteam</t>
  </si>
  <si>
    <t>Novák Jarda</t>
  </si>
  <si>
    <t>Mokré u ČB</t>
  </si>
  <si>
    <t>Kincová Petra</t>
  </si>
  <si>
    <t>Triatlon Ladies Tábor</t>
  </si>
  <si>
    <t>Instalatér-Tábor</t>
  </si>
  <si>
    <t>AC Moravská Slavia Brno</t>
  </si>
  <si>
    <t>Vlčková Kateřina</t>
  </si>
  <si>
    <t>BezvaÚči</t>
  </si>
  <si>
    <t>Kroer</t>
  </si>
  <si>
    <t>100 Marathon Club Austria</t>
  </si>
  <si>
    <t>SK 4 DV České Budějovice</t>
  </si>
  <si>
    <t>Ondrušová Kateřina</t>
  </si>
  <si>
    <t>M6</t>
  </si>
  <si>
    <t>Navrátil Karel</t>
  </si>
  <si>
    <t>IRONMAN CLUB Boršov nad Vltavou</t>
  </si>
  <si>
    <t>Reiter Anton</t>
  </si>
  <si>
    <t>Marathon maniacs</t>
  </si>
  <si>
    <t>Orálek Daniel (100)</t>
  </si>
  <si>
    <t>Schoř Jakub (123)</t>
  </si>
  <si>
    <t>Hostička Jan (71)</t>
  </si>
  <si>
    <t>Kovář Michal (3)</t>
  </si>
  <si>
    <t>Teplý Ondřej (29)</t>
  </si>
  <si>
    <t>Velička Ondřej (116)</t>
  </si>
  <si>
    <t>Uhlíř Radek (131)</t>
  </si>
  <si>
    <t>Hokeš Martin (80)</t>
  </si>
  <si>
    <t>Kopecký Martin (81)</t>
  </si>
  <si>
    <t>Malík Vít (20)</t>
  </si>
  <si>
    <t>Macek Petr (22)</t>
  </si>
  <si>
    <t>Roudnický Milan (68)</t>
  </si>
  <si>
    <t>Vondrák Zbyněk (132)</t>
  </si>
  <si>
    <t>Horný Pavel (122)</t>
  </si>
  <si>
    <t>Lácha Pavel (88)</t>
  </si>
  <si>
    <t>Šuranský Lubomír (37)</t>
  </si>
  <si>
    <t>Vondrášek Martin (118)</t>
  </si>
  <si>
    <t>Konvalina Matěj (82)</t>
  </si>
  <si>
    <t>Sedlák Pavel (62)</t>
  </si>
  <si>
    <t>Sedláček Aleš (108)</t>
  </si>
  <si>
    <t>Fürbach Martin (79)</t>
  </si>
  <si>
    <t>Horbaj Dušan (113)</t>
  </si>
  <si>
    <t>Zbíralová Radka (57)</t>
  </si>
  <si>
    <t>Gecová Tereza (115)</t>
  </si>
  <si>
    <t>Doucha Jiří (31)</t>
  </si>
  <si>
    <t>Ščibran Miroslav (35)</t>
  </si>
  <si>
    <t>Malík Jakub (99)</t>
  </si>
  <si>
    <t>Švanda Petr (55)</t>
  </si>
  <si>
    <t>Lebedová Olga (30)</t>
  </si>
  <si>
    <t>Kolář Martin (107)</t>
  </si>
  <si>
    <t>Havel Milan (15)</t>
  </si>
  <si>
    <t>Mikolášek Arnošt (51)</t>
  </si>
  <si>
    <t>Macek Tomáš (7)</t>
  </si>
  <si>
    <t>Rokos Lukáš (120)</t>
  </si>
  <si>
    <t>Urbánek Ivan (70)</t>
  </si>
  <si>
    <t>Stehlík Pavel (133)</t>
  </si>
  <si>
    <t>Šustr Pavel (40)</t>
  </si>
  <si>
    <t>Brossaud Jack (9)</t>
  </si>
  <si>
    <t>Pillar Ladislav (28)</t>
  </si>
  <si>
    <t>Círal František (11)</t>
  </si>
  <si>
    <t>Pojsl Jan (33)</t>
  </si>
  <si>
    <t>Dudák Zdeněk (91)</t>
  </si>
  <si>
    <t>Šimek Miroslav (50)</t>
  </si>
  <si>
    <t>Vítů Michal (95)</t>
  </si>
  <si>
    <t>Prokop Matěj (21)</t>
  </si>
  <si>
    <t>Diviš Jiří (111)</t>
  </si>
  <si>
    <t>Cechmeister Bohumil (109)</t>
  </si>
  <si>
    <t>Prokop Ondřej (24)</t>
  </si>
  <si>
    <t>Kozák Pavel (73)</t>
  </si>
  <si>
    <t>Kolář Ivan (69)</t>
  </si>
  <si>
    <t>Kohoutová Věra (129)</t>
  </si>
  <si>
    <t>Průša Miroslav (26)</t>
  </si>
  <si>
    <t>Steinbauer Jiří (105)</t>
  </si>
  <si>
    <t>Mach Pavel (54)</t>
  </si>
  <si>
    <t>Rokos Ivan (119)</t>
  </si>
  <si>
    <t>Hronek Jiří (34)</t>
  </si>
  <si>
    <t>Svobodová Veronika (10)</t>
  </si>
  <si>
    <t>Hons Pavel (53)</t>
  </si>
  <si>
    <t>Kočová Marie (23)</t>
  </si>
  <si>
    <t>Malát Jan (139)</t>
  </si>
  <si>
    <t>Kocourek Jan (66)</t>
  </si>
  <si>
    <t>Gruberova Markéta (56)</t>
  </si>
  <si>
    <t>Hrabuška Jaroslav (60)</t>
  </si>
  <si>
    <t>Hrček Petr (85)</t>
  </si>
  <si>
    <t>Voráček Karel (140)</t>
  </si>
  <si>
    <t>McClurkin David (114)</t>
  </si>
  <si>
    <t>Svozil Libor (61)</t>
  </si>
  <si>
    <t>Klíma Petr (86)</t>
  </si>
  <si>
    <t>Ardamica David (12)</t>
  </si>
  <si>
    <t>Simon Alexander (47)</t>
  </si>
  <si>
    <t>Šindlerová Jana (36)</t>
  </si>
  <si>
    <t>Pinl Michal (38)</t>
  </si>
  <si>
    <t>Luberda Petr (87)</t>
  </si>
  <si>
    <t>Vostrý Miroslav (43)</t>
  </si>
  <si>
    <t>Gregor Rostislav (39)</t>
  </si>
  <si>
    <t>Svoboda Václav (67)</t>
  </si>
  <si>
    <t>Janků Petr (121)</t>
  </si>
  <si>
    <t>Jančář Stanislav (59)</t>
  </si>
  <si>
    <t>Vosátka Zdeněk (13)</t>
  </si>
  <si>
    <t>Novotný Jaroslav (96)</t>
  </si>
  <si>
    <t>Ulma Tomáš (90)</t>
  </si>
  <si>
    <t>Hýsková Šárka (41)</t>
  </si>
  <si>
    <t>Dlouhá Kateřina (48)</t>
  </si>
  <si>
    <t>Houska David (101)</t>
  </si>
  <si>
    <t>Bálek Oldřich (83)</t>
  </si>
  <si>
    <t>Krumer Miroslav (58)</t>
  </si>
  <si>
    <t>Bohuněk Zdeněk (94)</t>
  </si>
  <si>
    <t>Černohorský Ondřej (63)</t>
  </si>
  <si>
    <t>Kyselý Petr (126)</t>
  </si>
  <si>
    <t>Toman Martin (103)</t>
  </si>
  <si>
    <t>Sadílek Václav (117)</t>
  </si>
  <si>
    <t>Klepl Filip (65)</t>
  </si>
  <si>
    <t>Škarda Jan (74)</t>
  </si>
  <si>
    <t>Valiga Petr (106)</t>
  </si>
  <si>
    <t>Turický Ladislav (98)</t>
  </si>
  <si>
    <t>Novák Jarda (1)</t>
  </si>
  <si>
    <t>Breburdová Hana (44)</t>
  </si>
  <si>
    <t>Kincová Petra (130)</t>
  </si>
  <si>
    <t>Dolejš Jan (124)</t>
  </si>
  <si>
    <t>Círal František (8)</t>
  </si>
  <si>
    <t>Burger Pavel (52)</t>
  </si>
  <si>
    <t>Chudý Luboš (32)</t>
  </si>
  <si>
    <t>Podmelová Vilma (5)</t>
  </si>
  <si>
    <t>Vlčková Kateřina (77)</t>
  </si>
  <si>
    <t>Kroer (2)</t>
  </si>
  <si>
    <t>Němečková Martina (102)</t>
  </si>
  <si>
    <t>Ondrušová Kateřina (78)</t>
  </si>
  <si>
    <t>Kopecký Zdeněk (17)</t>
  </si>
  <si>
    <t>Navrátil Karel (75)</t>
  </si>
  <si>
    <t>Ge Evžen (128)</t>
  </si>
  <si>
    <t>Neubauer Petr (14)</t>
  </si>
  <si>
    <t>Pártl Roman (97)</t>
  </si>
  <si>
    <t>Reiter Anton (42)</t>
  </si>
  <si>
    <t>DNF</t>
  </si>
  <si>
    <t>Kmuníčková Jana</t>
  </si>
  <si>
    <t>Havranová Stanislava</t>
  </si>
  <si>
    <t>Kmuníček Miloš</t>
  </si>
  <si>
    <t>Chudožilov Michal</t>
  </si>
  <si>
    <t>Běhounek Rostislav</t>
  </si>
  <si>
    <t>Maratón Klub Kladno</t>
  </si>
  <si>
    <t>ELI Beamlines</t>
  </si>
  <si>
    <t>Tragéd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</si>
</sst>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h]:mm:ss.0;@"/>
    <numFmt numFmtId="165" formatCode="[h]:mm:ss;@"/>
    <numFmt numFmtId="166" formatCode="mm:ss.0;@"/>
    <numFmt numFmtId="167" formatCode="0&quot;.&quot;"/>
    <numFmt numFmtId="168" formatCode="mm:ss;@"/>
    <numFmt numFmtId="169" formatCode="@&quot; km&quot;"/>
    <numFmt numFmtId="170" formatCode="0&quot;. celkově&quot;"/>
    <numFmt numFmtId="171" formatCode="0&quot; km&quot;"/>
  </numFmts>
  <fonts count="40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8"/>
      <color theme="5" tint="-0.249977111117893"/>
      <name val="Calibri"/>
      <family val="2"/>
      <charset val="238"/>
      <scheme val="minor"/>
    </font>
    <font>
      <sz val="8"/>
      <color theme="4" tint="-0.249977111117893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theme="9" tint="-0.499984740745262"/>
      <name val="Calibri"/>
      <family val="2"/>
      <charset val="238"/>
      <scheme val="minor"/>
    </font>
    <font>
      <b/>
      <sz val="12"/>
      <color theme="9" tint="-0.499984740745262"/>
      <name val="Calibri"/>
      <family val="2"/>
      <charset val="238"/>
      <scheme val="minor"/>
    </font>
    <font>
      <b/>
      <sz val="12"/>
      <color theme="4"/>
      <name val="Calibri"/>
      <family val="2"/>
      <charset val="238"/>
      <scheme val="minor"/>
    </font>
    <font>
      <sz val="8"/>
      <color theme="5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8"/>
      <color theme="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color theme="6" tint="-0.249977111117893"/>
      <name val="Calibri"/>
      <family val="2"/>
      <charset val="238"/>
      <scheme val="minor"/>
    </font>
    <font>
      <sz val="10"/>
      <color theme="4" tint="-0.249977111117893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b/>
      <sz val="10"/>
      <color theme="1" tint="0.499984740745262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b/>
      <sz val="8"/>
      <color theme="1" tint="0.49998474074526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</font>
    <font>
      <b/>
      <sz val="10"/>
      <color theme="4" tint="-0.249977111117893"/>
      <name val="Calibri"/>
      <family val="2"/>
      <charset val="238"/>
      <scheme val="minor"/>
    </font>
    <font>
      <sz val="10"/>
      <color theme="3"/>
      <name val="Calibri"/>
      <family val="2"/>
      <charset val="238"/>
      <scheme val="minor"/>
    </font>
    <font>
      <sz val="46"/>
      <color rgb="FFFF0066"/>
      <name val="Arial Narrow"/>
      <family val="2"/>
      <charset val="238"/>
    </font>
    <font>
      <sz val="11"/>
      <color theme="1"/>
      <name val="Wingdings"/>
      <charset val="2"/>
    </font>
    <font>
      <sz val="11"/>
      <color theme="1"/>
      <name val="Calibri"/>
      <family val="2"/>
      <charset val="238"/>
    </font>
    <font>
      <b/>
      <sz val="12"/>
      <color theme="3"/>
      <name val="Calibri"/>
      <family val="2"/>
      <charset val="238"/>
      <scheme val="minor"/>
    </font>
    <font>
      <b/>
      <sz val="12"/>
      <color theme="7"/>
      <name val="Calibri"/>
      <family val="2"/>
      <charset val="238"/>
      <scheme val="minor"/>
    </font>
    <font>
      <sz val="8"/>
      <color theme="7"/>
      <name val="Calibri"/>
      <family val="2"/>
      <charset val="238"/>
      <scheme val="minor"/>
    </font>
    <font>
      <sz val="8"/>
      <color theme="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 style="thin">
        <color theme="4" tint="0.59996337778862885"/>
      </left>
      <right/>
      <top/>
      <bottom/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ck">
        <color theme="4"/>
      </top>
      <bottom/>
      <diagonal/>
    </border>
    <border>
      <left style="medium">
        <color theme="4"/>
      </left>
      <right style="thick">
        <color theme="0" tint="-4.9989318521683403E-2"/>
      </right>
      <top style="medium">
        <color theme="4"/>
      </top>
      <bottom style="medium">
        <color theme="4"/>
      </bottom>
      <diagonal/>
    </border>
    <border>
      <left style="thick">
        <color theme="0" tint="-4.9989318521683403E-2"/>
      </left>
      <right style="thick">
        <color theme="0" tint="-4.9989318521683403E-2"/>
      </right>
      <top style="medium">
        <color theme="4"/>
      </top>
      <bottom style="medium">
        <color theme="4"/>
      </bottom>
      <diagonal/>
    </border>
    <border>
      <left style="thick">
        <color theme="0" tint="-4.9989318521683403E-2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Fill="1"/>
    <xf numFmtId="164" fontId="3" fillId="0" borderId="0" xfId="0" applyNumberFormat="1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5" fillId="0" borderId="0" xfId="1" applyAlignment="1">
      <alignment vertical="center"/>
    </xf>
    <xf numFmtId="0" fontId="6" fillId="0" borderId="0" xfId="1" applyFont="1" applyAlignment="1">
      <alignment horizontal="center"/>
    </xf>
    <xf numFmtId="0" fontId="0" fillId="0" borderId="0" xfId="0" applyAlignment="1">
      <alignment horizontal="left" vertical="center" indent="1"/>
    </xf>
    <xf numFmtId="0" fontId="8" fillId="0" borderId="0" xfId="0" applyFont="1"/>
    <xf numFmtId="0" fontId="3" fillId="0" borderId="0" xfId="0" applyFont="1" applyFill="1" applyAlignment="1">
      <alignment horizontal="right"/>
    </xf>
    <xf numFmtId="0" fontId="11" fillId="0" borderId="0" xfId="0" applyFont="1"/>
    <xf numFmtId="0" fontId="12" fillId="0" borderId="0" xfId="0" applyFont="1"/>
    <xf numFmtId="165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1" fillId="3" borderId="2" xfId="0" applyFont="1" applyFill="1" applyBorder="1"/>
    <xf numFmtId="0" fontId="1" fillId="3" borderId="3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5" fontId="2" fillId="0" borderId="4" xfId="0" applyNumberFormat="1" applyFont="1" applyBorder="1" applyAlignment="1">
      <alignment horizontal="center"/>
    </xf>
    <xf numFmtId="45" fontId="2" fillId="0" borderId="0" xfId="0" applyNumberFormat="1" applyFont="1" applyBorder="1" applyAlignment="1">
      <alignment horizontal="center"/>
    </xf>
    <xf numFmtId="45" fontId="2" fillId="0" borderId="5" xfId="0" applyNumberFormat="1" applyFont="1" applyBorder="1" applyAlignment="1">
      <alignment horizontal="center"/>
    </xf>
    <xf numFmtId="0" fontId="10" fillId="3" borderId="1" xfId="0" applyFont="1" applyFill="1" applyBorder="1" applyAlignment="1">
      <alignment horizontal="left" indent="1"/>
    </xf>
    <xf numFmtId="0" fontId="0" fillId="0" borderId="0" xfId="0" applyAlignment="1">
      <alignment horizontal="right" vertical="center"/>
    </xf>
    <xf numFmtId="49" fontId="4" fillId="0" borderId="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17" fillId="4" borderId="0" xfId="0" applyFont="1" applyFill="1" applyAlignment="1">
      <alignment vertical="center"/>
    </xf>
    <xf numFmtId="0" fontId="17" fillId="0" borderId="0" xfId="0" applyFont="1" applyAlignment="1">
      <alignment horizontal="left" vertical="center" indent="1"/>
    </xf>
    <xf numFmtId="0" fontId="18" fillId="4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left" vertical="center"/>
    </xf>
    <xf numFmtId="0" fontId="16" fillId="4" borderId="0" xfId="0" applyFont="1" applyFill="1" applyAlignment="1">
      <alignment vertical="center"/>
    </xf>
    <xf numFmtId="167" fontId="16" fillId="4" borderId="0" xfId="0" applyNumberFormat="1" applyFont="1" applyFill="1" applyAlignment="1">
      <alignment horizontal="center" vertical="center"/>
    </xf>
    <xf numFmtId="168" fontId="16" fillId="4" borderId="0" xfId="0" applyNumberFormat="1" applyFont="1" applyFill="1" applyAlignment="1">
      <alignment horizontal="center" vertical="center"/>
    </xf>
    <xf numFmtId="167" fontId="2" fillId="0" borderId="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5" xfId="0" applyNumberFormat="1" applyFont="1" applyBorder="1" applyAlignment="1">
      <alignment horizontal="center"/>
    </xf>
    <xf numFmtId="167" fontId="9" fillId="0" borderId="4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165" fontId="17" fillId="0" borderId="0" xfId="0" applyNumberFormat="1" applyFont="1" applyAlignment="1">
      <alignment vertical="center"/>
    </xf>
    <xf numFmtId="0" fontId="19" fillId="5" borderId="7" xfId="0" applyFont="1" applyFill="1" applyBorder="1" applyAlignment="1">
      <alignment horizontal="left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vertical="center"/>
    </xf>
    <xf numFmtId="0" fontId="19" fillId="5" borderId="8" xfId="0" applyFont="1" applyFill="1" applyBorder="1" applyAlignment="1">
      <alignment horizontal="right" vertical="center"/>
    </xf>
    <xf numFmtId="0" fontId="14" fillId="5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right" vertical="center"/>
    </xf>
    <xf numFmtId="168" fontId="1" fillId="0" borderId="0" xfId="0" applyNumberFormat="1" applyFont="1"/>
    <xf numFmtId="47" fontId="1" fillId="0" borderId="0" xfId="0" applyNumberFormat="1" applyFont="1"/>
    <xf numFmtId="165" fontId="1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67" fontId="14" fillId="4" borderId="0" xfId="0" applyNumberFormat="1" applyFont="1" applyFill="1" applyAlignment="1">
      <alignment horizontal="center" vertical="center"/>
    </xf>
    <xf numFmtId="0" fontId="18" fillId="4" borderId="0" xfId="0" applyFont="1" applyFill="1" applyAlignment="1">
      <alignment vertical="center"/>
    </xf>
    <xf numFmtId="167" fontId="18" fillId="4" borderId="0" xfId="0" applyNumberFormat="1" applyFont="1" applyFill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2" fontId="18" fillId="4" borderId="0" xfId="0" applyNumberFormat="1" applyFont="1" applyFill="1" applyAlignment="1">
      <alignment horizontal="center" vertical="center"/>
    </xf>
    <xf numFmtId="167" fontId="16" fillId="6" borderId="0" xfId="0" applyNumberFormat="1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left" vertical="center"/>
    </xf>
    <xf numFmtId="168" fontId="16" fillId="6" borderId="0" xfId="0" applyNumberFormat="1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left" vertical="center"/>
    </xf>
    <xf numFmtId="0" fontId="22" fillId="4" borderId="0" xfId="0" applyFont="1" applyFill="1" applyAlignment="1"/>
    <xf numFmtId="0" fontId="22" fillId="4" borderId="0" xfId="0" applyFont="1" applyFill="1" applyAlignment="1">
      <alignment horizontal="right"/>
    </xf>
    <xf numFmtId="165" fontId="24" fillId="4" borderId="0" xfId="0" applyNumberFormat="1" applyFont="1" applyFill="1" applyAlignment="1">
      <alignment horizontal="right"/>
    </xf>
    <xf numFmtId="167" fontId="24" fillId="0" borderId="12" xfId="0" applyNumberFormat="1" applyFont="1" applyFill="1" applyBorder="1" applyAlignment="1">
      <alignment horizontal="left"/>
    </xf>
    <xf numFmtId="0" fontId="17" fillId="0" borderId="0" xfId="0" applyFont="1" applyAlignment="1">
      <alignment horizontal="center" vertical="center"/>
    </xf>
    <xf numFmtId="167" fontId="24" fillId="0" borderId="0" xfId="0" applyNumberFormat="1" applyFont="1" applyFill="1" applyBorder="1" applyAlignment="1">
      <alignment horizontal="left" indent="1"/>
    </xf>
    <xf numFmtId="0" fontId="18" fillId="0" borderId="0" xfId="0" applyFont="1" applyAlignment="1">
      <alignment vertical="center"/>
    </xf>
    <xf numFmtId="0" fontId="25" fillId="4" borderId="0" xfId="0" applyFont="1" applyFill="1" applyAlignment="1">
      <alignment vertical="center"/>
    </xf>
    <xf numFmtId="0" fontId="26" fillId="4" borderId="0" xfId="0" applyFont="1" applyFill="1" applyAlignment="1">
      <alignment horizontal="left" vertical="top"/>
    </xf>
    <xf numFmtId="0" fontId="25" fillId="0" borderId="0" xfId="0" applyFont="1" applyAlignment="1">
      <alignment vertical="center"/>
    </xf>
    <xf numFmtId="0" fontId="19" fillId="5" borderId="7" xfId="0" applyFont="1" applyFill="1" applyBorder="1" applyAlignment="1" applyProtection="1">
      <alignment horizontal="center" vertical="center"/>
      <protection locked="0"/>
    </xf>
    <xf numFmtId="0" fontId="27" fillId="4" borderId="0" xfId="0" applyFont="1" applyFill="1" applyAlignment="1">
      <alignment vertical="center"/>
    </xf>
    <xf numFmtId="0" fontId="19" fillId="5" borderId="7" xfId="0" applyFont="1" applyFill="1" applyBorder="1" applyAlignment="1">
      <alignment vertical="center"/>
    </xf>
    <xf numFmtId="0" fontId="25" fillId="4" borderId="0" xfId="0" applyFont="1" applyFill="1" applyAlignment="1">
      <alignment horizontal="left" vertical="top"/>
    </xf>
    <xf numFmtId="167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166" fontId="17" fillId="0" borderId="0" xfId="0" applyNumberFormat="1" applyFont="1" applyAlignment="1">
      <alignment horizontal="center" vertical="center"/>
    </xf>
    <xf numFmtId="166" fontId="17" fillId="0" borderId="0" xfId="0" applyNumberFormat="1" applyFont="1" applyAlignment="1">
      <alignment horizontal="right" vertical="center"/>
    </xf>
    <xf numFmtId="0" fontId="17" fillId="6" borderId="0" xfId="0" applyFont="1" applyFill="1" applyAlignment="1">
      <alignment vertical="center"/>
    </xf>
    <xf numFmtId="168" fontId="17" fillId="6" borderId="0" xfId="0" applyNumberFormat="1" applyFont="1" applyFill="1" applyAlignment="1">
      <alignment horizontal="right" vertical="center"/>
    </xf>
    <xf numFmtId="165" fontId="16" fillId="6" borderId="0" xfId="0" applyNumberFormat="1" applyFont="1" applyFill="1" applyBorder="1" applyAlignment="1">
      <alignment horizontal="right" vertical="center"/>
    </xf>
    <xf numFmtId="0" fontId="28" fillId="4" borderId="0" xfId="0" applyFont="1" applyFill="1" applyAlignment="1">
      <alignment horizontal="center" vertical="center"/>
    </xf>
    <xf numFmtId="0" fontId="28" fillId="4" borderId="0" xfId="0" applyFont="1" applyFill="1" applyAlignment="1">
      <alignment vertical="center"/>
    </xf>
    <xf numFmtId="0" fontId="26" fillId="4" borderId="0" xfId="0" applyFont="1" applyFill="1" applyAlignment="1">
      <alignment vertical="center"/>
    </xf>
    <xf numFmtId="169" fontId="28" fillId="4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horizontal="right" vertical="center"/>
    </xf>
    <xf numFmtId="169" fontId="27" fillId="4" borderId="0" xfId="0" applyNumberFormat="1" applyFont="1" applyFill="1" applyAlignment="1">
      <alignment horizontal="right" vertical="center"/>
    </xf>
    <xf numFmtId="167" fontId="16" fillId="4" borderId="0" xfId="0" applyNumberFormat="1" applyFont="1" applyFill="1" applyAlignment="1">
      <alignment horizontal="right" vertical="center" indent="1"/>
    </xf>
    <xf numFmtId="167" fontId="16" fillId="0" borderId="0" xfId="0" applyNumberFormat="1" applyFont="1" applyFill="1" applyBorder="1" applyAlignment="1">
      <alignment horizontal="right" vertical="center" indent="1"/>
    </xf>
    <xf numFmtId="165" fontId="16" fillId="4" borderId="0" xfId="0" applyNumberFormat="1" applyFont="1" applyFill="1" applyAlignment="1">
      <alignment horizontal="right" vertical="center"/>
    </xf>
    <xf numFmtId="171" fontId="8" fillId="0" borderId="0" xfId="0" applyNumberFormat="1" applyFont="1" applyFill="1" applyAlignment="1">
      <alignment horizontal="right" vertical="center"/>
    </xf>
    <xf numFmtId="168" fontId="17" fillId="0" borderId="0" xfId="0" applyNumberFormat="1" applyFont="1" applyAlignment="1">
      <alignment horizontal="center" vertical="center"/>
    </xf>
    <xf numFmtId="0" fontId="14" fillId="5" borderId="0" xfId="0" applyFont="1" applyFill="1" applyAlignment="1">
      <alignment horizontal="left" vertical="center" indent="1"/>
    </xf>
    <xf numFmtId="0" fontId="14" fillId="5" borderId="0" xfId="0" applyFont="1" applyFill="1" applyAlignment="1">
      <alignment horizontal="right" vertical="center" indent="1"/>
    </xf>
    <xf numFmtId="0" fontId="20" fillId="4" borderId="0" xfId="0" applyFont="1" applyFill="1" applyAlignment="1">
      <alignment horizontal="right"/>
    </xf>
    <xf numFmtId="0" fontId="30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0" fontId="2" fillId="4" borderId="0" xfId="0" applyFont="1" applyFill="1" applyAlignment="1">
      <alignment horizontal="left" vertical="center"/>
    </xf>
    <xf numFmtId="0" fontId="32" fillId="0" borderId="0" xfId="0" applyFont="1" applyAlignment="1">
      <alignment horizontal="left" vertical="center" indent="1"/>
    </xf>
    <xf numFmtId="168" fontId="17" fillId="0" borderId="0" xfId="0" applyNumberFormat="1" applyFont="1" applyAlignment="1">
      <alignment horizontal="right" vertical="center"/>
    </xf>
    <xf numFmtId="0" fontId="18" fillId="4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9" fillId="4" borderId="0" xfId="0" applyFont="1" applyFill="1" applyAlignment="1">
      <alignment vertical="center"/>
    </xf>
    <xf numFmtId="0" fontId="27" fillId="4" borderId="0" xfId="0" applyFont="1" applyFill="1" applyAlignment="1">
      <alignment horizontal="left" vertical="top" indent="1"/>
    </xf>
    <xf numFmtId="0" fontId="0" fillId="0" borderId="0" xfId="0" applyAlignment="1">
      <alignment vertical="center" wrapText="1"/>
    </xf>
    <xf numFmtId="0" fontId="5" fillId="0" borderId="0" xfId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3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7" xfId="0" applyFont="1" applyBorder="1" applyAlignment="1">
      <alignment horizontal="center"/>
    </xf>
    <xf numFmtId="47" fontId="2" fillId="0" borderId="17" xfId="0" applyNumberFormat="1" applyFont="1" applyBorder="1"/>
    <xf numFmtId="164" fontId="3" fillId="0" borderId="17" xfId="0" applyNumberFormat="1" applyFont="1" applyFill="1" applyBorder="1" applyAlignment="1">
      <alignment horizontal="center"/>
    </xf>
    <xf numFmtId="47" fontId="2" fillId="0" borderId="18" xfId="0" applyNumberFormat="1" applyFont="1" applyBorder="1"/>
    <xf numFmtId="164" fontId="3" fillId="0" borderId="18" xfId="0" applyNumberFormat="1" applyFont="1" applyFill="1" applyBorder="1" applyAlignment="1">
      <alignment horizontal="center"/>
    </xf>
    <xf numFmtId="47" fontId="2" fillId="0" borderId="16" xfId="0" applyNumberFormat="1" applyFont="1" applyBorder="1"/>
    <xf numFmtId="165" fontId="2" fillId="0" borderId="17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47" fontId="2" fillId="0" borderId="17" xfId="0" applyNumberFormat="1" applyFont="1" applyBorder="1" applyAlignment="1">
      <alignment horizontal="center"/>
    </xf>
    <xf numFmtId="47" fontId="2" fillId="0" borderId="18" xfId="0" applyNumberFormat="1" applyFont="1" applyBorder="1" applyAlignment="1">
      <alignment horizontal="center"/>
    </xf>
    <xf numFmtId="0" fontId="1" fillId="0" borderId="17" xfId="0" applyNumberFormat="1" applyFont="1" applyBorder="1"/>
    <xf numFmtId="0" fontId="1" fillId="0" borderId="0" xfId="0" applyNumberFormat="1" applyFont="1"/>
    <xf numFmtId="0" fontId="33" fillId="0" borderId="0" xfId="0" applyFont="1" applyAlignment="1">
      <alignment horizontal="right" indent="9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5" fillId="0" borderId="0" xfId="1" applyAlignment="1" applyProtection="1">
      <alignment horizontal="center" vertical="center"/>
    </xf>
    <xf numFmtId="0" fontId="5" fillId="0" borderId="0" xfId="1" applyAlignment="1" applyProtection="1">
      <alignment vertical="center"/>
    </xf>
    <xf numFmtId="0" fontId="31" fillId="6" borderId="13" xfId="0" applyFont="1" applyFill="1" applyBorder="1" applyAlignment="1" applyProtection="1">
      <alignment horizontal="left" vertical="center" indent="1"/>
      <protection locked="0"/>
    </xf>
    <xf numFmtId="0" fontId="31" fillId="6" borderId="14" xfId="0" applyFont="1" applyFill="1" applyBorder="1" applyAlignment="1" applyProtection="1">
      <alignment horizontal="left" vertical="center" indent="1"/>
      <protection locked="0"/>
    </xf>
    <xf numFmtId="0" fontId="31" fillId="6" borderId="15" xfId="0" applyFont="1" applyFill="1" applyBorder="1" applyAlignment="1" applyProtection="1">
      <alignment horizontal="left" vertical="center" indent="1"/>
      <protection locked="0"/>
    </xf>
    <xf numFmtId="170" fontId="20" fillId="0" borderId="0" xfId="0" applyNumberFormat="1" applyFont="1" applyFill="1" applyBorder="1" applyAlignment="1">
      <alignment horizontal="left" indent="1"/>
    </xf>
    <xf numFmtId="0" fontId="24" fillId="2" borderId="6" xfId="0" applyFont="1" applyFill="1" applyBorder="1" applyAlignment="1" applyProtection="1">
      <alignment horizontal="left" vertical="center" indent="1"/>
      <protection locked="0"/>
    </xf>
    <xf numFmtId="0" fontId="24" fillId="2" borderId="7" xfId="0" applyFont="1" applyFill="1" applyBorder="1" applyAlignment="1" applyProtection="1">
      <alignment horizontal="left" vertical="center" indent="1"/>
      <protection locked="0"/>
    </xf>
    <xf numFmtId="0" fontId="24" fillId="2" borderId="8" xfId="0" applyFont="1" applyFill="1" applyBorder="1" applyAlignment="1" applyProtection="1">
      <alignment horizontal="left" vertical="center" indent="1"/>
      <protection locked="0"/>
    </xf>
    <xf numFmtId="0" fontId="15" fillId="0" borderId="0" xfId="0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left"/>
    </xf>
    <xf numFmtId="0" fontId="16" fillId="0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167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45" fontId="2" fillId="0" borderId="4" xfId="0" applyNumberFormat="1" applyFont="1" applyFill="1" applyBorder="1" applyAlignment="1">
      <alignment horizontal="center"/>
    </xf>
    <xf numFmtId="45" fontId="2" fillId="0" borderId="0" xfId="0" applyNumberFormat="1" applyFont="1" applyFill="1" applyAlignment="1">
      <alignment horizontal="center"/>
    </xf>
  </cellXfs>
  <cellStyles count="2">
    <cellStyle name="Hypertextový odkaz" xfId="1" builtinId="8"/>
    <cellStyle name="Normální" xfId="0" builtinId="0"/>
  </cellStyles>
  <dxfs count="3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7" formatCode="0&quot;.&quot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8" formatCode="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theme="9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color theme="5"/>
      </font>
    </dxf>
    <dxf>
      <font>
        <color theme="6" tint="-0.24994659260841701"/>
      </font>
    </dxf>
    <dxf>
      <font>
        <color theme="5"/>
      </font>
    </dxf>
    <dxf>
      <font>
        <color theme="6" tint="-0.24994659260841701"/>
      </font>
    </dxf>
    <dxf>
      <fill>
        <patternFill>
          <bgColor theme="0" tint="-4.9989318521683403E-2"/>
        </patternFill>
      </fill>
    </dxf>
    <dxf>
      <font>
        <color theme="6" tint="-0.24994659260841701"/>
      </font>
    </dxf>
    <dxf>
      <font>
        <color theme="5"/>
      </font>
    </dxf>
    <dxf>
      <font>
        <color theme="0" tint="-0.24994659260841701"/>
      </font>
    </dxf>
    <dxf>
      <font>
        <color theme="5"/>
      </font>
    </dxf>
    <dxf>
      <font>
        <color theme="6" tint="-0.24994659260841701"/>
      </font>
    </dxf>
    <dxf>
      <font>
        <color theme="5"/>
      </font>
    </dxf>
    <dxf>
      <font>
        <color theme="6" tint="-0.24994659260841701"/>
      </font>
    </dxf>
    <dxf>
      <font>
        <color theme="5"/>
      </font>
    </dxf>
    <dxf>
      <font>
        <color theme="6" tint="-0.24994659260841701"/>
      </font>
    </dxf>
    <dxf>
      <font>
        <color theme="5"/>
      </font>
    </dxf>
    <dxf>
      <font>
        <color theme="6" tint="-0.24994659260841701"/>
      </font>
    </dxf>
    <dxf>
      <font>
        <color theme="4"/>
      </font>
      <fill>
        <patternFill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[h]:mm:ss.0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65" formatCode="[h]:mm:ss;@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[h]:mm:ss.0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/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29" formatCode="mm:ss.0"/>
      <border diagonalUp="0" diagonalDown="0" outline="0">
        <left/>
        <right style="thin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theme="0"/>
        </right>
        <top/>
        <bottom/>
        <vertical style="thin">
          <color theme="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fill>
        <patternFill>
          <bgColor theme="7" tint="0.79998168889431442"/>
        </patternFill>
      </fill>
      <border>
        <vertical/>
        <horizontal/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color theme="0"/>
      </font>
      <fill>
        <patternFill patternType="solid">
          <fgColor theme="4"/>
          <bgColor theme="7"/>
        </patternFill>
      </fill>
    </dxf>
    <dxf>
      <font>
        <color theme="1"/>
      </font>
      <border diagonalUp="0" diagonalDown="0">
        <left/>
        <right/>
        <top/>
        <bottom style="thin">
          <color theme="7" tint="-0.24994659260841701"/>
        </bottom>
        <vertical/>
        <horizontal/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fill>
        <patternFill>
          <bgColor theme="4" tint="0.79998168889431442"/>
        </patternFill>
      </fill>
      <border>
        <vertical/>
        <horizontal/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color theme="0"/>
      </font>
      <fill>
        <patternFill patternType="solid">
          <fgColor theme="4"/>
          <bgColor theme="3"/>
        </patternFill>
      </fill>
    </dxf>
    <dxf>
      <font>
        <color theme="1"/>
      </font>
      <border diagonalUp="0" diagonalDown="0">
        <left/>
        <right/>
        <top/>
        <bottom style="thin">
          <color theme="3"/>
        </bottom>
        <vertical/>
        <horizontal/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fill>
        <patternFill>
          <bgColor theme="4" tint="0.79998168889431442"/>
        </patternFill>
      </fill>
      <border>
        <vertical/>
        <horizontal/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 diagonalUp="0" diagonalDown="0">
        <left/>
        <right/>
        <top/>
        <bottom style="thin">
          <color theme="4"/>
        </bottom>
        <vertical/>
        <horizontal/>
      </border>
    </dxf>
    <dxf>
      <border>
        <left style="thin">
          <color theme="9"/>
        </left>
      </border>
    </dxf>
    <dxf>
      <border>
        <left style="thin">
          <color theme="9"/>
        </left>
      </border>
    </dxf>
    <dxf>
      <fill>
        <patternFill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b/>
        <color theme="0"/>
      </font>
      <fill>
        <patternFill patternType="solid">
          <fgColor theme="9"/>
          <bgColor theme="9"/>
        </patternFill>
      </fill>
    </dxf>
    <dxf>
      <font>
        <color theme="1"/>
      </font>
      <border>
        <bottom style="thin">
          <color theme="9" tint="-0.24994659260841701"/>
        </bottom>
      </border>
    </dxf>
    <dxf>
      <border>
        <left style="thin">
          <color theme="5"/>
        </left>
      </border>
    </dxf>
    <dxf>
      <border>
        <left style="thin">
          <color theme="5"/>
        </left>
      </border>
    </dxf>
    <dxf>
      <fill>
        <patternFill>
          <bgColor theme="5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color theme="1"/>
      </font>
    </dxf>
  </dxfs>
  <tableStyles count="5" defaultTableStyle="TableStyleMedium2" defaultPivotStyle="PivotStyleLight16">
    <tableStyle name="TableStyleLight10 2" pivot="0" count="8">
      <tableStyleElement type="wholeTable" dxfId="329"/>
      <tableStyleElement type="headerRow" dxfId="328"/>
      <tableStyleElement type="totalRow" dxfId="327"/>
      <tableStyleElement type="firstColumn" dxfId="326"/>
      <tableStyleElement type="lastColumn" dxfId="325"/>
      <tableStyleElement type="firstRowStripe" dxfId="324"/>
      <tableStyleElement type="firstColumnStripe" dxfId="323"/>
      <tableStyleElement type="secondColumnStripe" dxfId="322"/>
    </tableStyle>
    <tableStyle name="TableStyleLight14 2" pivot="0" count="8">
      <tableStyleElement type="wholeTable" dxfId="321"/>
      <tableStyleElement type="headerRow" dxfId="320"/>
      <tableStyleElement type="totalRow" dxfId="319"/>
      <tableStyleElement type="firstColumn" dxfId="318"/>
      <tableStyleElement type="lastColumn" dxfId="317"/>
      <tableStyleElement type="firstRowStripe" dxfId="316"/>
      <tableStyleElement type="firstColumnStripe" dxfId="315"/>
      <tableStyleElement type="secondColumnStripe" dxfId="314"/>
    </tableStyle>
    <tableStyle name="TableStyleLight9 2" pivot="0" count="8">
      <tableStyleElement type="wholeTable" dxfId="313"/>
      <tableStyleElement type="headerRow" dxfId="312"/>
      <tableStyleElement type="totalRow" dxfId="311"/>
      <tableStyleElement type="firstColumn" dxfId="310"/>
      <tableStyleElement type="lastColumn" dxfId="309"/>
      <tableStyleElement type="firstRowStripe" dxfId="308"/>
      <tableStyleElement type="firstColumnStripe" dxfId="307"/>
      <tableStyleElement type="secondColumnStripe" dxfId="306"/>
    </tableStyle>
    <tableStyle name="TableStyleLight9 2 2" pivot="0" count="8">
      <tableStyleElement type="wholeTable" dxfId="305"/>
      <tableStyleElement type="headerRow" dxfId="304"/>
      <tableStyleElement type="totalRow" dxfId="303"/>
      <tableStyleElement type="firstColumn" dxfId="302"/>
      <tableStyleElement type="lastColumn" dxfId="301"/>
      <tableStyleElement type="firstRowStripe" dxfId="300"/>
      <tableStyleElement type="firstColumnStripe" dxfId="299"/>
      <tableStyleElement type="secondColumnStripe" dxfId="298"/>
    </tableStyle>
    <tableStyle name="TableStyleLight9 2 3" pivot="0" count="8">
      <tableStyleElement type="wholeTable" dxfId="297"/>
      <tableStyleElement type="headerRow" dxfId="296"/>
      <tableStyleElement type="totalRow" dxfId="295"/>
      <tableStyleElement type="firstColumn" dxfId="294"/>
      <tableStyleElement type="lastColumn" dxfId="293"/>
      <tableStyleElement type="firstRowStripe" dxfId="292"/>
      <tableStyleElement type="firstColumnStripe" dxfId="291"/>
      <tableStyleElement type="secondColumnStripe" dxfId="290"/>
    </tableStyle>
  </tableStyles>
  <colors>
    <mruColors>
      <color rgb="FFFF00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88477879114031"/>
          <c:y val="3.6984967788117391E-2"/>
          <c:w val="0.79078750847343993"/>
          <c:h val="0.8414898592221427"/>
        </c:manualLayout>
      </c:layout>
      <c:lineChart>
        <c:grouping val="standard"/>
        <c:varyColors val="0"/>
        <c:ser>
          <c:idx val="2"/>
          <c:order val="0"/>
          <c:spPr>
            <a:ln w="31750">
              <a:solidFill>
                <a:schemeClr val="accent5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rozbor!$E$37:$O$37</c:f>
              <c:numCache>
                <c:formatCode>0" km"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42</c:v>
                </c:pt>
              </c:numCache>
            </c:numRef>
          </c:cat>
          <c:val>
            <c:numRef>
              <c:f>rozbor!$E$61:$O$61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0">
              <a:solidFill>
                <a:schemeClr val="accent4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rozbor!$E$37:$O$37</c:f>
              <c:numCache>
                <c:formatCode>0" km"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42</c:v>
                </c:pt>
              </c:numCache>
            </c:numRef>
          </c:cat>
          <c:val>
            <c:numRef>
              <c:f>rozbor!$E$60:$O$60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2"/>
          <c:spPr>
            <a:ln w="31750">
              <a:solidFill>
                <a:schemeClr val="accent2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rozbor!$E$37:$O$37</c:f>
              <c:numCache>
                <c:formatCode>0" km"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42</c:v>
                </c:pt>
              </c:numCache>
            </c:numRef>
          </c:cat>
          <c:val>
            <c:numRef>
              <c:f>rozbor!$E$59:$O$59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76832"/>
        <c:axId val="212778368"/>
      </c:lineChart>
      <c:catAx>
        <c:axId val="212776832"/>
        <c:scaling>
          <c:orientation val="minMax"/>
        </c:scaling>
        <c:delete val="0"/>
        <c:axPos val="t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none"/>
        <c:minorTickMark val="none"/>
        <c:tickLblPos val="high"/>
        <c:spPr>
          <a:ln w="6350">
            <a:solidFill>
              <a:schemeClr val="bg1">
                <a:lumMod val="75000"/>
              </a:schemeClr>
            </a:solidFill>
            <a:prstDash val="dash"/>
          </a:ln>
        </c:spPr>
        <c:crossAx val="212778368"/>
        <c:crosses val="autoZero"/>
        <c:auto val="1"/>
        <c:lblAlgn val="ctr"/>
        <c:lblOffset val="100"/>
        <c:noMultiLvlLbl val="0"/>
      </c:catAx>
      <c:valAx>
        <c:axId val="212778368"/>
        <c:scaling>
          <c:orientation val="maxMin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pořadí</a:t>
                </a:r>
                <a:r>
                  <a:rPr lang="cs-CZ" b="0" baseline="0"/>
                  <a:t> na mezičase</a:t>
                </a:r>
                <a:endParaRPr lang="cs-CZ" b="0"/>
              </a:p>
            </c:rich>
          </c:tx>
          <c:layout>
            <c:manualLayout>
              <c:xMode val="edge"/>
              <c:yMode val="edge"/>
              <c:x val="5.4356514788169439E-4"/>
              <c:y val="0.19829014554998806"/>
            </c:manualLayout>
          </c:layout>
          <c:overlay val="0"/>
        </c:title>
        <c:numFmt formatCode="0&quot;.&quot;" sourceLinked="0"/>
        <c:majorTickMark val="none"/>
        <c:minorTickMark val="none"/>
        <c:tickLblPos val="nextTo"/>
        <c:spPr>
          <a:ln>
            <a:noFill/>
          </a:ln>
        </c:spPr>
        <c:crossAx val="212776832"/>
        <c:crosses val="autoZero"/>
        <c:crossBetween val="between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491188079925262"/>
          <c:y val="3.6984967788117391E-2"/>
          <c:w val="0.81927854059564864"/>
          <c:h val="0.83418659031257458"/>
        </c:manualLayout>
      </c:layout>
      <c:lineChart>
        <c:grouping val="standard"/>
        <c:varyColors val="0"/>
        <c:ser>
          <c:idx val="2"/>
          <c:order val="0"/>
          <c:spPr>
            <a:ln w="31750">
              <a:solidFill>
                <a:schemeClr val="accent5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rozbor!$E$37:$O$37</c:f>
              <c:numCache>
                <c:formatCode>0" km"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42</c:v>
                </c:pt>
              </c:numCache>
            </c:numRef>
          </c:cat>
          <c:val>
            <c:numRef>
              <c:f>rozbor!$E$65:$O$65</c:f>
              <c:numCache>
                <c:formatCode>mm:ss;@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0">
              <a:solidFill>
                <a:schemeClr val="accent4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rozbor!$E$37:$O$37</c:f>
              <c:numCache>
                <c:formatCode>0" km"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42</c:v>
                </c:pt>
              </c:numCache>
            </c:numRef>
          </c:cat>
          <c:val>
            <c:numRef>
              <c:f>rozbor!$E$64:$O$64</c:f>
              <c:numCache>
                <c:formatCode>mm:ss;@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2"/>
          <c:spPr>
            <a:ln w="31750">
              <a:solidFill>
                <a:schemeClr val="accent2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rozbor!$E$37:$O$37</c:f>
              <c:numCache>
                <c:formatCode>0" km"</c:formatCode>
                <c:ptCount val="11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42</c:v>
                </c:pt>
              </c:numCache>
            </c:numRef>
          </c:cat>
          <c:val>
            <c:numRef>
              <c:f>rozbor!$E$63:$O$63</c:f>
              <c:numCache>
                <c:formatCode>mm:ss;@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00768"/>
        <c:axId val="217602304"/>
      </c:lineChart>
      <c:catAx>
        <c:axId val="217600768"/>
        <c:scaling>
          <c:orientation val="minMax"/>
        </c:scaling>
        <c:delete val="0"/>
        <c:axPos val="t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none"/>
        <c:minorTickMark val="none"/>
        <c:tickLblPos val="high"/>
        <c:spPr>
          <a:ln>
            <a:noFill/>
          </a:ln>
        </c:spPr>
        <c:crossAx val="217602304"/>
        <c:crosses val="autoZero"/>
        <c:auto val="1"/>
        <c:lblAlgn val="ctr"/>
        <c:lblOffset val="100"/>
        <c:noMultiLvlLbl val="0"/>
      </c:catAx>
      <c:valAx>
        <c:axId val="217602304"/>
        <c:scaling>
          <c:orientation val="maxMin"/>
          <c:min val="2.3100000000000004E-3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tempo min/km</a:t>
                </a:r>
              </a:p>
            </c:rich>
          </c:tx>
          <c:layout>
            <c:manualLayout>
              <c:xMode val="edge"/>
              <c:yMode val="edge"/>
              <c:x val="5.4356514788169439E-4"/>
              <c:y val="0.19829014554998806"/>
            </c:manualLayout>
          </c:layout>
          <c:overlay val="0"/>
        </c:title>
        <c:numFmt formatCode="mm:ss;@" sourceLinked="0"/>
        <c:majorTickMark val="none"/>
        <c:minorTickMark val="none"/>
        <c:tickLblPos val="nextTo"/>
        <c:spPr>
          <a:ln>
            <a:noFill/>
          </a:ln>
        </c:spPr>
        <c:crossAx val="217600768"/>
        <c:crosses val="autoZero"/>
        <c:crossBetween val="between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95251</xdr:rowOff>
    </xdr:from>
    <xdr:to>
      <xdr:col>1</xdr:col>
      <xdr:colOff>1695450</xdr:colOff>
      <xdr:row>2</xdr:row>
      <xdr:rowOff>222190</xdr:rowOff>
    </xdr:to>
    <xdr:pic>
      <xdr:nvPicPr>
        <xdr:cNvPr id="2" name="Obrázek 1" descr="Mercury Maraton 20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1"/>
          <a:ext cx="1666875" cy="660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581025</xdr:colOff>
      <xdr:row>1</xdr:row>
      <xdr:rowOff>0</xdr:rowOff>
    </xdr:from>
    <xdr:to>
      <xdr:col>15</xdr:col>
      <xdr:colOff>0</xdr:colOff>
      <xdr:row>2</xdr:row>
      <xdr:rowOff>124327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05875" y="266700"/>
          <a:ext cx="1857375" cy="3910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68</xdr:col>
      <xdr:colOff>238125</xdr:colOff>
      <xdr:row>0</xdr:row>
      <xdr:rowOff>28575</xdr:rowOff>
    </xdr:from>
    <xdr:to>
      <xdr:col>71</xdr:col>
      <xdr:colOff>372506</xdr:colOff>
      <xdr:row>3</xdr:row>
      <xdr:rowOff>82800</xdr:rowOff>
    </xdr:to>
    <xdr:pic>
      <xdr:nvPicPr>
        <xdr:cNvPr id="2" name="Obrázek 1" descr="Mercury Maraton 20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89325" y="28575"/>
          <a:ext cx="1363106" cy="54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68</xdr:col>
      <xdr:colOff>266700</xdr:colOff>
      <xdr:row>0</xdr:row>
      <xdr:rowOff>28575</xdr:rowOff>
    </xdr:from>
    <xdr:to>
      <xdr:col>71</xdr:col>
      <xdr:colOff>401081</xdr:colOff>
      <xdr:row>3</xdr:row>
      <xdr:rowOff>82800</xdr:rowOff>
    </xdr:to>
    <xdr:pic>
      <xdr:nvPicPr>
        <xdr:cNvPr id="2" name="Obrázek 1" descr="Mercury Maraton 20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17900" y="28575"/>
          <a:ext cx="1363106" cy="54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66</xdr:col>
      <xdr:colOff>123825</xdr:colOff>
      <xdr:row>0</xdr:row>
      <xdr:rowOff>28575</xdr:rowOff>
    </xdr:from>
    <xdr:to>
      <xdr:col>71</xdr:col>
      <xdr:colOff>248681</xdr:colOff>
      <xdr:row>3</xdr:row>
      <xdr:rowOff>82800</xdr:rowOff>
    </xdr:to>
    <xdr:pic>
      <xdr:nvPicPr>
        <xdr:cNvPr id="2" name="Obrázek 1" descr="Mercury Maraton 20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59450" y="28575"/>
          <a:ext cx="1363106" cy="54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28575</xdr:colOff>
      <xdr:row>0</xdr:row>
      <xdr:rowOff>0</xdr:rowOff>
    </xdr:from>
    <xdr:to>
      <xdr:col>52</xdr:col>
      <xdr:colOff>334406</xdr:colOff>
      <xdr:row>3</xdr:row>
      <xdr:rowOff>44700</xdr:rowOff>
    </xdr:to>
    <xdr:pic>
      <xdr:nvPicPr>
        <xdr:cNvPr id="2" name="Obrázek 1" descr="Mercury Maraton 20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2425" y="0"/>
          <a:ext cx="1363106" cy="54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37</xdr:row>
      <xdr:rowOff>66675</xdr:rowOff>
    </xdr:from>
    <xdr:to>
      <xdr:col>1</xdr:col>
      <xdr:colOff>258300</xdr:colOff>
      <xdr:row>37</xdr:row>
      <xdr:rowOff>102675</xdr:rowOff>
    </xdr:to>
    <xdr:sp macro="" textlink="">
      <xdr:nvSpPr>
        <xdr:cNvPr id="3" name="Obdélník 2"/>
        <xdr:cNvSpPr/>
      </xdr:nvSpPr>
      <xdr:spPr>
        <a:xfrm>
          <a:off x="361950" y="6457950"/>
          <a:ext cx="144000" cy="36000"/>
        </a:xfrm>
        <a:prstGeom prst="rect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</xdr:col>
      <xdr:colOff>114300</xdr:colOff>
      <xdr:row>38</xdr:row>
      <xdr:rowOff>76200</xdr:rowOff>
    </xdr:from>
    <xdr:to>
      <xdr:col>1</xdr:col>
      <xdr:colOff>258300</xdr:colOff>
      <xdr:row>38</xdr:row>
      <xdr:rowOff>112200</xdr:rowOff>
    </xdr:to>
    <xdr:sp macro="" textlink="">
      <xdr:nvSpPr>
        <xdr:cNvPr id="4" name="Obdélník 3"/>
        <xdr:cNvSpPr/>
      </xdr:nvSpPr>
      <xdr:spPr>
        <a:xfrm>
          <a:off x="361950" y="6629400"/>
          <a:ext cx="144000" cy="36000"/>
        </a:xfrm>
        <a:prstGeom prst="rect">
          <a:avLst/>
        </a:prstGeom>
        <a:solidFill>
          <a:schemeClr val="accent4"/>
        </a:solidFill>
        <a:ln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</xdr:col>
      <xdr:colOff>114300</xdr:colOff>
      <xdr:row>39</xdr:row>
      <xdr:rowOff>66675</xdr:rowOff>
    </xdr:from>
    <xdr:to>
      <xdr:col>1</xdr:col>
      <xdr:colOff>258300</xdr:colOff>
      <xdr:row>39</xdr:row>
      <xdr:rowOff>102675</xdr:rowOff>
    </xdr:to>
    <xdr:sp macro="" textlink="">
      <xdr:nvSpPr>
        <xdr:cNvPr id="5" name="Obdélník 4"/>
        <xdr:cNvSpPr/>
      </xdr:nvSpPr>
      <xdr:spPr>
        <a:xfrm>
          <a:off x="361950" y="6810375"/>
          <a:ext cx="144000" cy="36000"/>
        </a:xfrm>
        <a:prstGeom prst="rect">
          <a:avLst/>
        </a:prstGeom>
        <a:solidFill>
          <a:schemeClr val="accent5"/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190499</xdr:colOff>
      <xdr:row>43</xdr:row>
      <xdr:rowOff>57150</xdr:rowOff>
    </xdr:from>
    <xdr:to>
      <xdr:col>8</xdr:col>
      <xdr:colOff>38100</xdr:colOff>
      <xdr:row>56</xdr:row>
      <xdr:rowOff>47625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323850</xdr:colOff>
      <xdr:row>43</xdr:row>
      <xdr:rowOff>47625</xdr:rowOff>
    </xdr:from>
    <xdr:to>
      <xdr:col>15</xdr:col>
      <xdr:colOff>76200</xdr:colOff>
      <xdr:row>56</xdr:row>
      <xdr:rowOff>38100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laps_times" displayName="laps_times" ref="B5:BT123" totalsRowShown="0" headerRowDxfId="289" dataDxfId="288">
  <tableColumns count="71">
    <tableColumn id="1" name="poř" dataDxfId="287"/>
    <tableColumn id="2" name="s.č." dataDxfId="286"/>
    <tableColumn id="3" name="jméno" dataDxfId="285"/>
    <tableColumn id="4" name="roč" dataDxfId="284"/>
    <tableColumn id="5" name="kat" dataDxfId="283"/>
    <tableColumn id="6" name="poř_kat" dataDxfId="282"/>
    <tableColumn id="7" name="klub" dataDxfId="281"/>
    <tableColumn id="8" name="celk. čas" dataDxfId="280"/>
    <tableColumn id="9" name="1" dataDxfId="279"/>
    <tableColumn id="10" name="2" dataDxfId="278"/>
    <tableColumn id="11" name="3" dataDxfId="277"/>
    <tableColumn id="12" name="4" dataDxfId="276"/>
    <tableColumn id="13" name="5" dataDxfId="275"/>
    <tableColumn id="14" name="6" dataDxfId="274"/>
    <tableColumn id="15" name="7" dataDxfId="273"/>
    <tableColumn id="16" name="8" dataDxfId="272"/>
    <tableColumn id="17" name="9" dataDxfId="271"/>
    <tableColumn id="18" name="10" dataDxfId="270"/>
    <tableColumn id="19" name="11" dataDxfId="269"/>
    <tableColumn id="20" name="12" dataDxfId="268"/>
    <tableColumn id="21" name="13" dataDxfId="267"/>
    <tableColumn id="22" name="14" dataDxfId="266"/>
    <tableColumn id="23" name="15" dataDxfId="265"/>
    <tableColumn id="24" name="16" dataDxfId="264"/>
    <tableColumn id="25" name="17" dataDxfId="263"/>
    <tableColumn id="26" name="18" dataDxfId="262"/>
    <tableColumn id="27" name="19" dataDxfId="261"/>
    <tableColumn id="28" name="20" dataDxfId="260"/>
    <tableColumn id="29" name="21" dataDxfId="259"/>
    <tableColumn id="30" name="22" dataDxfId="258"/>
    <tableColumn id="31" name="23" dataDxfId="257"/>
    <tableColumn id="32" name="24" dataDxfId="256"/>
    <tableColumn id="33" name="25" dataDxfId="255"/>
    <tableColumn id="34" name="26" dataDxfId="254"/>
    <tableColumn id="35" name="27" dataDxfId="253"/>
    <tableColumn id="36" name="28" dataDxfId="252"/>
    <tableColumn id="37" name="29" dataDxfId="251"/>
    <tableColumn id="38" name="30" dataDxfId="250"/>
    <tableColumn id="39" name="31" dataDxfId="249"/>
    <tableColumn id="40" name="32" dataDxfId="248"/>
    <tableColumn id="41" name="33" dataDxfId="247"/>
    <tableColumn id="42" name="34" dataDxfId="246"/>
    <tableColumn id="43" name="35" dataDxfId="245"/>
    <tableColumn id="44" name="36" dataDxfId="244"/>
    <tableColumn id="45" name="37" dataDxfId="243"/>
    <tableColumn id="46" name="38" dataDxfId="242"/>
    <tableColumn id="47" name="39" dataDxfId="241"/>
    <tableColumn id="48" name="40" dataDxfId="240"/>
    <tableColumn id="49" name="41" dataDxfId="239"/>
    <tableColumn id="50" name="42" dataDxfId="238"/>
    <tableColumn id="51" name="43" dataDxfId="237"/>
    <tableColumn id="52" name="44" dataDxfId="236"/>
    <tableColumn id="53" name="45" dataDxfId="235"/>
    <tableColumn id="54" name="46" dataDxfId="234"/>
    <tableColumn id="55" name="47" dataDxfId="233"/>
    <tableColumn id="56" name="48" dataDxfId="232"/>
    <tableColumn id="57" name="49" dataDxfId="231"/>
    <tableColumn id="58" name="50" dataDxfId="230"/>
    <tableColumn id="59" name="51" dataDxfId="229"/>
    <tableColumn id="60" name="52" dataDxfId="228"/>
    <tableColumn id="61" name="53" dataDxfId="227"/>
    <tableColumn id="62" name="54" dataDxfId="226"/>
    <tableColumn id="63" name="55" dataDxfId="225"/>
    <tableColumn id="64" name="56" dataDxfId="224"/>
    <tableColumn id="65" name="57" dataDxfId="223"/>
    <tableColumn id="66" name="58" dataDxfId="222"/>
    <tableColumn id="67" name="59" dataDxfId="221"/>
    <tableColumn id="68" name="60" dataDxfId="220"/>
    <tableColumn id="69" name="61" dataDxfId="219"/>
    <tableColumn id="70" name="62" dataDxfId="218"/>
    <tableColumn id="71" name="63" dataDxfId="217"/>
  </tableColumns>
  <tableStyleInfo name="TableStyleLight9 2" showFirstColumn="0" showLastColumn="0" showRowStripes="1" showColumnStripes="0"/>
</table>
</file>

<file path=xl/tables/table2.xml><?xml version="1.0" encoding="utf-8"?>
<table xmlns="http://schemas.openxmlformats.org/spreadsheetml/2006/main" id="3" name="rounds_cum_time" displayName="rounds_cum_time" ref="B5:BT123" totalsRowShown="0" headerRowDxfId="216" dataDxfId="215">
  <tableColumns count="71">
    <tableColumn id="1" name="poř" dataDxfId="214">
      <calculatedColumnFormula>laps_times[[#This Row],[poř]]</calculatedColumnFormula>
    </tableColumn>
    <tableColumn id="2" name="s.č." dataDxfId="213">
      <calculatedColumnFormula>laps_times[[#This Row],[s.č.]]</calculatedColumnFormula>
    </tableColumn>
    <tableColumn id="3" name="jméno" dataDxfId="212">
      <calculatedColumnFormula>laps_times[[#This Row],[jméno]]</calculatedColumnFormula>
    </tableColumn>
    <tableColumn id="4" name="roč" dataDxfId="211">
      <calculatedColumnFormula>laps_times[[#This Row],[roč]]</calculatedColumnFormula>
    </tableColumn>
    <tableColumn id="5" name="kat" dataDxfId="210">
      <calculatedColumnFormula>laps_times[[#This Row],[kat]]</calculatedColumnFormula>
    </tableColumn>
    <tableColumn id="6" name="poř_kat" dataDxfId="209">
      <calculatedColumnFormula>laps_times[[#This Row],[poř_kat]]</calculatedColumnFormula>
    </tableColumn>
    <tableColumn id="7" name="klub" dataDxfId="208">
      <calculatedColumnFormula>IF(ISBLANK(laps_times[[#This Row],[klub]]),"-",laps_times[[#This Row],[klub]])</calculatedColumnFormula>
    </tableColumn>
    <tableColumn id="8" name="celk. čas" dataDxfId="207">
      <calculatedColumnFormula>laps_times[[#This Row],[celk. čas]]</calculatedColumnFormula>
    </tableColumn>
    <tableColumn id="9" name="1" dataDxfId="206">
      <calculatedColumnFormula>laps_times[[#This Row],[1]]</calculatedColumnFormula>
    </tableColumn>
    <tableColumn id="10" name="2" dataDxfId="205">
      <calculatedColumnFormula>IF(ISBLANK(laps_times[[#This Row],[2]]),"DNF",    rounds_cum_time[[#This Row],[1]]+laps_times[[#This Row],[2]])</calculatedColumnFormula>
    </tableColumn>
    <tableColumn id="11" name="3" dataDxfId="204">
      <calculatedColumnFormula>IF(ISBLANK(laps_times[[#This Row],[3]]),"DNF",    rounds_cum_time[[#This Row],[2]]+laps_times[[#This Row],[3]])</calculatedColumnFormula>
    </tableColumn>
    <tableColumn id="12" name="4" dataDxfId="203">
      <calculatedColumnFormula>IF(ISBLANK(laps_times[[#This Row],[4]]),"DNF",    rounds_cum_time[[#This Row],[3]]+laps_times[[#This Row],[4]])</calculatedColumnFormula>
    </tableColumn>
    <tableColumn id="13" name="5" dataDxfId="202">
      <calculatedColumnFormula>IF(ISBLANK(laps_times[[#This Row],[5]]),"DNF",    rounds_cum_time[[#This Row],[4]]+laps_times[[#This Row],[5]])</calculatedColumnFormula>
    </tableColumn>
    <tableColumn id="14" name="6" dataDxfId="201">
      <calculatedColumnFormula>IF(ISBLANK(laps_times[[#This Row],[6]]),"DNF",    rounds_cum_time[[#This Row],[5]]+laps_times[[#This Row],[6]])</calculatedColumnFormula>
    </tableColumn>
    <tableColumn id="15" name="7" dataDxfId="200">
      <calculatedColumnFormula>IF(ISBLANK(laps_times[[#This Row],[7]]),"DNF",    rounds_cum_time[[#This Row],[6]]+laps_times[[#This Row],[7]])</calculatedColumnFormula>
    </tableColumn>
    <tableColumn id="16" name="8" dataDxfId="199">
      <calculatedColumnFormula>IF(ISBLANK(laps_times[[#This Row],[8]]),"DNF",    rounds_cum_time[[#This Row],[7]]+laps_times[[#This Row],[8]])</calculatedColumnFormula>
    </tableColumn>
    <tableColumn id="17" name="9" dataDxfId="198">
      <calculatedColumnFormula>IF(ISBLANK(laps_times[[#This Row],[9]]),"DNF",    rounds_cum_time[[#This Row],[8]]+laps_times[[#This Row],[9]])</calculatedColumnFormula>
    </tableColumn>
    <tableColumn id="18" name="10" dataDxfId="197">
      <calculatedColumnFormula>IF(ISBLANK(laps_times[[#This Row],[10]]),"DNF",    rounds_cum_time[[#This Row],[9]]+laps_times[[#This Row],[10]])</calculatedColumnFormula>
    </tableColumn>
    <tableColumn id="19" name="11" dataDxfId="196">
      <calculatedColumnFormula>IF(ISBLANK(laps_times[[#This Row],[11]]),"DNF",    rounds_cum_time[[#This Row],[10]]+laps_times[[#This Row],[11]])</calculatedColumnFormula>
    </tableColumn>
    <tableColumn id="20" name="12" dataDxfId="195">
      <calculatedColumnFormula>IF(ISBLANK(laps_times[[#This Row],[12]]),"DNF",    rounds_cum_time[[#This Row],[11]]+laps_times[[#This Row],[12]])</calculatedColumnFormula>
    </tableColumn>
    <tableColumn id="21" name="13" dataDxfId="194">
      <calculatedColumnFormula>IF(ISBLANK(laps_times[[#This Row],[13]]),"DNF",    rounds_cum_time[[#This Row],[12]]+laps_times[[#This Row],[13]])</calculatedColumnFormula>
    </tableColumn>
    <tableColumn id="22" name="14" dataDxfId="193">
      <calculatedColumnFormula>IF(ISBLANK(laps_times[[#This Row],[14]]),"DNF",    rounds_cum_time[[#This Row],[13]]+laps_times[[#This Row],[14]])</calculatedColumnFormula>
    </tableColumn>
    <tableColumn id="23" name="15" dataDxfId="192">
      <calculatedColumnFormula>IF(ISBLANK(laps_times[[#This Row],[15]]),"DNF",    rounds_cum_time[[#This Row],[14]]+laps_times[[#This Row],[15]])</calculatedColumnFormula>
    </tableColumn>
    <tableColumn id="24" name="16" dataDxfId="191">
      <calculatedColumnFormula>IF(ISBLANK(laps_times[[#This Row],[16]]),"DNF",    rounds_cum_time[[#This Row],[15]]+laps_times[[#This Row],[16]])</calculatedColumnFormula>
    </tableColumn>
    <tableColumn id="25" name="17" dataDxfId="190">
      <calculatedColumnFormula>IF(ISBLANK(laps_times[[#This Row],[17]]),"DNF",    rounds_cum_time[[#This Row],[16]]+laps_times[[#This Row],[17]])</calculatedColumnFormula>
    </tableColumn>
    <tableColumn id="26" name="18" dataDxfId="189">
      <calculatedColumnFormula>IF(ISBLANK(laps_times[[#This Row],[18]]),"DNF",    rounds_cum_time[[#This Row],[17]]+laps_times[[#This Row],[18]])</calculatedColumnFormula>
    </tableColumn>
    <tableColumn id="27" name="19" dataDxfId="188">
      <calculatedColumnFormula>IF(ISBLANK(laps_times[[#This Row],[19]]),"DNF",    rounds_cum_time[[#This Row],[18]]+laps_times[[#This Row],[19]])</calculatedColumnFormula>
    </tableColumn>
    <tableColumn id="28" name="20" dataDxfId="187">
      <calculatedColumnFormula>IF(ISBLANK(laps_times[[#This Row],[20]]),"DNF",    rounds_cum_time[[#This Row],[19]]+laps_times[[#This Row],[20]])</calculatedColumnFormula>
    </tableColumn>
    <tableColumn id="29" name="21" dataDxfId="186">
      <calculatedColumnFormula>IF(ISBLANK(laps_times[[#This Row],[21]]),"DNF",    rounds_cum_time[[#This Row],[20]]+laps_times[[#This Row],[21]])</calculatedColumnFormula>
    </tableColumn>
    <tableColumn id="30" name="22" dataDxfId="185">
      <calculatedColumnFormula>IF(ISBLANK(laps_times[[#This Row],[22]]),"DNF",    rounds_cum_time[[#This Row],[21]]+laps_times[[#This Row],[22]])</calculatedColumnFormula>
    </tableColumn>
    <tableColumn id="31" name="23" dataDxfId="184">
      <calculatedColumnFormula>IF(ISBLANK(laps_times[[#This Row],[23]]),"DNF",    rounds_cum_time[[#This Row],[22]]+laps_times[[#This Row],[23]])</calculatedColumnFormula>
    </tableColumn>
    <tableColumn id="32" name="24" dataDxfId="183">
      <calculatedColumnFormula>IF(ISBLANK(laps_times[[#This Row],[24]]),"DNF",    rounds_cum_time[[#This Row],[23]]+laps_times[[#This Row],[24]])</calculatedColumnFormula>
    </tableColumn>
    <tableColumn id="33" name="25" dataDxfId="182">
      <calculatedColumnFormula>IF(ISBLANK(laps_times[[#This Row],[25]]),"DNF",    rounds_cum_time[[#This Row],[24]]+laps_times[[#This Row],[25]])</calculatedColumnFormula>
    </tableColumn>
    <tableColumn id="34" name="26" dataDxfId="181">
      <calculatedColumnFormula>IF(ISBLANK(laps_times[[#This Row],[26]]),"DNF",    rounds_cum_time[[#This Row],[25]]+laps_times[[#This Row],[26]])</calculatedColumnFormula>
    </tableColumn>
    <tableColumn id="35" name="27" dataDxfId="180">
      <calculatedColumnFormula>IF(ISBLANK(laps_times[[#This Row],[27]]),"DNF",    rounds_cum_time[[#This Row],[26]]+laps_times[[#This Row],[27]])</calculatedColumnFormula>
    </tableColumn>
    <tableColumn id="36" name="28" dataDxfId="179">
      <calculatedColumnFormula>IF(ISBLANK(laps_times[[#This Row],[28]]),"DNF",    rounds_cum_time[[#This Row],[27]]+laps_times[[#This Row],[28]])</calculatedColumnFormula>
    </tableColumn>
    <tableColumn id="37" name="29" dataDxfId="178">
      <calculatedColumnFormula>IF(ISBLANK(laps_times[[#This Row],[29]]),"DNF",    rounds_cum_time[[#This Row],[28]]+laps_times[[#This Row],[29]])</calculatedColumnFormula>
    </tableColumn>
    <tableColumn id="38" name="30" dataDxfId="177">
      <calculatedColumnFormula>IF(ISBLANK(laps_times[[#This Row],[30]]),"DNF",    rounds_cum_time[[#This Row],[29]]+laps_times[[#This Row],[30]])</calculatedColumnFormula>
    </tableColumn>
    <tableColumn id="39" name="31" dataDxfId="176">
      <calculatedColumnFormula>IF(ISBLANK(laps_times[[#This Row],[31]]),"DNF",    rounds_cum_time[[#This Row],[30]]+laps_times[[#This Row],[31]])</calculatedColumnFormula>
    </tableColumn>
    <tableColumn id="40" name="32" dataDxfId="175">
      <calculatedColumnFormula>IF(ISBLANK(laps_times[[#This Row],[32]]),"DNF",    rounds_cum_time[[#This Row],[31]]+laps_times[[#This Row],[32]])</calculatedColumnFormula>
    </tableColumn>
    <tableColumn id="41" name="33" dataDxfId="174">
      <calculatedColumnFormula>IF(ISBLANK(laps_times[[#This Row],[33]]),"DNF",    rounds_cum_time[[#This Row],[32]]+laps_times[[#This Row],[33]])</calculatedColumnFormula>
    </tableColumn>
    <tableColumn id="42" name="34" dataDxfId="173">
      <calculatedColumnFormula>IF(ISBLANK(laps_times[[#This Row],[34]]),"DNF",    rounds_cum_time[[#This Row],[33]]+laps_times[[#This Row],[34]])</calculatedColumnFormula>
    </tableColumn>
    <tableColumn id="43" name="35" dataDxfId="172">
      <calculatedColumnFormula>IF(ISBLANK(laps_times[[#This Row],[35]]),"DNF",    rounds_cum_time[[#This Row],[34]]+laps_times[[#This Row],[35]])</calculatedColumnFormula>
    </tableColumn>
    <tableColumn id="44" name="36" dataDxfId="171">
      <calculatedColumnFormula>IF(ISBLANK(laps_times[[#This Row],[36]]),"DNF",    rounds_cum_time[[#This Row],[35]]+laps_times[[#This Row],[36]])</calculatedColumnFormula>
    </tableColumn>
    <tableColumn id="45" name="37" dataDxfId="170">
      <calculatedColumnFormula>IF(ISBLANK(laps_times[[#This Row],[37]]),"DNF",    rounds_cum_time[[#This Row],[36]]+laps_times[[#This Row],[37]])</calculatedColumnFormula>
    </tableColumn>
    <tableColumn id="46" name="38" dataDxfId="169">
      <calculatedColumnFormula>IF(ISBLANK(laps_times[[#This Row],[38]]),"DNF",    rounds_cum_time[[#This Row],[37]]+laps_times[[#This Row],[38]])</calculatedColumnFormula>
    </tableColumn>
    <tableColumn id="47" name="39" dataDxfId="168">
      <calculatedColumnFormula>IF(ISBLANK(laps_times[[#This Row],[39]]),"DNF",    rounds_cum_time[[#This Row],[38]]+laps_times[[#This Row],[39]])</calculatedColumnFormula>
    </tableColumn>
    <tableColumn id="48" name="40" dataDxfId="167">
      <calculatedColumnFormula>IF(ISBLANK(laps_times[[#This Row],[40]]),"DNF",    rounds_cum_time[[#This Row],[39]]+laps_times[[#This Row],[40]])</calculatedColumnFormula>
    </tableColumn>
    <tableColumn id="49" name="41" dataDxfId="166">
      <calculatedColumnFormula>IF(ISBLANK(laps_times[[#This Row],[41]]),"DNF",    rounds_cum_time[[#This Row],[40]]+laps_times[[#This Row],[41]])</calculatedColumnFormula>
    </tableColumn>
    <tableColumn id="50" name="42" dataDxfId="165">
      <calculatedColumnFormula>IF(ISBLANK(laps_times[[#This Row],[42]]),"DNF",    rounds_cum_time[[#This Row],[41]]+laps_times[[#This Row],[42]])</calculatedColumnFormula>
    </tableColumn>
    <tableColumn id="51" name="43" dataDxfId="164">
      <calculatedColumnFormula>IF(ISBLANK(laps_times[[#This Row],[43]]),"DNF",    rounds_cum_time[[#This Row],[42]]+laps_times[[#This Row],[43]])</calculatedColumnFormula>
    </tableColumn>
    <tableColumn id="52" name="44" dataDxfId="163">
      <calculatedColumnFormula>IF(ISBLANK(laps_times[[#This Row],[44]]),"DNF",    rounds_cum_time[[#This Row],[43]]+laps_times[[#This Row],[44]])</calculatedColumnFormula>
    </tableColumn>
    <tableColumn id="53" name="45" dataDxfId="162">
      <calculatedColumnFormula>IF(ISBLANK(laps_times[[#This Row],[45]]),"DNF",    rounds_cum_time[[#This Row],[44]]+laps_times[[#This Row],[45]])</calculatedColumnFormula>
    </tableColumn>
    <tableColumn id="54" name="46" dataDxfId="161">
      <calculatedColumnFormula>IF(ISBLANK(laps_times[[#This Row],[46]]),"DNF",    rounds_cum_time[[#This Row],[45]]+laps_times[[#This Row],[46]])</calculatedColumnFormula>
    </tableColumn>
    <tableColumn id="55" name="47" dataDxfId="160">
      <calculatedColumnFormula>IF(ISBLANK(laps_times[[#This Row],[47]]),"DNF",    rounds_cum_time[[#This Row],[46]]+laps_times[[#This Row],[47]])</calculatedColumnFormula>
    </tableColumn>
    <tableColumn id="56" name="48" dataDxfId="159">
      <calculatedColumnFormula>IF(ISBLANK(laps_times[[#This Row],[48]]),"DNF",    rounds_cum_time[[#This Row],[47]]+laps_times[[#This Row],[48]])</calculatedColumnFormula>
    </tableColumn>
    <tableColumn id="57" name="49" dataDxfId="158">
      <calculatedColumnFormula>IF(ISBLANK(laps_times[[#This Row],[49]]),"DNF",    rounds_cum_time[[#This Row],[48]]+laps_times[[#This Row],[49]])</calculatedColumnFormula>
    </tableColumn>
    <tableColumn id="58" name="50" dataDxfId="157">
      <calculatedColumnFormula>IF(ISBLANK(laps_times[[#This Row],[50]]),"DNF",    rounds_cum_time[[#This Row],[49]]+laps_times[[#This Row],[50]])</calculatedColumnFormula>
    </tableColumn>
    <tableColumn id="59" name="51" dataDxfId="156">
      <calculatedColumnFormula>IF(ISBLANK(laps_times[[#This Row],[51]]),"DNF",    rounds_cum_time[[#This Row],[50]]+laps_times[[#This Row],[51]])</calculatedColumnFormula>
    </tableColumn>
    <tableColumn id="60" name="52" dataDxfId="155">
      <calculatedColumnFormula>IF(ISBLANK(laps_times[[#This Row],[52]]),"DNF",    rounds_cum_time[[#This Row],[51]]+laps_times[[#This Row],[52]])</calculatedColumnFormula>
    </tableColumn>
    <tableColumn id="61" name="53" dataDxfId="154">
      <calculatedColumnFormula>IF(ISBLANK(laps_times[[#This Row],[53]]),"DNF",    rounds_cum_time[[#This Row],[52]]+laps_times[[#This Row],[53]])</calculatedColumnFormula>
    </tableColumn>
    <tableColumn id="62" name="54" dataDxfId="153">
      <calculatedColumnFormula>IF(ISBLANK(laps_times[[#This Row],[54]]),"DNF",    rounds_cum_time[[#This Row],[53]]+laps_times[[#This Row],[54]])</calculatedColumnFormula>
    </tableColumn>
    <tableColumn id="63" name="55" dataDxfId="152">
      <calculatedColumnFormula>IF(ISBLANK(laps_times[[#This Row],[55]]),"DNF",    rounds_cum_time[[#This Row],[54]]+laps_times[[#This Row],[55]])</calculatedColumnFormula>
    </tableColumn>
    <tableColumn id="64" name="56" dataDxfId="151">
      <calculatedColumnFormula>IF(ISBLANK(laps_times[[#This Row],[56]]),"DNF",    rounds_cum_time[[#This Row],[55]]+laps_times[[#This Row],[56]])</calculatedColumnFormula>
    </tableColumn>
    <tableColumn id="65" name="57" dataDxfId="150">
      <calculatedColumnFormula>IF(ISBLANK(laps_times[[#This Row],[57]]),"DNF",    rounds_cum_time[[#This Row],[56]]+laps_times[[#This Row],[57]])</calculatedColumnFormula>
    </tableColumn>
    <tableColumn id="66" name="58" dataDxfId="149">
      <calculatedColumnFormula>IF(ISBLANK(laps_times[[#This Row],[58]]),"DNF",    rounds_cum_time[[#This Row],[57]]+laps_times[[#This Row],[58]])</calculatedColumnFormula>
    </tableColumn>
    <tableColumn id="67" name="59" dataDxfId="148">
      <calculatedColumnFormula>IF(ISBLANK(laps_times[[#This Row],[59]]),"DNF",    rounds_cum_time[[#This Row],[58]]+laps_times[[#This Row],[59]])</calculatedColumnFormula>
    </tableColumn>
    <tableColumn id="68" name="60" dataDxfId="147">
      <calculatedColumnFormula>IF(ISBLANK(laps_times[[#This Row],[60]]),"DNF",    rounds_cum_time[[#This Row],[59]]+laps_times[[#This Row],[60]])</calculatedColumnFormula>
    </tableColumn>
    <tableColumn id="69" name="61" dataDxfId="146">
      <calculatedColumnFormula>IF(ISBLANK(laps_times[[#This Row],[61]]),"DNF",    rounds_cum_time[[#This Row],[60]]+laps_times[[#This Row],[61]])</calculatedColumnFormula>
    </tableColumn>
    <tableColumn id="70" name="62" dataDxfId="145">
      <calculatedColumnFormula>IF(ISBLANK(laps_times[[#This Row],[62]]),"DNF",    rounds_cum_time[[#This Row],[61]]+laps_times[[#This Row],[62]])</calculatedColumnFormula>
    </tableColumn>
    <tableColumn id="71" name="63" dataDxfId="144">
      <calculatedColumnFormula>IF(ISBLANK(laps_times[[#This Row],[63]]),"DNF",    rounds_cum_time[[#This Row],[62]]+laps_times[[#This Row],[63]])</calculatedColumnFormula>
    </tableColumn>
  </tableColumns>
  <tableStyleInfo name="TableStyleLight9 2 2" showFirstColumn="0" showLastColumn="0" showRowStripes="1" showColumnStripes="0"/>
</table>
</file>

<file path=xl/tables/table3.xml><?xml version="1.0" encoding="utf-8"?>
<table xmlns="http://schemas.openxmlformats.org/spreadsheetml/2006/main" id="4" name="split_ranks" displayName="split_ranks" ref="B5:BT123" totalsRowShown="0" headerRowDxfId="143" dataDxfId="142">
  <tableColumns count="71">
    <tableColumn id="1" name="poř" dataDxfId="141">
      <calculatedColumnFormula>laps_times[[#This Row],[poř]]</calculatedColumnFormula>
    </tableColumn>
    <tableColumn id="2" name="s.č." dataDxfId="140">
      <calculatedColumnFormula>laps_times[[#This Row],[s.č.]]</calculatedColumnFormula>
    </tableColumn>
    <tableColumn id="3" name="jméno" dataDxfId="139">
      <calculatedColumnFormula>laps_times[[#This Row],[jméno]]</calculatedColumnFormula>
    </tableColumn>
    <tableColumn id="4" name="roč" dataDxfId="138">
      <calculatedColumnFormula>laps_times[[#This Row],[roč]]</calculatedColumnFormula>
    </tableColumn>
    <tableColumn id="5" name="kat" dataDxfId="137">
      <calculatedColumnFormula>laps_times[[#This Row],[kat]]</calculatedColumnFormula>
    </tableColumn>
    <tableColumn id="6" name="poř_kat" dataDxfId="136">
      <calculatedColumnFormula>laps_times[[#This Row],[poř_kat]]</calculatedColumnFormula>
    </tableColumn>
    <tableColumn id="7" name="klub" dataDxfId="135">
      <calculatedColumnFormula>IF(ISBLANK(laps_times[[#This Row],[klub]]),"-",laps_times[[#This Row],[klub]])</calculatedColumnFormula>
    </tableColumn>
    <tableColumn id="8" name="čas" dataDxfId="134">
      <calculatedColumnFormula>laps_times[[#This Row],[celk. čas]]</calculatedColumnFormula>
    </tableColumn>
    <tableColumn id="9" name="1" dataDxfId="133">
      <calculatedColumnFormula>IF(ISBLANK(laps_times[[#This Row],[1]]),"DNF",CONCATENATE(RANK(rounds_cum_time[[#This Row],[1]],rounds_cum_time[1],1),"."))</calculatedColumnFormula>
    </tableColumn>
    <tableColumn id="10" name="2" dataDxfId="132">
      <calculatedColumnFormula>IF(ISBLANK(laps_times[[#This Row],[2]]),"DNF",CONCATENATE(RANK(rounds_cum_time[[#This Row],[2]],rounds_cum_time[2],1),"."))</calculatedColumnFormula>
    </tableColumn>
    <tableColumn id="11" name="3" dataDxfId="131">
      <calculatedColumnFormula>IF(ISBLANK(laps_times[[#This Row],[3]]),"DNF",CONCATENATE(RANK(rounds_cum_time[[#This Row],[3]],rounds_cum_time[3],1),"."))</calculatedColumnFormula>
    </tableColumn>
    <tableColumn id="12" name="4" dataDxfId="130">
      <calculatedColumnFormula>IF(ISBLANK(laps_times[[#This Row],[4]]),"DNF",CONCATENATE(RANK(rounds_cum_time[[#This Row],[4]],rounds_cum_time[4],1),"."))</calculatedColumnFormula>
    </tableColumn>
    <tableColumn id="13" name="5" dataDxfId="129">
      <calculatedColumnFormula>IF(ISBLANK(laps_times[[#This Row],[5]]),"DNF",CONCATENATE(RANK(rounds_cum_time[[#This Row],[5]],rounds_cum_time[5],1),"."))</calculatedColumnFormula>
    </tableColumn>
    <tableColumn id="14" name="6" dataDxfId="128">
      <calculatedColumnFormula>IF(ISBLANK(laps_times[[#This Row],[6]]),"DNF",CONCATENATE(RANK(rounds_cum_time[[#This Row],[6]],rounds_cum_time[6],1),"."))</calculatedColumnFormula>
    </tableColumn>
    <tableColumn id="15" name="7" dataDxfId="127">
      <calculatedColumnFormula>IF(ISBLANK(laps_times[[#This Row],[7]]),"DNF",CONCATENATE(RANK(rounds_cum_time[[#This Row],[7]],rounds_cum_time[7],1),"."))</calculatedColumnFormula>
    </tableColumn>
    <tableColumn id="16" name="8" dataDxfId="126">
      <calculatedColumnFormula>IF(ISBLANK(laps_times[[#This Row],[8]]),"DNF",CONCATENATE(RANK(rounds_cum_time[[#This Row],[8]],rounds_cum_time[8],1),"."))</calculatedColumnFormula>
    </tableColumn>
    <tableColumn id="17" name="9" dataDxfId="125">
      <calculatedColumnFormula>IF(ISBLANK(laps_times[[#This Row],[9]]),"DNF",CONCATENATE(RANK(rounds_cum_time[[#This Row],[9]],rounds_cum_time[9],1),"."))</calculatedColumnFormula>
    </tableColumn>
    <tableColumn id="18" name="10" dataDxfId="124">
      <calculatedColumnFormula>IF(ISBLANK(laps_times[[#This Row],[10]]),"DNF",CONCATENATE(RANK(rounds_cum_time[[#This Row],[10]],rounds_cum_time[10],1),"."))</calculatedColumnFormula>
    </tableColumn>
    <tableColumn id="19" name="11" dataDxfId="123">
      <calculatedColumnFormula>IF(ISBLANK(laps_times[[#This Row],[11]]),"DNF",CONCATENATE(RANK(rounds_cum_time[[#This Row],[11]],rounds_cum_time[11],1),"."))</calculatedColumnFormula>
    </tableColumn>
    <tableColumn id="20" name="12" dataDxfId="122">
      <calculatedColumnFormula>IF(ISBLANK(laps_times[[#This Row],[12]]),"DNF",CONCATENATE(RANK(rounds_cum_time[[#This Row],[12]],rounds_cum_time[12],1),"."))</calculatedColumnFormula>
    </tableColumn>
    <tableColumn id="21" name="13" dataDxfId="121">
      <calculatedColumnFormula>IF(ISBLANK(laps_times[[#This Row],[13]]),"DNF",CONCATENATE(RANK(rounds_cum_time[[#This Row],[13]],rounds_cum_time[13],1),"."))</calculatedColumnFormula>
    </tableColumn>
    <tableColumn id="22" name="14" dataDxfId="120">
      <calculatedColumnFormula>IF(ISBLANK(laps_times[[#This Row],[14]]),"DNF",CONCATENATE(RANK(rounds_cum_time[[#This Row],[14]],rounds_cum_time[14],1),"."))</calculatedColumnFormula>
    </tableColumn>
    <tableColumn id="23" name="15" dataDxfId="119">
      <calculatedColumnFormula>IF(ISBLANK(laps_times[[#This Row],[15]]),"DNF",CONCATENATE(RANK(rounds_cum_time[[#This Row],[15]],rounds_cum_time[15],1),"."))</calculatedColumnFormula>
    </tableColumn>
    <tableColumn id="24" name="16" dataDxfId="118">
      <calculatedColumnFormula>IF(ISBLANK(laps_times[[#This Row],[16]]),"DNF",CONCATENATE(RANK(rounds_cum_time[[#This Row],[16]],rounds_cum_time[16],1),"."))</calculatedColumnFormula>
    </tableColumn>
    <tableColumn id="25" name="17" dataDxfId="117">
      <calculatedColumnFormula>IF(ISBLANK(laps_times[[#This Row],[17]]),"DNF",CONCATENATE(RANK(rounds_cum_time[[#This Row],[17]],rounds_cum_time[17],1),"."))</calculatedColumnFormula>
    </tableColumn>
    <tableColumn id="26" name="18" dataDxfId="116">
      <calculatedColumnFormula>IF(ISBLANK(laps_times[[#This Row],[18]]),"DNF",CONCATENATE(RANK(rounds_cum_time[[#This Row],[18]],rounds_cum_time[18],1),"."))</calculatedColumnFormula>
    </tableColumn>
    <tableColumn id="27" name="19" dataDxfId="115">
      <calculatedColumnFormula>IF(ISBLANK(laps_times[[#This Row],[19]]),"DNF",CONCATENATE(RANK(rounds_cum_time[[#This Row],[19]],rounds_cum_time[19],1),"."))</calculatedColumnFormula>
    </tableColumn>
    <tableColumn id="28" name="20" dataDxfId="114">
      <calculatedColumnFormula>IF(ISBLANK(laps_times[[#This Row],[20]]),"DNF",CONCATENATE(RANK(rounds_cum_time[[#This Row],[20]],rounds_cum_time[20],1),"."))</calculatedColumnFormula>
    </tableColumn>
    <tableColumn id="29" name="21" dataDxfId="113">
      <calculatedColumnFormula>IF(ISBLANK(laps_times[[#This Row],[21]]),"DNF",CONCATENATE(RANK(rounds_cum_time[[#This Row],[21]],rounds_cum_time[21],1),"."))</calculatedColumnFormula>
    </tableColumn>
    <tableColumn id="30" name="22" dataDxfId="112">
      <calculatedColumnFormula>IF(ISBLANK(laps_times[[#This Row],[22]]),"DNF",CONCATENATE(RANK(rounds_cum_time[[#This Row],[22]],rounds_cum_time[22],1),"."))</calculatedColumnFormula>
    </tableColumn>
    <tableColumn id="31" name="23" dataDxfId="111">
      <calculatedColumnFormula>IF(ISBLANK(laps_times[[#This Row],[23]]),"DNF",CONCATENATE(RANK(rounds_cum_time[[#This Row],[23]],rounds_cum_time[23],1),"."))</calculatedColumnFormula>
    </tableColumn>
    <tableColumn id="32" name="24" dataDxfId="110">
      <calculatedColumnFormula>IF(ISBLANK(laps_times[[#This Row],[24]]),"DNF",CONCATENATE(RANK(rounds_cum_time[[#This Row],[24]],rounds_cum_time[24],1),"."))</calculatedColumnFormula>
    </tableColumn>
    <tableColumn id="33" name="25" dataDxfId="109">
      <calculatedColumnFormula>IF(ISBLANK(laps_times[[#This Row],[25]]),"DNF",CONCATENATE(RANK(rounds_cum_time[[#This Row],[25]],rounds_cum_time[25],1),"."))</calculatedColumnFormula>
    </tableColumn>
    <tableColumn id="34" name="26" dataDxfId="108">
      <calculatedColumnFormula>IF(ISBLANK(laps_times[[#This Row],[26]]),"DNF",CONCATENATE(RANK(rounds_cum_time[[#This Row],[26]],rounds_cum_time[26],1),"."))</calculatedColumnFormula>
    </tableColumn>
    <tableColumn id="35" name="27" dataDxfId="107">
      <calculatedColumnFormula>IF(ISBLANK(laps_times[[#This Row],[27]]),"DNF",CONCATENATE(RANK(rounds_cum_time[[#This Row],[27]],rounds_cum_time[27],1),"."))</calculatedColumnFormula>
    </tableColumn>
    <tableColumn id="36" name="28" dataDxfId="106">
      <calculatedColumnFormula>IF(ISBLANK(laps_times[[#This Row],[28]]),"DNF",CONCATENATE(RANK(rounds_cum_time[[#This Row],[28]],rounds_cum_time[28],1),"."))</calculatedColumnFormula>
    </tableColumn>
    <tableColumn id="37" name="29" dataDxfId="105">
      <calculatedColumnFormula>IF(ISBLANK(laps_times[[#This Row],[29]]),"DNF",CONCATENATE(RANK(rounds_cum_time[[#This Row],[29]],rounds_cum_time[29],1),"."))</calculatedColumnFormula>
    </tableColumn>
    <tableColumn id="38" name="30" dataDxfId="104">
      <calculatedColumnFormula>IF(ISBLANK(laps_times[[#This Row],[30]]),"DNF",CONCATENATE(RANK(rounds_cum_time[[#This Row],[30]],rounds_cum_time[30],1),"."))</calculatedColumnFormula>
    </tableColumn>
    <tableColumn id="39" name="31" dataDxfId="103">
      <calculatedColumnFormula>IF(ISBLANK(laps_times[[#This Row],[31]]),"DNF",CONCATENATE(RANK(rounds_cum_time[[#This Row],[31]],rounds_cum_time[31],1),"."))</calculatedColumnFormula>
    </tableColumn>
    <tableColumn id="40" name="32" dataDxfId="102">
      <calculatedColumnFormula>IF(ISBLANK(laps_times[[#This Row],[32]]),"DNF",CONCATENATE(RANK(rounds_cum_time[[#This Row],[32]],rounds_cum_time[32],1),"."))</calculatedColumnFormula>
    </tableColumn>
    <tableColumn id="41" name="33" dataDxfId="101">
      <calculatedColumnFormula>IF(ISBLANK(laps_times[[#This Row],[33]]),"DNF",CONCATENATE(RANK(rounds_cum_time[[#This Row],[33]],rounds_cum_time[33],1),"."))</calculatedColumnFormula>
    </tableColumn>
    <tableColumn id="42" name="34" dataDxfId="100">
      <calculatedColumnFormula>IF(ISBLANK(laps_times[[#This Row],[34]]),"DNF",CONCATENATE(RANK(rounds_cum_time[[#This Row],[34]],rounds_cum_time[34],1),"."))</calculatedColumnFormula>
    </tableColumn>
    <tableColumn id="43" name="35" dataDxfId="99">
      <calculatedColumnFormula>IF(ISBLANK(laps_times[[#This Row],[35]]),"DNF",CONCATENATE(RANK(rounds_cum_time[[#This Row],[35]],rounds_cum_time[35],1),"."))</calculatedColumnFormula>
    </tableColumn>
    <tableColumn id="44" name="36" dataDxfId="98">
      <calculatedColumnFormula>IF(ISBLANK(laps_times[[#This Row],[36]]),"DNF",CONCATENATE(RANK(rounds_cum_time[[#This Row],[36]],rounds_cum_time[36],1),"."))</calculatedColumnFormula>
    </tableColumn>
    <tableColumn id="45" name="37" dataDxfId="97">
      <calculatedColumnFormula>IF(ISBLANK(laps_times[[#This Row],[37]]),"DNF",CONCATENATE(RANK(rounds_cum_time[[#This Row],[37]],rounds_cum_time[37],1),"."))</calculatedColumnFormula>
    </tableColumn>
    <tableColumn id="46" name="38" dataDxfId="96">
      <calculatedColumnFormula>IF(ISBLANK(laps_times[[#This Row],[38]]),"DNF",CONCATENATE(RANK(rounds_cum_time[[#This Row],[38]],rounds_cum_time[38],1),"."))</calculatedColumnFormula>
    </tableColumn>
    <tableColumn id="47" name="39" dataDxfId="95">
      <calculatedColumnFormula>IF(ISBLANK(laps_times[[#This Row],[39]]),"DNF",CONCATENATE(RANK(rounds_cum_time[[#This Row],[39]],rounds_cum_time[39],1),"."))</calculatedColumnFormula>
    </tableColumn>
    <tableColumn id="48" name="40" dataDxfId="94">
      <calculatedColumnFormula>IF(ISBLANK(laps_times[[#This Row],[40]]),"DNF",CONCATENATE(RANK(rounds_cum_time[[#This Row],[40]],rounds_cum_time[40],1),"."))</calculatedColumnFormula>
    </tableColumn>
    <tableColumn id="49" name="41" dataDxfId="93">
      <calculatedColumnFormula>IF(ISBLANK(laps_times[[#This Row],[41]]),"DNF",CONCATENATE(RANK(rounds_cum_time[[#This Row],[41]],rounds_cum_time[41],1),"."))</calculatedColumnFormula>
    </tableColumn>
    <tableColumn id="50" name="42" dataDxfId="92">
      <calculatedColumnFormula>IF(ISBLANK(laps_times[[#This Row],[42]]),"DNF",CONCATENATE(RANK(rounds_cum_time[[#This Row],[42]],rounds_cum_time[42],1),"."))</calculatedColumnFormula>
    </tableColumn>
    <tableColumn id="51" name="43" dataDxfId="91">
      <calculatedColumnFormula>IF(ISBLANK(laps_times[[#This Row],[43]]),"DNF",CONCATENATE(RANK(rounds_cum_time[[#This Row],[43]],rounds_cum_time[43],1),"."))</calculatedColumnFormula>
    </tableColumn>
    <tableColumn id="52" name="44" dataDxfId="90">
      <calculatedColumnFormula>IF(ISBLANK(laps_times[[#This Row],[44]]),"DNF",CONCATENATE(RANK(rounds_cum_time[[#This Row],[44]],rounds_cum_time[44],1),"."))</calculatedColumnFormula>
    </tableColumn>
    <tableColumn id="53" name="45" dataDxfId="89">
      <calculatedColumnFormula>IF(ISBLANK(laps_times[[#This Row],[45]]),"DNF",CONCATENATE(RANK(rounds_cum_time[[#This Row],[45]],rounds_cum_time[45],1),"."))</calculatedColumnFormula>
    </tableColumn>
    <tableColumn id="54" name="46" dataDxfId="88">
      <calculatedColumnFormula>IF(ISBLANK(laps_times[[#This Row],[46]]),"DNF",CONCATENATE(RANK(rounds_cum_time[[#This Row],[46]],rounds_cum_time[46],1),"."))</calculatedColumnFormula>
    </tableColumn>
    <tableColumn id="55" name="47" dataDxfId="87">
      <calculatedColumnFormula>IF(ISBLANK(laps_times[[#This Row],[47]]),"DNF",CONCATENATE(RANK(rounds_cum_time[[#This Row],[47]],rounds_cum_time[47],1),"."))</calculatedColumnFormula>
    </tableColumn>
    <tableColumn id="56" name="48" dataDxfId="86">
      <calculatedColumnFormula>IF(ISBLANK(laps_times[[#This Row],[48]]),"DNF",CONCATENATE(RANK(rounds_cum_time[[#This Row],[48]],rounds_cum_time[48],1),"."))</calculatedColumnFormula>
    </tableColumn>
    <tableColumn id="57" name="49" dataDxfId="85">
      <calculatedColumnFormula>IF(ISBLANK(laps_times[[#This Row],[49]]),"DNF",CONCATENATE(RANK(rounds_cum_time[[#This Row],[49]],rounds_cum_time[49],1),"."))</calculatedColumnFormula>
    </tableColumn>
    <tableColumn id="58" name="50" dataDxfId="84">
      <calculatedColumnFormula>IF(ISBLANK(laps_times[[#This Row],[50]]),"DNF",CONCATENATE(RANK(rounds_cum_time[[#This Row],[50]],rounds_cum_time[50],1),"."))</calculatedColumnFormula>
    </tableColumn>
    <tableColumn id="59" name="51" dataDxfId="83">
      <calculatedColumnFormula>IF(ISBLANK(laps_times[[#This Row],[51]]),"DNF",CONCATENATE(RANK(rounds_cum_time[[#This Row],[51]],rounds_cum_time[51],1),"."))</calculatedColumnFormula>
    </tableColumn>
    <tableColumn id="60" name="52" dataDxfId="82">
      <calculatedColumnFormula>IF(ISBLANK(laps_times[[#This Row],[52]]),"DNF",CONCATENATE(RANK(rounds_cum_time[[#This Row],[52]],rounds_cum_time[52],1),"."))</calculatedColumnFormula>
    </tableColumn>
    <tableColumn id="61" name="53" dataDxfId="81">
      <calculatedColumnFormula>IF(ISBLANK(laps_times[[#This Row],[53]]),"DNF",CONCATENATE(RANK(rounds_cum_time[[#This Row],[53]],rounds_cum_time[53],1),"."))</calculatedColumnFormula>
    </tableColumn>
    <tableColumn id="62" name="54" dataDxfId="80">
      <calculatedColumnFormula>IF(ISBLANK(laps_times[[#This Row],[54]]),"DNF",CONCATENATE(RANK(rounds_cum_time[[#This Row],[54]],rounds_cum_time[54],1),"."))</calculatedColumnFormula>
    </tableColumn>
    <tableColumn id="63" name="55" dataDxfId="79">
      <calculatedColumnFormula>IF(ISBLANK(laps_times[[#This Row],[55]]),"DNF",CONCATENATE(RANK(rounds_cum_time[[#This Row],[55]],rounds_cum_time[55],1),"."))</calculatedColumnFormula>
    </tableColumn>
    <tableColumn id="64" name="56" dataDxfId="78">
      <calculatedColumnFormula>IF(ISBLANK(laps_times[[#This Row],[56]]),"DNF",CONCATENATE(RANK(rounds_cum_time[[#This Row],[56]],rounds_cum_time[56],1),"."))</calculatedColumnFormula>
    </tableColumn>
    <tableColumn id="65" name="57" dataDxfId="77">
      <calculatedColumnFormula>IF(ISBLANK(laps_times[[#This Row],[57]]),"DNF",CONCATENATE(RANK(rounds_cum_time[[#This Row],[57]],rounds_cum_time[57],1),"."))</calculatedColumnFormula>
    </tableColumn>
    <tableColumn id="66" name="58" dataDxfId="76">
      <calculatedColumnFormula>IF(ISBLANK(laps_times[[#This Row],[58]]),"DNF",CONCATENATE(RANK(rounds_cum_time[[#This Row],[58]],rounds_cum_time[58],1),"."))</calculatedColumnFormula>
    </tableColumn>
    <tableColumn id="67" name="59" dataDxfId="75">
      <calculatedColumnFormula>IF(ISBLANK(laps_times[[#This Row],[59]]),"DNF",CONCATENATE(RANK(rounds_cum_time[[#This Row],[59]],rounds_cum_time[59],1),"."))</calculatedColumnFormula>
    </tableColumn>
    <tableColumn id="68" name="60" dataDxfId="74">
      <calculatedColumnFormula>IF(ISBLANK(laps_times[[#This Row],[60]]),"DNF",CONCATENATE(RANK(rounds_cum_time[[#This Row],[60]],rounds_cum_time[60],1),"."))</calculatedColumnFormula>
    </tableColumn>
    <tableColumn id="69" name="61" dataDxfId="73">
      <calculatedColumnFormula>IF(ISBLANK(laps_times[[#This Row],[61]]),"DNF",CONCATENATE(RANK(rounds_cum_time[[#This Row],[61]],rounds_cum_time[61],1),"."))</calculatedColumnFormula>
    </tableColumn>
    <tableColumn id="70" name="62" dataDxfId="72">
      <calculatedColumnFormula>IF(ISBLANK(laps_times[[#This Row],[62]]),"DNF",CONCATENATE(RANK(rounds_cum_time[[#This Row],[62]],rounds_cum_time[62],1),"."))</calculatedColumnFormula>
    </tableColumn>
    <tableColumn id="71" name="63" dataDxfId="71">
      <calculatedColumnFormula>IF(ISBLANK(laps_times[[#This Row],[63]]),"DNF",CONCATENATE(RANK(rounds_cum_time[[#This Row],[63]],rounds_cum_time[63],1),"."))</calculatedColumnFormula>
    </tableColumn>
  </tableColumns>
  <tableStyleInfo name="TableStyleLight9 2 3" showFirstColumn="0" showLastColumn="0" showRowStripes="1" showColumnStripes="0"/>
</table>
</file>

<file path=xl/tables/table4.xml><?xml version="1.0" encoding="utf-8"?>
<table xmlns="http://schemas.openxmlformats.org/spreadsheetml/2006/main" id="6" name="km4_splits_ranks" displayName="km4_splits_ranks" ref="B5:BA123" totalsRowShown="0" headerRowDxfId="70" dataDxfId="69">
  <tableColumns count="52">
    <tableColumn id="1" name="poř" dataDxfId="68">
      <calculatedColumnFormula>laps_times[[#This Row],[poř]]</calculatedColumnFormula>
    </tableColumn>
    <tableColumn id="2" name="s.č." dataDxfId="67">
      <calculatedColumnFormula>laps_times[[#This Row],[s.č.]]</calculatedColumnFormula>
    </tableColumn>
    <tableColumn id="3" name="jméno" dataDxfId="66">
      <calculatedColumnFormula>laps_times[[#This Row],[jméno]]</calculatedColumnFormula>
    </tableColumn>
    <tableColumn id="4" name="roč" dataDxfId="65">
      <calculatedColumnFormula>laps_times[[#This Row],[roč]]</calculatedColumnFormula>
    </tableColumn>
    <tableColumn id="5" name="kat" dataDxfId="64">
      <calculatedColumnFormula>laps_times[[#This Row],[kat]]</calculatedColumnFormula>
    </tableColumn>
    <tableColumn id="6" name="poř_kat" dataDxfId="63">
      <calculatedColumnFormula>laps_times[[#This Row],[poř_kat]]</calculatedColumnFormula>
    </tableColumn>
    <tableColumn id="7" name="klub" dataDxfId="62">
      <calculatedColumnFormula>IF(ISBLANK(laps_times[[#This Row],[klub]]),"-",laps_times[[#This Row],[klub]])</calculatedColumnFormula>
    </tableColumn>
    <tableColumn id="8" name="celk. čas" dataDxfId="44">
      <calculatedColumnFormula>laps_times[[#This Row],[celk. čas]]</calculatedColumnFormula>
    </tableColumn>
    <tableColumn id="20" name="0 - 4 " dataDxfId="43">
      <calculatedColumnFormula>SUM(laps_times[[#This Row],[1]:[6]])</calculatedColumnFormula>
    </tableColumn>
    <tableColumn id="21" name="4 - 8 " dataDxfId="42">
      <calculatedColumnFormula>SUM(laps_times[[#This Row],[7]:[12]])</calculatedColumnFormula>
    </tableColumn>
    <tableColumn id="22" name="8 - 12 " dataDxfId="41">
      <calculatedColumnFormula>SUM(laps_times[[#This Row],[13]:[18]])</calculatedColumnFormula>
    </tableColumn>
    <tableColumn id="23" name="12 - 16 " dataDxfId="40">
      <calculatedColumnFormula>SUM(laps_times[[#This Row],[19]:[24]])</calculatedColumnFormula>
    </tableColumn>
    <tableColumn id="24" name="16 -20 " dataDxfId="39">
      <calculatedColumnFormula>SUM(laps_times[[#This Row],[25]:[30]])</calculatedColumnFormula>
    </tableColumn>
    <tableColumn id="25" name="20 - 24 " dataDxfId="38">
      <calculatedColumnFormula>SUM(laps_times[[#This Row],[31]:[36]])</calculatedColumnFormula>
    </tableColumn>
    <tableColumn id="26" name="24 - 28 " dataDxfId="37">
      <calculatedColumnFormula>SUM(laps_times[[#This Row],[37]:[42]])</calculatedColumnFormula>
    </tableColumn>
    <tableColumn id="27" name="28 - 32 " dataDxfId="36">
      <calculatedColumnFormula>SUM(laps_times[[#This Row],[43]:[48]])</calculatedColumnFormula>
    </tableColumn>
    <tableColumn id="28" name="32 - 36 " dataDxfId="35">
      <calculatedColumnFormula>SUM(laps_times[[#This Row],[49]:[54]])</calculatedColumnFormula>
    </tableColumn>
    <tableColumn id="29" name="36 - 40 " dataDxfId="34">
      <calculatedColumnFormula>SUM(laps_times[[#This Row],[55]:[60]])</calculatedColumnFormula>
    </tableColumn>
    <tableColumn id="30" name="40 - 42 " dataDxfId="33">
      <calculatedColumnFormula>SUM(laps_times[[#This Row],[61]:[63]])</calculatedColumnFormula>
    </tableColumn>
    <tableColumn id="31" name="0 - 4" dataDxfId="32">
      <calculatedColumnFormula>IF(km4_splits_ranks[[#This Row],[0 - 4 ]]="DNF","DNF",RANK(km4_splits_ranks[[#This Row],[0 - 4 ]],km4_splits_ranks[0 - 4 ],1))</calculatedColumnFormula>
    </tableColumn>
    <tableColumn id="32" name="4 - 8" dataDxfId="31">
      <calculatedColumnFormula>IF(km4_splits_ranks[[#This Row],[4 - 8 ]]="DNF","DNF",RANK(km4_splits_ranks[[#This Row],[4 - 8 ]],km4_splits_ranks[4 - 8 ],1))</calculatedColumnFormula>
    </tableColumn>
    <tableColumn id="33" name="8 - 12" dataDxfId="30">
      <calculatedColumnFormula>IF(km4_splits_ranks[[#This Row],[8 - 12 ]]="DNF","DNF",RANK(km4_splits_ranks[[#This Row],[8 - 12 ]],km4_splits_ranks[8 - 12 ],1))</calculatedColumnFormula>
    </tableColumn>
    <tableColumn id="34" name="12 - 16" dataDxfId="29">
      <calculatedColumnFormula>IF(km4_splits_ranks[[#This Row],[12 - 16 ]]="DNF","DNF",RANK(km4_splits_ranks[[#This Row],[12 - 16 ]],km4_splits_ranks[12 - 16 ],1))</calculatedColumnFormula>
    </tableColumn>
    <tableColumn id="35" name="16 -20" dataDxfId="28">
      <calculatedColumnFormula>IF(km4_splits_ranks[[#This Row],[16 -20 ]]="DNF","DNF",RANK(km4_splits_ranks[[#This Row],[16 -20 ]],km4_splits_ranks[16 -20 ],1))</calculatedColumnFormula>
    </tableColumn>
    <tableColumn id="36" name="20 - 24" dataDxfId="27">
      <calculatedColumnFormula>IF(km4_splits_ranks[[#This Row],[20 - 24 ]]="DNF","DNF",RANK(km4_splits_ranks[[#This Row],[20 - 24 ]],km4_splits_ranks[20 - 24 ],1))</calculatedColumnFormula>
    </tableColumn>
    <tableColumn id="37" name="24 - 28" dataDxfId="26">
      <calculatedColumnFormula>IF(km4_splits_ranks[[#This Row],[24 - 28 ]]="DNF","DNF",RANK(km4_splits_ranks[[#This Row],[24 - 28 ]],km4_splits_ranks[24 - 28 ],1))</calculatedColumnFormula>
    </tableColumn>
    <tableColumn id="38" name="28 - 32" dataDxfId="25">
      <calculatedColumnFormula>IF(km4_splits_ranks[[#This Row],[28 - 32 ]]="DNF","DNF",RANK(km4_splits_ranks[[#This Row],[28 - 32 ]],km4_splits_ranks[28 - 32 ],1))</calculatedColumnFormula>
    </tableColumn>
    <tableColumn id="39" name="32 - 36" dataDxfId="24">
      <calculatedColumnFormula>IF(km4_splits_ranks[[#This Row],[32 - 36 ]]="DNF","DNF",RANK(km4_splits_ranks[[#This Row],[32 - 36 ]],km4_splits_ranks[32 - 36 ],1))</calculatedColumnFormula>
    </tableColumn>
    <tableColumn id="40" name="36 - 40" dataDxfId="23">
      <calculatedColumnFormula>IF(km4_splits_ranks[[#This Row],[36 - 40 ]]="DNF","DNF",RANK(km4_splits_ranks[[#This Row],[36 - 40 ]],km4_splits_ranks[36 - 40 ],1))</calculatedColumnFormula>
    </tableColumn>
    <tableColumn id="41" name="40 - 42" dataDxfId="22">
      <calculatedColumnFormula>IF(km4_splits_ranks[[#This Row],[40 - 42 ]]="DNF","DNF",RANK(km4_splits_ranks[[#This Row],[40 - 42 ]],km4_splits_ranks[40 - 42 ],1))</calculatedColumnFormula>
    </tableColumn>
    <tableColumn id="9" name="4 km" dataDxfId="21">
      <calculatedColumnFormula>km4_splits_ranks[[#This Row],[0 - 4 ]]</calculatedColumnFormula>
    </tableColumn>
    <tableColumn id="10" name="8 km" dataDxfId="20">
      <calculatedColumnFormula>IF(km4_splits_ranks[[#This Row],[4 - 8 ]]="DNF","DNF",km4_splits_ranks[[#This Row],[4 km]]+km4_splits_ranks[[#This Row],[4 - 8 ]])</calculatedColumnFormula>
    </tableColumn>
    <tableColumn id="11" name="12 km" dataDxfId="19">
      <calculatedColumnFormula>IF(km4_splits_ranks[[#This Row],[8 - 12 ]]="DNF","DNF",km4_splits_ranks[[#This Row],[8 km]]+km4_splits_ranks[[#This Row],[8 - 12 ]])</calculatedColumnFormula>
    </tableColumn>
    <tableColumn id="12" name="16 km" dataDxfId="18">
      <calculatedColumnFormula>IF(km4_splits_ranks[[#This Row],[12 - 16 ]]="DNF","DNF",km4_splits_ranks[[#This Row],[12 km]]+km4_splits_ranks[[#This Row],[12 - 16 ]])</calculatedColumnFormula>
    </tableColumn>
    <tableColumn id="13" name="20 km" dataDxfId="17">
      <calculatedColumnFormula>IF(km4_splits_ranks[[#This Row],[16 -20 ]]="DNF","DNF",km4_splits_ranks[[#This Row],[16 km]]+km4_splits_ranks[[#This Row],[16 -20 ]])</calculatedColumnFormula>
    </tableColumn>
    <tableColumn id="14" name="24 km" dataDxfId="16">
      <calculatedColumnFormula>IF(km4_splits_ranks[[#This Row],[20 - 24 ]]="DNF","DNF",km4_splits_ranks[[#This Row],[20 km]]+km4_splits_ranks[[#This Row],[20 - 24 ]])</calculatedColumnFormula>
    </tableColumn>
    <tableColumn id="15" name="28 km" dataDxfId="15">
      <calculatedColumnFormula>IF(km4_splits_ranks[[#This Row],[24 - 28 ]]="DNF","DNF",km4_splits_ranks[[#This Row],[24 km]]+km4_splits_ranks[[#This Row],[24 - 28 ]])</calculatedColumnFormula>
    </tableColumn>
    <tableColumn id="16" name="32 km" dataDxfId="14">
      <calculatedColumnFormula>IF(km4_splits_ranks[[#This Row],[28 - 32 ]]="DNF","DNF",km4_splits_ranks[[#This Row],[28 km]]+km4_splits_ranks[[#This Row],[28 - 32 ]])</calculatedColumnFormula>
    </tableColumn>
    <tableColumn id="17" name="36 km" dataDxfId="13">
      <calculatedColumnFormula>IF(km4_splits_ranks[[#This Row],[32 - 36 ]]="DNF","DNF",km4_splits_ranks[[#This Row],[32 km]]+km4_splits_ranks[[#This Row],[32 - 36 ]])</calculatedColumnFormula>
    </tableColumn>
    <tableColumn id="18" name="40 km" dataDxfId="12">
      <calculatedColumnFormula>IF(km4_splits_ranks[[#This Row],[36 - 40 ]]="DNF","DNF",km4_splits_ranks[[#This Row],[36 km]]+km4_splits_ranks[[#This Row],[36 - 40 ]])</calculatedColumnFormula>
    </tableColumn>
    <tableColumn id="19" name="42 km" dataDxfId="11">
      <calculatedColumnFormula>IF(km4_splits_ranks[[#This Row],[40 - 42 ]]="DNF","DNF",km4_splits_ranks[[#This Row],[40 km]]+km4_splits_ranks[[#This Row],[40 - 42 ]])</calculatedColumnFormula>
    </tableColumn>
    <tableColumn id="73" name=" 4 km" dataDxfId="10">
      <calculatedColumnFormula>IF(km4_splits_ranks[[#This Row],[4 km]]="DNF","DNF",RANK(km4_splits_ranks[[#This Row],[4 km]],km4_splits_ranks[4 km],1))</calculatedColumnFormula>
    </tableColumn>
    <tableColumn id="74" name=" 8 km" dataDxfId="9">
      <calculatedColumnFormula>IF(km4_splits_ranks[[#This Row],[8 km]]="DNF","DNF",RANK(km4_splits_ranks[[#This Row],[8 km]],km4_splits_ranks[8 km],1))</calculatedColumnFormula>
    </tableColumn>
    <tableColumn id="75" name=" 12 km" dataDxfId="8">
      <calculatedColumnFormula>IF(km4_splits_ranks[[#This Row],[12 km]]="DNF","DNF",RANK(km4_splits_ranks[[#This Row],[12 km]],km4_splits_ranks[12 km],1))</calculatedColumnFormula>
    </tableColumn>
    <tableColumn id="76" name=" 16 km" dataDxfId="7">
      <calculatedColumnFormula>IF(km4_splits_ranks[[#This Row],[16 km]]="DNF","DNF",RANK(km4_splits_ranks[[#This Row],[16 km]],km4_splits_ranks[16 km],1))</calculatedColumnFormula>
    </tableColumn>
    <tableColumn id="77" name=" 20 km" dataDxfId="6">
      <calculatedColumnFormula>IF(km4_splits_ranks[[#This Row],[20 km]]="DNF","DNF",RANK(km4_splits_ranks[[#This Row],[20 km]],km4_splits_ranks[20 km],1))</calculatedColumnFormula>
    </tableColumn>
    <tableColumn id="78" name=" 24 km" dataDxfId="5">
      <calculatedColumnFormula>IF(km4_splits_ranks[[#This Row],[24 km]]="DNF","DNF",RANK(km4_splits_ranks[[#This Row],[24 km]],km4_splits_ranks[24 km],1))</calculatedColumnFormula>
    </tableColumn>
    <tableColumn id="79" name=" 28 km" dataDxfId="4">
      <calculatedColumnFormula>IF(km4_splits_ranks[[#This Row],[28 km]]="DNF","DNF",RANK(km4_splits_ranks[[#This Row],[28 km]],km4_splits_ranks[28 km],1))</calculatedColumnFormula>
    </tableColumn>
    <tableColumn id="80" name=" 32 km" dataDxfId="3">
      <calculatedColumnFormula>IF(km4_splits_ranks[[#This Row],[32 km]]="DNF","DNF",RANK(km4_splits_ranks[[#This Row],[32 km]],km4_splits_ranks[32 km],1))</calculatedColumnFormula>
    </tableColumn>
    <tableColumn id="81" name=" 36 km" dataDxfId="2">
      <calculatedColumnFormula>IF(km4_splits_ranks[[#This Row],[36 km]]="DNF","DNF",RANK(km4_splits_ranks[[#This Row],[36 km]],km4_splits_ranks[36 km],1))</calculatedColumnFormula>
    </tableColumn>
    <tableColumn id="82" name=" 40 km" dataDxfId="1">
      <calculatedColumnFormula>IF(km4_splits_ranks[[#This Row],[40 km]]="DNF","DNF",RANK(km4_splits_ranks[[#This Row],[40 km]],km4_splits_ranks[40 km],1))</calculatedColumnFormula>
    </tableColumn>
    <tableColumn id="83" name=" 42 km" dataDxfId="0">
      <calculatedColumnFormula>IF(km4_splits_ranks[[#This Row],[42 km]]="DNF","DNF",RANK(km4_splits_ranks[[#This Row],[42 km]],km4_splits_ranks[42 km],1))</calculatedColumnFormula>
    </tableColumn>
  </tableColumns>
  <tableStyleInfo name="TableStyleLight14 2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showGridLines="0" showRowColHeaders="0" tabSelected="1" workbookViewId="0">
      <selection activeCell="B1" sqref="B1:D3"/>
    </sheetView>
  </sheetViews>
  <sheetFormatPr defaultColWidth="0" defaultRowHeight="21" customHeight="1" zeroHeight="1" x14ac:dyDescent="0.25"/>
  <cols>
    <col min="1" max="1" width="2.7109375" style="10" customWidth="1"/>
    <col min="2" max="2" width="39.85546875" style="10" bestFit="1" customWidth="1"/>
    <col min="3" max="15" width="9.140625" style="10" customWidth="1"/>
    <col min="16" max="16" width="3.140625" style="10" customWidth="1"/>
    <col min="17" max="18" width="0" style="10" hidden="1" customWidth="1"/>
    <col min="19" max="16384" width="9.140625" style="10" hidden="1"/>
  </cols>
  <sheetData>
    <row r="1" spans="2:16" ht="21" customHeight="1" x14ac:dyDescent="0.25">
      <c r="B1" s="148">
        <v>2016</v>
      </c>
      <c r="C1" s="148"/>
      <c r="D1" s="148"/>
    </row>
    <row r="2" spans="2:16" ht="21" customHeight="1" x14ac:dyDescent="0.25">
      <c r="B2" s="148"/>
      <c r="C2" s="148"/>
      <c r="D2" s="148"/>
      <c r="P2" s="33"/>
    </row>
    <row r="3" spans="2:16" ht="21" customHeight="1" x14ac:dyDescent="0.25">
      <c r="B3" s="148"/>
      <c r="C3" s="148"/>
      <c r="D3" s="148"/>
    </row>
    <row r="4" spans="2:16" ht="21" customHeight="1" x14ac:dyDescent="0.25">
      <c r="B4" s="150" t="s">
        <v>262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24"/>
    </row>
    <row r="5" spans="2:16" ht="21" customHeight="1" x14ac:dyDescent="0.2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24"/>
    </row>
    <row r="6" spans="2:16" ht="21" customHeight="1" x14ac:dyDescent="0.25"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</row>
    <row r="7" spans="2:16" ht="21" customHeight="1" x14ac:dyDescent="0.25"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</row>
    <row r="8" spans="2:16" ht="21" customHeight="1" x14ac:dyDescent="0.25">
      <c r="B8" s="10" t="s">
        <v>227</v>
      </c>
      <c r="E8" s="125"/>
      <c r="F8" s="125"/>
      <c r="I8" s="151" t="s">
        <v>215</v>
      </c>
      <c r="J8" s="151"/>
      <c r="K8" s="125"/>
      <c r="L8" s="125"/>
    </row>
    <row r="9" spans="2:16" ht="21" customHeight="1" x14ac:dyDescent="0.25">
      <c r="B9" s="149" t="s">
        <v>225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24"/>
    </row>
    <row r="10" spans="2:16" ht="21" customHeight="1" x14ac:dyDescent="0.25"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24"/>
    </row>
    <row r="11" spans="2:16" ht="21" customHeight="1" x14ac:dyDescent="0.25">
      <c r="B11" s="10" t="s">
        <v>226</v>
      </c>
    </row>
    <row r="12" spans="2:16" ht="12" customHeight="1" x14ac:dyDescent="0.25"/>
    <row r="13" spans="2:16" ht="21" customHeight="1" x14ac:dyDescent="0.25">
      <c r="B13" s="10" t="s">
        <v>216</v>
      </c>
    </row>
    <row r="14" spans="2:16" ht="21" customHeight="1" x14ac:dyDescent="0.25">
      <c r="B14" s="10" t="s">
        <v>217</v>
      </c>
    </row>
    <row r="15" spans="2:16" ht="21" customHeight="1" x14ac:dyDescent="0.25">
      <c r="B15" s="10" t="s">
        <v>218</v>
      </c>
      <c r="D15" s="13"/>
      <c r="K15" s="152" t="s">
        <v>116</v>
      </c>
      <c r="L15" s="152"/>
      <c r="M15" s="152"/>
      <c r="N15" s="152"/>
      <c r="O15" s="152"/>
    </row>
    <row r="16" spans="2:16" ht="21" customHeight="1" x14ac:dyDescent="0.25">
      <c r="B16" s="10" t="s">
        <v>219</v>
      </c>
      <c r="D16" s="13"/>
      <c r="J16" s="11"/>
      <c r="K16" s="152" t="s">
        <v>146</v>
      </c>
      <c r="L16" s="152"/>
      <c r="M16" s="152"/>
      <c r="N16" s="152"/>
      <c r="O16" s="152"/>
    </row>
    <row r="17" spans="2:15" ht="21" customHeight="1" x14ac:dyDescent="0.25">
      <c r="B17" s="10" t="s">
        <v>220</v>
      </c>
      <c r="D17" s="13"/>
      <c r="J17" s="11"/>
      <c r="K17" s="152" t="s">
        <v>120</v>
      </c>
      <c r="L17" s="152"/>
      <c r="M17" s="152"/>
      <c r="N17" s="152"/>
      <c r="O17" s="152"/>
    </row>
    <row r="18" spans="2:15" ht="21" customHeight="1" x14ac:dyDescent="0.25">
      <c r="B18" s="10" t="s">
        <v>221</v>
      </c>
      <c r="D18" s="13"/>
      <c r="J18" s="11"/>
      <c r="K18" s="152" t="s">
        <v>123</v>
      </c>
      <c r="L18" s="152"/>
      <c r="M18" s="152"/>
      <c r="N18" s="152"/>
      <c r="O18" s="152"/>
    </row>
    <row r="19" spans="2:15" ht="21" customHeight="1" x14ac:dyDescent="0.25">
      <c r="B19" s="10" t="s">
        <v>223</v>
      </c>
      <c r="D19" s="13"/>
      <c r="J19" s="11"/>
    </row>
    <row r="20" spans="2:15" ht="12" customHeight="1" x14ac:dyDescent="0.25"/>
    <row r="21" spans="2:15" ht="21" customHeight="1" x14ac:dyDescent="0.25">
      <c r="B21" s="10" t="s">
        <v>228</v>
      </c>
      <c r="D21" s="13"/>
    </row>
    <row r="22" spans="2:15" ht="21" customHeight="1" x14ac:dyDescent="0.25"/>
    <row r="23" spans="2:15" ht="21" hidden="1" customHeight="1" x14ac:dyDescent="0.25">
      <c r="C23" s="13"/>
      <c r="D23" s="13"/>
    </row>
    <row r="24" spans="2:15" ht="21" hidden="1" customHeight="1" x14ac:dyDescent="0.25">
      <c r="C24" s="13"/>
      <c r="D24" s="13"/>
    </row>
    <row r="25" spans="2:15" ht="21" hidden="1" customHeight="1" x14ac:dyDescent="0.25"/>
    <row r="26" spans="2:15" ht="21" hidden="1" customHeight="1" x14ac:dyDescent="0.25"/>
    <row r="27" spans="2:15" ht="21" hidden="1" customHeight="1" x14ac:dyDescent="0.25">
      <c r="C27" s="13"/>
      <c r="D27" s="13"/>
    </row>
    <row r="28" spans="2:15" ht="21" hidden="1" customHeight="1" x14ac:dyDescent="0.25">
      <c r="C28" s="13"/>
      <c r="D28" s="13"/>
    </row>
    <row r="29" spans="2:15" ht="21" hidden="1" customHeight="1" x14ac:dyDescent="0.25"/>
    <row r="30" spans="2:15" ht="21" hidden="1" customHeight="1" x14ac:dyDescent="0.25"/>
    <row r="31" spans="2:15" ht="21" hidden="1" customHeight="1" x14ac:dyDescent="0.25"/>
    <row r="32" spans="2:15" ht="21" hidden="1" customHeight="1" x14ac:dyDescent="0.25"/>
    <row r="33" ht="21" hidden="1" customHeight="1" x14ac:dyDescent="0.25"/>
    <row r="34" ht="21" hidden="1" customHeight="1" x14ac:dyDescent="0.25"/>
    <row r="35" ht="21" hidden="1" customHeight="1" x14ac:dyDescent="0.25"/>
    <row r="36" ht="21" hidden="1" customHeight="1" x14ac:dyDescent="0.25"/>
    <row r="37" ht="21" hidden="1" customHeight="1" x14ac:dyDescent="0.25"/>
    <row r="38" ht="21" hidden="1" customHeight="1" x14ac:dyDescent="0.25"/>
    <row r="39" ht="21" hidden="1" customHeight="1" x14ac:dyDescent="0.25"/>
  </sheetData>
  <sheetProtection password="C7B2" sheet="1" objects="1" scenarios="1"/>
  <mergeCells count="8">
    <mergeCell ref="B1:D3"/>
    <mergeCell ref="B9:O10"/>
    <mergeCell ref="B4:O7"/>
    <mergeCell ref="I8:J8"/>
    <mergeCell ref="K18:O18"/>
    <mergeCell ref="K15:O15"/>
    <mergeCell ref="K16:O16"/>
    <mergeCell ref="K17:O17"/>
  </mergeCells>
  <hyperlinks>
    <hyperlink ref="K15" location="laps_times!A1" display="Tabulka časů v jednotlivých kolech"/>
    <hyperlink ref="K16" location="splits!A1" display="Tabulka mezičasů"/>
    <hyperlink ref="K17" location="split_ranks!A1" display="Pořadí na mezičasech v jednotlivých kolech"/>
    <hyperlink ref="K18" location="'4km'!A1" display="Tabulka mezičasů a pořadí po 4 km"/>
    <hyperlink ref="I8" location="person!A1" display="Můj detailní rozbor."/>
    <hyperlink ref="I8:J8" location="rozbor!B3" display="Můj detailní rozbor"/>
    <hyperlink ref="K15:O15" location="laps_times!J5" display="Tabulka časů v jednotlivých kolech"/>
    <hyperlink ref="K16:O16" location="intermediates!J5" display="Tabulka mezičasů po jednotlivých kolech"/>
    <hyperlink ref="K17:O17" location="rankings!J5" display="Pořadí na mezičasech v jednotlivých kolech"/>
    <hyperlink ref="K18:O18" location="'4km_splits'!J5" display="Tabulka mezičasů a pořadí po 4 km"/>
  </hyperlink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38"/>
  <sheetViews>
    <sheetView showGridLines="0" showRowColHeaders="0" workbookViewId="0">
      <pane xSplit="9" ySplit="5" topLeftCell="J6" activePane="bottomRight" state="frozen"/>
      <selection pane="topRight" activeCell="L1" sqref="L1"/>
      <selection pane="bottomLeft" activeCell="A2" sqref="A2"/>
      <selection pane="bottomRight" activeCell="B5" sqref="B5"/>
    </sheetView>
  </sheetViews>
  <sheetFormatPr defaultColWidth="0" defaultRowHeight="11.25" zeroHeight="1" x14ac:dyDescent="0.2"/>
  <cols>
    <col min="1" max="1" width="1.7109375" style="1" customWidth="1"/>
    <col min="2" max="2" width="3.42578125" style="1" customWidth="1"/>
    <col min="3" max="3" width="3.5703125" style="1" bestFit="1" customWidth="1"/>
    <col min="4" max="4" width="16.42578125" style="1" bestFit="1" customWidth="1"/>
    <col min="5" max="5" width="4.42578125" style="1" bestFit="1" customWidth="1"/>
    <col min="6" max="6" width="3.28515625" style="1" bestFit="1" customWidth="1"/>
    <col min="7" max="7" width="6" style="1" bestFit="1" customWidth="1"/>
    <col min="8" max="8" width="21" style="1" bestFit="1" customWidth="1"/>
    <col min="9" max="9" width="7.42578125" style="143" bestFit="1" customWidth="1"/>
    <col min="10" max="72" width="6.140625" style="1" bestFit="1" customWidth="1"/>
    <col min="73" max="73" width="2.7109375" style="1" customWidth="1"/>
    <col min="74" max="16384" width="9.140625" style="1" hidden="1"/>
  </cols>
  <sheetData>
    <row r="1" spans="2:72" x14ac:dyDescent="0.2"/>
    <row r="2" spans="2:72" ht="15.75" x14ac:dyDescent="0.25">
      <c r="B2" s="17" t="s">
        <v>118</v>
      </c>
      <c r="H2" s="12" t="s">
        <v>222</v>
      </c>
    </row>
    <row r="3" spans="2:72" x14ac:dyDescent="0.2">
      <c r="B3" s="1" t="s">
        <v>259</v>
      </c>
    </row>
    <row r="4" spans="2:72" x14ac:dyDescent="0.2">
      <c r="J4" s="14" t="s">
        <v>122</v>
      </c>
    </row>
    <row r="5" spans="2:72" s="7" customFormat="1" x14ac:dyDescent="0.2">
      <c r="B5" s="9" t="s">
        <v>51</v>
      </c>
      <c r="C5" s="15" t="s">
        <v>46</v>
      </c>
      <c r="D5" s="5" t="s">
        <v>47</v>
      </c>
      <c r="E5" s="5" t="s">
        <v>115</v>
      </c>
      <c r="F5" s="5" t="s">
        <v>48</v>
      </c>
      <c r="G5" s="5" t="s">
        <v>49</v>
      </c>
      <c r="H5" s="5" t="s">
        <v>50</v>
      </c>
      <c r="I5" s="6" t="s">
        <v>121</v>
      </c>
      <c r="J5" s="8" t="s">
        <v>52</v>
      </c>
      <c r="K5" s="8" t="s">
        <v>53</v>
      </c>
      <c r="L5" s="8" t="s">
        <v>54</v>
      </c>
      <c r="M5" s="8" t="s">
        <v>55</v>
      </c>
      <c r="N5" s="8" t="s">
        <v>56</v>
      </c>
      <c r="O5" s="8" t="s">
        <v>57</v>
      </c>
      <c r="P5" s="8" t="s">
        <v>58</v>
      </c>
      <c r="Q5" s="8" t="s">
        <v>59</v>
      </c>
      <c r="R5" s="8" t="s">
        <v>60</v>
      </c>
      <c r="S5" s="8" t="s">
        <v>61</v>
      </c>
      <c r="T5" s="8" t="s">
        <v>62</v>
      </c>
      <c r="U5" s="8" t="s">
        <v>63</v>
      </c>
      <c r="V5" s="8" t="s">
        <v>64</v>
      </c>
      <c r="W5" s="8" t="s">
        <v>65</v>
      </c>
      <c r="X5" s="8" t="s">
        <v>66</v>
      </c>
      <c r="Y5" s="8" t="s">
        <v>67</v>
      </c>
      <c r="Z5" s="8" t="s">
        <v>68</v>
      </c>
      <c r="AA5" s="8" t="s">
        <v>69</v>
      </c>
      <c r="AB5" s="8" t="s">
        <v>70</v>
      </c>
      <c r="AC5" s="8" t="s">
        <v>71</v>
      </c>
      <c r="AD5" s="8" t="s">
        <v>72</v>
      </c>
      <c r="AE5" s="8" t="s">
        <v>73</v>
      </c>
      <c r="AF5" s="8" t="s">
        <v>74</v>
      </c>
      <c r="AG5" s="8" t="s">
        <v>75</v>
      </c>
      <c r="AH5" s="8" t="s">
        <v>76</v>
      </c>
      <c r="AI5" s="8" t="s">
        <v>77</v>
      </c>
      <c r="AJ5" s="8" t="s">
        <v>78</v>
      </c>
      <c r="AK5" s="8" t="s">
        <v>79</v>
      </c>
      <c r="AL5" s="8" t="s">
        <v>80</v>
      </c>
      <c r="AM5" s="8" t="s">
        <v>81</v>
      </c>
      <c r="AN5" s="8" t="s">
        <v>82</v>
      </c>
      <c r="AO5" s="8" t="s">
        <v>83</v>
      </c>
      <c r="AP5" s="8" t="s">
        <v>84</v>
      </c>
      <c r="AQ5" s="8" t="s">
        <v>85</v>
      </c>
      <c r="AR5" s="8" t="s">
        <v>86</v>
      </c>
      <c r="AS5" s="8" t="s">
        <v>87</v>
      </c>
      <c r="AT5" s="8" t="s">
        <v>88</v>
      </c>
      <c r="AU5" s="8" t="s">
        <v>89</v>
      </c>
      <c r="AV5" s="8" t="s">
        <v>90</v>
      </c>
      <c r="AW5" s="8" t="s">
        <v>91</v>
      </c>
      <c r="AX5" s="8" t="s">
        <v>92</v>
      </c>
      <c r="AY5" s="8" t="s">
        <v>93</v>
      </c>
      <c r="AZ5" s="8" t="s">
        <v>94</v>
      </c>
      <c r="BA5" s="8" t="s">
        <v>95</v>
      </c>
      <c r="BB5" s="8" t="s">
        <v>96</v>
      </c>
      <c r="BC5" s="8" t="s">
        <v>97</v>
      </c>
      <c r="BD5" s="8" t="s">
        <v>98</v>
      </c>
      <c r="BE5" s="8" t="s">
        <v>99</v>
      </c>
      <c r="BF5" s="8" t="s">
        <v>100</v>
      </c>
      <c r="BG5" s="8" t="s">
        <v>101</v>
      </c>
      <c r="BH5" s="8" t="s">
        <v>102</v>
      </c>
      <c r="BI5" s="8" t="s">
        <v>103</v>
      </c>
      <c r="BJ5" s="8" t="s">
        <v>104</v>
      </c>
      <c r="BK5" s="8" t="s">
        <v>105</v>
      </c>
      <c r="BL5" s="8" t="s">
        <v>106</v>
      </c>
      <c r="BM5" s="8" t="s">
        <v>107</v>
      </c>
      <c r="BN5" s="8" t="s">
        <v>108</v>
      </c>
      <c r="BO5" s="8" t="s">
        <v>109</v>
      </c>
      <c r="BP5" s="8" t="s">
        <v>110</v>
      </c>
      <c r="BQ5" s="8" t="s">
        <v>111</v>
      </c>
      <c r="BR5" s="8" t="s">
        <v>112</v>
      </c>
      <c r="BS5" s="8" t="s">
        <v>113</v>
      </c>
      <c r="BT5" s="8" t="s">
        <v>114</v>
      </c>
    </row>
    <row r="6" spans="2:72" x14ac:dyDescent="0.2">
      <c r="B6" s="130">
        <v>1</v>
      </c>
      <c r="C6" s="131">
        <v>100</v>
      </c>
      <c r="D6" s="131" t="s">
        <v>0</v>
      </c>
      <c r="E6" s="132">
        <v>1970</v>
      </c>
      <c r="F6" s="132" t="s">
        <v>263</v>
      </c>
      <c r="G6" s="132">
        <v>1</v>
      </c>
      <c r="H6" s="131" t="s">
        <v>264</v>
      </c>
      <c r="I6" s="136">
        <v>0.11097261574074074</v>
      </c>
      <c r="J6" s="137">
        <v>2.1178472222222224E-3</v>
      </c>
      <c r="K6" s="133">
        <v>1.6120949074074076E-3</v>
      </c>
      <c r="L6" s="133">
        <v>1.6255787037037037E-3</v>
      </c>
      <c r="M6" s="133">
        <v>1.6368518518518518E-3</v>
      </c>
      <c r="N6" s="133">
        <v>1.6429166666666667E-3</v>
      </c>
      <c r="O6" s="133">
        <v>1.6544212962962962E-3</v>
      </c>
      <c r="P6" s="133">
        <v>1.6429861111111109E-3</v>
      </c>
      <c r="Q6" s="133">
        <v>1.6596180555555557E-3</v>
      </c>
      <c r="R6" s="133">
        <v>1.6521296296296295E-3</v>
      </c>
      <c r="S6" s="133">
        <v>1.6658564814814815E-3</v>
      </c>
      <c r="T6" s="133">
        <v>1.6633796296296295E-3</v>
      </c>
      <c r="U6" s="133">
        <v>1.6666435185185187E-3</v>
      </c>
      <c r="V6" s="133">
        <v>1.676412037037037E-3</v>
      </c>
      <c r="W6" s="133">
        <v>1.6826157407407406E-3</v>
      </c>
      <c r="X6" s="133">
        <v>1.6963310185185187E-3</v>
      </c>
      <c r="Y6" s="133">
        <v>1.6946990740740742E-3</v>
      </c>
      <c r="Z6" s="133">
        <v>1.6956134259259259E-3</v>
      </c>
      <c r="AA6" s="133">
        <v>1.7161574074074076E-3</v>
      </c>
      <c r="AB6" s="133">
        <v>1.6997685185185186E-3</v>
      </c>
      <c r="AC6" s="133">
        <v>1.7041550925925928E-3</v>
      </c>
      <c r="AD6" s="133">
        <v>1.6984722222222225E-3</v>
      </c>
      <c r="AE6" s="133">
        <v>1.6909722222222222E-3</v>
      </c>
      <c r="AF6" s="133">
        <v>1.6942361111111114E-3</v>
      </c>
      <c r="AG6" s="133">
        <v>1.6709027777777779E-3</v>
      </c>
      <c r="AH6" s="133">
        <v>1.7010069444444444E-3</v>
      </c>
      <c r="AI6" s="133">
        <v>1.6890972222222223E-3</v>
      </c>
      <c r="AJ6" s="133">
        <v>1.6921990740740743E-3</v>
      </c>
      <c r="AK6" s="133">
        <v>1.6870023148148148E-3</v>
      </c>
      <c r="AL6" s="133">
        <v>1.6790509259259258E-3</v>
      </c>
      <c r="AM6" s="133">
        <v>1.7111111111111112E-3</v>
      </c>
      <c r="AN6" s="133">
        <v>1.7147337962962964E-3</v>
      </c>
      <c r="AO6" s="133">
        <v>1.7184953703703702E-3</v>
      </c>
      <c r="AP6" s="133">
        <v>1.7437037037037039E-3</v>
      </c>
      <c r="AQ6" s="133">
        <v>1.7545717592592593E-3</v>
      </c>
      <c r="AR6" s="133">
        <v>1.7508449074074073E-3</v>
      </c>
      <c r="AS6" s="133">
        <v>1.8173032407407406E-3</v>
      </c>
      <c r="AT6" s="133">
        <v>1.7767013888888891E-3</v>
      </c>
      <c r="AU6" s="133">
        <v>1.7720833333333332E-3</v>
      </c>
      <c r="AV6" s="133">
        <v>1.8038194444444445E-3</v>
      </c>
      <c r="AW6" s="133">
        <v>1.7889004629629633E-3</v>
      </c>
      <c r="AX6" s="133">
        <v>1.7873495370370369E-3</v>
      </c>
      <c r="AY6" s="133">
        <v>1.7910879629629629E-3</v>
      </c>
      <c r="AZ6" s="133">
        <v>1.8379745370370371E-3</v>
      </c>
      <c r="BA6" s="133">
        <v>1.8063078703703704E-3</v>
      </c>
      <c r="BB6" s="133">
        <v>1.8470949074074073E-3</v>
      </c>
      <c r="BC6" s="133">
        <v>1.8930555555555556E-3</v>
      </c>
      <c r="BD6" s="133">
        <v>1.8585069444444445E-3</v>
      </c>
      <c r="BE6" s="133">
        <v>1.885023148148148E-3</v>
      </c>
      <c r="BF6" s="133">
        <v>1.8991898148148147E-3</v>
      </c>
      <c r="BG6" s="133">
        <v>1.8822685185185184E-3</v>
      </c>
      <c r="BH6" s="133">
        <v>1.8948611111111113E-3</v>
      </c>
      <c r="BI6" s="133">
        <v>1.9108333333333332E-3</v>
      </c>
      <c r="BJ6" s="133">
        <v>1.8708217592592596E-3</v>
      </c>
      <c r="BK6" s="133">
        <v>1.8229861111111109E-3</v>
      </c>
      <c r="BL6" s="133">
        <v>1.8185995370370372E-3</v>
      </c>
      <c r="BM6" s="133">
        <v>1.8867013888888889E-3</v>
      </c>
      <c r="BN6" s="133">
        <v>1.8378356481481481E-3</v>
      </c>
      <c r="BO6" s="133">
        <v>1.8441550925925925E-3</v>
      </c>
      <c r="BP6" s="133">
        <v>1.849849537037037E-3</v>
      </c>
      <c r="BQ6" s="133">
        <v>1.8675925925925926E-3</v>
      </c>
      <c r="BR6" s="133">
        <v>1.8515162037037035E-3</v>
      </c>
      <c r="BS6" s="133">
        <v>1.8681828703703705E-3</v>
      </c>
      <c r="BT6" s="135">
        <v>1.7995370370370368E-3</v>
      </c>
    </row>
    <row r="7" spans="2:72" x14ac:dyDescent="0.2">
      <c r="B7" s="130">
        <v>2</v>
      </c>
      <c r="C7" s="131">
        <v>123</v>
      </c>
      <c r="D7" s="131" t="s">
        <v>265</v>
      </c>
      <c r="E7" s="132">
        <v>1983</v>
      </c>
      <c r="F7" s="132" t="s">
        <v>266</v>
      </c>
      <c r="G7" s="132">
        <v>1</v>
      </c>
      <c r="H7" s="131" t="s">
        <v>25</v>
      </c>
      <c r="I7" s="136">
        <v>0.11370945601851852</v>
      </c>
      <c r="J7" s="137">
        <v>2.3262731481481481E-3</v>
      </c>
      <c r="K7" s="133">
        <v>1.8081018518518518E-3</v>
      </c>
      <c r="L7" s="133">
        <v>1.8189467592592591E-3</v>
      </c>
      <c r="M7" s="133">
        <v>1.8282060185185187E-3</v>
      </c>
      <c r="N7" s="133">
        <v>1.8094907407407406E-3</v>
      </c>
      <c r="O7" s="133">
        <v>1.8755787037037037E-3</v>
      </c>
      <c r="P7" s="133">
        <v>1.8220833333333335E-3</v>
      </c>
      <c r="Q7" s="133">
        <v>1.7863310185185185E-3</v>
      </c>
      <c r="R7" s="133">
        <v>1.8458333333333332E-3</v>
      </c>
      <c r="S7" s="133">
        <v>1.8229629629629629E-3</v>
      </c>
      <c r="T7" s="133">
        <v>1.8114236111111111E-3</v>
      </c>
      <c r="U7" s="133">
        <v>1.8284606481481483E-3</v>
      </c>
      <c r="V7" s="133">
        <v>1.8266782407407407E-3</v>
      </c>
      <c r="W7" s="133">
        <v>1.8237499999999999E-3</v>
      </c>
      <c r="X7" s="133">
        <v>1.8428356481481481E-3</v>
      </c>
      <c r="Y7" s="133">
        <v>1.8302893518518518E-3</v>
      </c>
      <c r="Z7" s="133">
        <v>1.8255787037037036E-3</v>
      </c>
      <c r="AA7" s="133">
        <v>1.8075810185185185E-3</v>
      </c>
      <c r="AB7" s="133">
        <v>1.8152777777777776E-3</v>
      </c>
      <c r="AC7" s="133">
        <v>1.8090624999999999E-3</v>
      </c>
      <c r="AD7" s="133">
        <v>1.8261805555555555E-3</v>
      </c>
      <c r="AE7" s="133">
        <v>1.8195138888888887E-3</v>
      </c>
      <c r="AF7" s="133">
        <v>1.8380555555555554E-3</v>
      </c>
      <c r="AG7" s="133">
        <v>1.8157175925925927E-3</v>
      </c>
      <c r="AH7" s="133">
        <v>1.8362500000000002E-3</v>
      </c>
      <c r="AI7" s="133">
        <v>1.8232175925925926E-3</v>
      </c>
      <c r="AJ7" s="133">
        <v>1.8356134259259257E-3</v>
      </c>
      <c r="AK7" s="133">
        <v>1.8264583333333334E-3</v>
      </c>
      <c r="AL7" s="133">
        <v>1.8143402777777778E-3</v>
      </c>
      <c r="AM7" s="133">
        <v>1.8273958333333334E-3</v>
      </c>
      <c r="AN7" s="133">
        <v>1.8426273148148145E-3</v>
      </c>
      <c r="AO7" s="133">
        <v>1.8118981481481482E-3</v>
      </c>
      <c r="AP7" s="133">
        <v>1.8058796296296297E-3</v>
      </c>
      <c r="AQ7" s="133">
        <v>1.7766319444444444E-3</v>
      </c>
      <c r="AR7" s="133">
        <v>1.8070833333333333E-3</v>
      </c>
      <c r="AS7" s="133">
        <v>1.7789814814814814E-3</v>
      </c>
      <c r="AT7" s="133">
        <v>1.8069907407407407E-3</v>
      </c>
      <c r="AU7" s="133">
        <v>1.7704861111111113E-3</v>
      </c>
      <c r="AV7" s="133">
        <v>1.7512962962962966E-3</v>
      </c>
      <c r="AW7" s="133">
        <v>1.7624189814814813E-3</v>
      </c>
      <c r="AX7" s="133">
        <v>1.738564814814815E-3</v>
      </c>
      <c r="AY7" s="133">
        <v>1.7328472222222222E-3</v>
      </c>
      <c r="AZ7" s="133">
        <v>1.6817592592592589E-3</v>
      </c>
      <c r="BA7" s="133">
        <v>1.7177083333333332E-3</v>
      </c>
      <c r="BB7" s="133">
        <v>1.7542939814814817E-3</v>
      </c>
      <c r="BC7" s="133">
        <v>1.7236689814814814E-3</v>
      </c>
      <c r="BD7" s="133">
        <v>1.7095486111111111E-3</v>
      </c>
      <c r="BE7" s="133">
        <v>1.7128240740740741E-3</v>
      </c>
      <c r="BF7" s="133">
        <v>1.6747453703703705E-3</v>
      </c>
      <c r="BG7" s="133">
        <v>1.7144097222222222E-3</v>
      </c>
      <c r="BH7" s="133">
        <v>1.7245833333333334E-3</v>
      </c>
      <c r="BI7" s="133">
        <v>1.7476273148148147E-3</v>
      </c>
      <c r="BJ7" s="133">
        <v>1.7803240740740741E-3</v>
      </c>
      <c r="BK7" s="133">
        <v>1.772175925925926E-3</v>
      </c>
      <c r="BL7" s="133">
        <v>1.773900462962963E-3</v>
      </c>
      <c r="BM7" s="133">
        <v>1.8072685185185186E-3</v>
      </c>
      <c r="BN7" s="133">
        <v>1.8342361111111111E-3</v>
      </c>
      <c r="BO7" s="133">
        <v>1.8346527777777779E-3</v>
      </c>
      <c r="BP7" s="133">
        <v>1.8536226851851854E-3</v>
      </c>
      <c r="BQ7" s="133">
        <v>1.8495949074074074E-3</v>
      </c>
      <c r="BR7" s="133">
        <v>1.826365740740741E-3</v>
      </c>
      <c r="BS7" s="133">
        <v>1.8281134259259257E-3</v>
      </c>
      <c r="BT7" s="135">
        <v>1.7748379629629627E-3</v>
      </c>
    </row>
    <row r="8" spans="2:72" x14ac:dyDescent="0.2">
      <c r="B8" s="130">
        <v>3</v>
      </c>
      <c r="C8" s="131">
        <v>71</v>
      </c>
      <c r="D8" s="131" t="s">
        <v>1</v>
      </c>
      <c r="E8" s="132">
        <v>1979</v>
      </c>
      <c r="F8" s="132" t="s">
        <v>266</v>
      </c>
      <c r="G8" s="132">
        <v>2</v>
      </c>
      <c r="H8" s="131"/>
      <c r="I8" s="136">
        <v>0.11541420138888887</v>
      </c>
      <c r="J8" s="137">
        <v>2.3705671296296296E-3</v>
      </c>
      <c r="K8" s="133">
        <v>1.7798726851851849E-3</v>
      </c>
      <c r="L8" s="133">
        <v>1.8254976851851852E-3</v>
      </c>
      <c r="M8" s="133">
        <v>1.816111111111111E-3</v>
      </c>
      <c r="N8" s="133">
        <v>1.8012847222222221E-3</v>
      </c>
      <c r="O8" s="133">
        <v>1.8722569444444446E-3</v>
      </c>
      <c r="P8" s="133">
        <v>1.8211805555555557E-3</v>
      </c>
      <c r="Q8" s="133">
        <v>1.7853935185185186E-3</v>
      </c>
      <c r="R8" s="133">
        <v>1.8373148148148148E-3</v>
      </c>
      <c r="S8" s="133">
        <v>1.8157060185185186E-3</v>
      </c>
      <c r="T8" s="133">
        <v>1.8198842592592592E-3</v>
      </c>
      <c r="U8" s="133">
        <v>1.8142592592592594E-3</v>
      </c>
      <c r="V8" s="133">
        <v>1.8191319444444446E-3</v>
      </c>
      <c r="W8" s="133">
        <v>1.7979398148148147E-3</v>
      </c>
      <c r="X8" s="133">
        <v>1.816574074074074E-3</v>
      </c>
      <c r="Y8" s="133">
        <v>1.8186921296296295E-3</v>
      </c>
      <c r="Z8" s="133">
        <v>1.8067361111111112E-3</v>
      </c>
      <c r="AA8" s="133">
        <v>1.8441782407407408E-3</v>
      </c>
      <c r="AB8" s="133">
        <v>1.8369675925925929E-3</v>
      </c>
      <c r="AC8" s="133">
        <v>1.8260069444444446E-3</v>
      </c>
      <c r="AD8" s="133">
        <v>1.8375231481481482E-3</v>
      </c>
      <c r="AE8" s="133">
        <v>1.8199305555555555E-3</v>
      </c>
      <c r="AF8" s="133">
        <v>1.7910416666666667E-3</v>
      </c>
      <c r="AG8" s="133">
        <v>1.8172800925925926E-3</v>
      </c>
      <c r="AH8" s="133">
        <v>1.8321412037037037E-3</v>
      </c>
      <c r="AI8" s="133">
        <v>1.8237847222222223E-3</v>
      </c>
      <c r="AJ8" s="133">
        <v>1.8350347222222223E-3</v>
      </c>
      <c r="AK8" s="133">
        <v>1.8105555555555557E-3</v>
      </c>
      <c r="AL8" s="133">
        <v>1.8075810185185185E-3</v>
      </c>
      <c r="AM8" s="133">
        <v>1.8366087962962963E-3</v>
      </c>
      <c r="AN8" s="133">
        <v>1.8545833333333333E-3</v>
      </c>
      <c r="AO8" s="133">
        <v>1.8115046296296297E-3</v>
      </c>
      <c r="AP8" s="133">
        <v>1.8066550925925923E-3</v>
      </c>
      <c r="AQ8" s="133">
        <v>1.8263888888888887E-3</v>
      </c>
      <c r="AR8" s="133">
        <v>1.8342361111111111E-3</v>
      </c>
      <c r="AS8" s="133">
        <v>1.8276388888888891E-3</v>
      </c>
      <c r="AT8" s="133">
        <v>1.8423611111111112E-3</v>
      </c>
      <c r="AU8" s="133">
        <v>1.8125347222222223E-3</v>
      </c>
      <c r="AV8" s="133">
        <v>1.8257060185185184E-3</v>
      </c>
      <c r="AW8" s="133">
        <v>1.8044212962962964E-3</v>
      </c>
      <c r="AX8" s="133">
        <v>1.8153819444444443E-3</v>
      </c>
      <c r="AY8" s="133">
        <v>1.7775694444444445E-3</v>
      </c>
      <c r="AZ8" s="133">
        <v>1.7688078703703702E-3</v>
      </c>
      <c r="BA8" s="133">
        <v>1.7840624999999998E-3</v>
      </c>
      <c r="BB8" s="133">
        <v>1.8179629629629628E-3</v>
      </c>
      <c r="BC8" s="133">
        <v>1.8226157407407407E-3</v>
      </c>
      <c r="BD8" s="133">
        <v>1.8333333333333335E-3</v>
      </c>
      <c r="BE8" s="133">
        <v>1.8073148148148152E-3</v>
      </c>
      <c r="BF8" s="133">
        <v>1.8012962962962963E-3</v>
      </c>
      <c r="BG8" s="133">
        <v>1.8012962962962963E-3</v>
      </c>
      <c r="BH8" s="133">
        <v>1.828634259259259E-3</v>
      </c>
      <c r="BI8" s="133">
        <v>1.8512268518518515E-3</v>
      </c>
      <c r="BJ8" s="133">
        <v>1.8413888888888889E-3</v>
      </c>
      <c r="BK8" s="133">
        <v>1.848726851851852E-3</v>
      </c>
      <c r="BL8" s="133">
        <v>1.8306712962962962E-3</v>
      </c>
      <c r="BM8" s="133">
        <v>1.7978356481481482E-3</v>
      </c>
      <c r="BN8" s="133">
        <v>1.804212962962963E-3</v>
      </c>
      <c r="BO8" s="133">
        <v>1.8485300925925926E-3</v>
      </c>
      <c r="BP8" s="133">
        <v>1.8565277777777779E-3</v>
      </c>
      <c r="BQ8" s="133">
        <v>1.8598379629629631E-3</v>
      </c>
      <c r="BR8" s="133">
        <v>1.8728703703703704E-3</v>
      </c>
      <c r="BS8" s="133">
        <v>1.8828472222222224E-3</v>
      </c>
      <c r="BT8" s="135">
        <v>1.8781828703703703E-3</v>
      </c>
    </row>
    <row r="9" spans="2:72" x14ac:dyDescent="0.2">
      <c r="B9" s="130">
        <v>4</v>
      </c>
      <c r="C9" s="131">
        <v>3</v>
      </c>
      <c r="D9" s="131" t="s">
        <v>267</v>
      </c>
      <c r="E9" s="132">
        <v>1971</v>
      </c>
      <c r="F9" s="132" t="s">
        <v>263</v>
      </c>
      <c r="G9" s="132">
        <v>2</v>
      </c>
      <c r="H9" s="131" t="s">
        <v>25</v>
      </c>
      <c r="I9" s="136">
        <v>0.11564415509259258</v>
      </c>
      <c r="J9" s="137">
        <v>2.3012384259259258E-3</v>
      </c>
      <c r="K9" s="133">
        <v>1.7703819444444444E-3</v>
      </c>
      <c r="L9" s="133">
        <v>1.7673842592592593E-3</v>
      </c>
      <c r="M9" s="133">
        <v>1.7945717592592594E-3</v>
      </c>
      <c r="N9" s="133">
        <v>1.7904166666666665E-3</v>
      </c>
      <c r="O9" s="133">
        <v>1.7992245370370369E-3</v>
      </c>
      <c r="P9" s="133">
        <v>1.819965277777778E-3</v>
      </c>
      <c r="Q9" s="133">
        <v>1.7914583333333333E-3</v>
      </c>
      <c r="R9" s="133">
        <v>1.8022916666666667E-3</v>
      </c>
      <c r="S9" s="133">
        <v>1.811597222222222E-3</v>
      </c>
      <c r="T9" s="133">
        <v>1.8295717592592593E-3</v>
      </c>
      <c r="U9" s="133">
        <v>1.8080208333333336E-3</v>
      </c>
      <c r="V9" s="133">
        <v>1.7942476851851852E-3</v>
      </c>
      <c r="W9" s="133">
        <v>1.7886805555555555E-3</v>
      </c>
      <c r="X9" s="133">
        <v>1.7576967592592592E-3</v>
      </c>
      <c r="Y9" s="133">
        <v>1.7905092592592591E-3</v>
      </c>
      <c r="Z9" s="133">
        <v>1.8108333333333336E-3</v>
      </c>
      <c r="AA9" s="133">
        <v>1.8281018518518518E-3</v>
      </c>
      <c r="AB9" s="133">
        <v>1.8350578703703704E-3</v>
      </c>
      <c r="AC9" s="133">
        <v>1.824965277777778E-3</v>
      </c>
      <c r="AD9" s="133">
        <v>1.7709606481481482E-3</v>
      </c>
      <c r="AE9" s="133">
        <v>1.7834953703703704E-3</v>
      </c>
      <c r="AF9" s="133">
        <v>1.7995023148148148E-3</v>
      </c>
      <c r="AG9" s="133">
        <v>1.8045717592592592E-3</v>
      </c>
      <c r="AH9" s="133">
        <v>1.7723032407407407E-3</v>
      </c>
      <c r="AI9" s="133">
        <v>1.8402662037037036E-3</v>
      </c>
      <c r="AJ9" s="133">
        <v>1.7826041666666669E-3</v>
      </c>
      <c r="AK9" s="133">
        <v>1.8252083333333332E-3</v>
      </c>
      <c r="AL9" s="133">
        <v>1.8252430555555556E-3</v>
      </c>
      <c r="AM9" s="133">
        <v>1.8133680555555557E-3</v>
      </c>
      <c r="AN9" s="133">
        <v>1.8429282407407407E-3</v>
      </c>
      <c r="AO9" s="133">
        <v>1.8049768518518519E-3</v>
      </c>
      <c r="AP9" s="133">
        <v>1.8057175925925929E-3</v>
      </c>
      <c r="AQ9" s="133">
        <v>1.8155324074074074E-3</v>
      </c>
      <c r="AR9" s="133">
        <v>1.8505902777777776E-3</v>
      </c>
      <c r="AS9" s="133">
        <v>1.8336921296296296E-3</v>
      </c>
      <c r="AT9" s="133">
        <v>1.8392708333333334E-3</v>
      </c>
      <c r="AU9" s="133">
        <v>1.8193055555555558E-3</v>
      </c>
      <c r="AV9" s="133">
        <v>1.8437615740740741E-3</v>
      </c>
      <c r="AW9" s="133">
        <v>1.8155787037037038E-3</v>
      </c>
      <c r="AX9" s="133">
        <v>1.817025462962963E-3</v>
      </c>
      <c r="AY9" s="133">
        <v>1.8372685185185185E-3</v>
      </c>
      <c r="AZ9" s="133">
        <v>1.8581365740740743E-3</v>
      </c>
      <c r="BA9" s="133">
        <v>1.7988310185185182E-3</v>
      </c>
      <c r="BB9" s="133">
        <v>1.842824074074074E-3</v>
      </c>
      <c r="BC9" s="133">
        <v>1.8090856481481482E-3</v>
      </c>
      <c r="BD9" s="133">
        <v>1.8309259259259259E-3</v>
      </c>
      <c r="BE9" s="133">
        <v>1.8411458333333335E-3</v>
      </c>
      <c r="BF9" s="133">
        <v>1.8851851851851851E-3</v>
      </c>
      <c r="BG9" s="133">
        <v>1.8834259259259262E-3</v>
      </c>
      <c r="BH9" s="133">
        <v>1.851550925925926E-3</v>
      </c>
      <c r="BI9" s="133">
        <v>1.8610185185185186E-3</v>
      </c>
      <c r="BJ9" s="133">
        <v>1.8342129629629628E-3</v>
      </c>
      <c r="BK9" s="133">
        <v>1.8722569444444446E-3</v>
      </c>
      <c r="BL9" s="133">
        <v>1.861747685185185E-3</v>
      </c>
      <c r="BM9" s="133">
        <v>1.8814120370370373E-3</v>
      </c>
      <c r="BN9" s="133">
        <v>1.9716087962962964E-3</v>
      </c>
      <c r="BO9" s="133">
        <v>2.0091666666666669E-3</v>
      </c>
      <c r="BP9" s="133">
        <v>1.9636111111111109E-3</v>
      </c>
      <c r="BQ9" s="133">
        <v>1.8833680555555557E-3</v>
      </c>
      <c r="BR9" s="133">
        <v>1.873125E-3</v>
      </c>
      <c r="BS9" s="133">
        <v>1.8373495370370369E-3</v>
      </c>
      <c r="BT9" s="135">
        <v>1.7347800925925925E-3</v>
      </c>
    </row>
    <row r="10" spans="2:72" x14ac:dyDescent="0.2">
      <c r="B10" s="130">
        <v>5</v>
      </c>
      <c r="C10" s="131">
        <v>29</v>
      </c>
      <c r="D10" s="131" t="s">
        <v>268</v>
      </c>
      <c r="E10" s="132">
        <v>1978</v>
      </c>
      <c r="F10" s="132" t="s">
        <v>266</v>
      </c>
      <c r="G10" s="132">
        <v>3</v>
      </c>
      <c r="H10" s="131" t="s">
        <v>269</v>
      </c>
      <c r="I10" s="136">
        <v>0.11892916666666668</v>
      </c>
      <c r="J10" s="137">
        <v>2.2129050925925927E-3</v>
      </c>
      <c r="K10" s="133">
        <v>1.7895717592592592E-3</v>
      </c>
      <c r="L10" s="133">
        <v>1.8197106481481482E-3</v>
      </c>
      <c r="M10" s="133">
        <v>1.791273148148148E-3</v>
      </c>
      <c r="N10" s="133">
        <v>1.8051620370370372E-3</v>
      </c>
      <c r="O10" s="133">
        <v>1.7994560185185186E-3</v>
      </c>
      <c r="P10" s="133">
        <v>1.8086458333333333E-3</v>
      </c>
      <c r="Q10" s="133">
        <v>1.806898148148148E-3</v>
      </c>
      <c r="R10" s="133">
        <v>1.7957407407407408E-3</v>
      </c>
      <c r="S10" s="133">
        <v>1.8147222222222221E-3</v>
      </c>
      <c r="T10" s="133">
        <v>1.8324999999999999E-3</v>
      </c>
      <c r="U10" s="133">
        <v>1.8172453703703701E-3</v>
      </c>
      <c r="V10" s="133">
        <v>1.7996296296296295E-3</v>
      </c>
      <c r="W10" s="133">
        <v>1.7957060185185185E-3</v>
      </c>
      <c r="X10" s="133">
        <v>1.8566319444444446E-3</v>
      </c>
      <c r="Y10" s="133">
        <v>1.872511574074074E-3</v>
      </c>
      <c r="Z10" s="133">
        <v>1.8962847222222219E-3</v>
      </c>
      <c r="AA10" s="133">
        <v>1.890821759259259E-3</v>
      </c>
      <c r="AB10" s="133">
        <v>1.8880555555555554E-3</v>
      </c>
      <c r="AC10" s="133">
        <v>1.8537152777777779E-3</v>
      </c>
      <c r="AD10" s="133">
        <v>1.8583912037037035E-3</v>
      </c>
      <c r="AE10" s="133">
        <v>1.7875E-3</v>
      </c>
      <c r="AF10" s="133">
        <v>1.7868055555555556E-3</v>
      </c>
      <c r="AG10" s="133">
        <v>1.8000810185185186E-3</v>
      </c>
      <c r="AH10" s="133">
        <v>1.8387731481481482E-3</v>
      </c>
      <c r="AI10" s="133">
        <v>1.8223148148148148E-3</v>
      </c>
      <c r="AJ10" s="133">
        <v>1.8401967592592593E-3</v>
      </c>
      <c r="AK10" s="133">
        <v>1.8251157407407406E-3</v>
      </c>
      <c r="AL10" s="133">
        <v>1.8444212962962963E-3</v>
      </c>
      <c r="AM10" s="133">
        <v>1.8092592592592594E-3</v>
      </c>
      <c r="AN10" s="133">
        <v>1.839976851851852E-3</v>
      </c>
      <c r="AO10" s="133">
        <v>1.8060995370370368E-3</v>
      </c>
      <c r="AP10" s="133">
        <v>1.8133333333333335E-3</v>
      </c>
      <c r="AQ10" s="133">
        <v>1.8114814814814816E-3</v>
      </c>
      <c r="AR10" s="133">
        <v>1.8346064814814815E-3</v>
      </c>
      <c r="AS10" s="133">
        <v>1.8280555555555556E-3</v>
      </c>
      <c r="AT10" s="133">
        <v>1.8574537037037034E-3</v>
      </c>
      <c r="AU10" s="133">
        <v>1.8819560185185187E-3</v>
      </c>
      <c r="AV10" s="133">
        <v>1.8998263888888886E-3</v>
      </c>
      <c r="AW10" s="133">
        <v>1.9294907407407405E-3</v>
      </c>
      <c r="AX10" s="133">
        <v>1.9354976851851851E-3</v>
      </c>
      <c r="AY10" s="133">
        <v>1.8693402777777779E-3</v>
      </c>
      <c r="AZ10" s="133">
        <v>1.8734953703703706E-3</v>
      </c>
      <c r="BA10" s="133">
        <v>1.8468055555555555E-3</v>
      </c>
      <c r="BB10" s="133">
        <v>1.8852777777777776E-3</v>
      </c>
      <c r="BC10" s="133">
        <v>1.8973842592592592E-3</v>
      </c>
      <c r="BD10" s="133">
        <v>1.8828819444444442E-3</v>
      </c>
      <c r="BE10" s="133">
        <v>1.9207638888888892E-3</v>
      </c>
      <c r="BF10" s="133">
        <v>1.9674884259259259E-3</v>
      </c>
      <c r="BG10" s="133">
        <v>1.9696180555555556E-3</v>
      </c>
      <c r="BH10" s="133">
        <v>1.9717592592592595E-3</v>
      </c>
      <c r="BI10" s="133">
        <v>1.9636689814814816E-3</v>
      </c>
      <c r="BJ10" s="133">
        <v>1.9845717592592593E-3</v>
      </c>
      <c r="BK10" s="133">
        <v>2.023611111111111E-3</v>
      </c>
      <c r="BL10" s="133">
        <v>2.0557407407407408E-3</v>
      </c>
      <c r="BM10" s="133">
        <v>2.092627314814815E-3</v>
      </c>
      <c r="BN10" s="133">
        <v>2.0828009259259259E-3</v>
      </c>
      <c r="BO10" s="133">
        <v>2.0861342592592594E-3</v>
      </c>
      <c r="BP10" s="133">
        <v>1.9869444444444444E-3</v>
      </c>
      <c r="BQ10" s="133">
        <v>1.9557986111111108E-3</v>
      </c>
      <c r="BR10" s="133">
        <v>1.9622685185185186E-3</v>
      </c>
      <c r="BS10" s="133">
        <v>2.0335648148148149E-3</v>
      </c>
      <c r="BT10" s="135">
        <v>2.0187962962962963E-3</v>
      </c>
    </row>
    <row r="11" spans="2:72" x14ac:dyDescent="0.2">
      <c r="B11" s="130">
        <v>6</v>
      </c>
      <c r="C11" s="131">
        <v>116</v>
      </c>
      <c r="D11" s="131" t="s">
        <v>270</v>
      </c>
      <c r="E11" s="132">
        <v>1983</v>
      </c>
      <c r="F11" s="132" t="s">
        <v>266</v>
      </c>
      <c r="G11" s="132">
        <v>4</v>
      </c>
      <c r="H11" s="131" t="s">
        <v>271</v>
      </c>
      <c r="I11" s="136">
        <v>0.11976030092592593</v>
      </c>
      <c r="J11" s="137">
        <v>2.3270949074074075E-3</v>
      </c>
      <c r="K11" s="133">
        <v>1.7965972222222222E-3</v>
      </c>
      <c r="L11" s="133">
        <v>1.804988425925926E-3</v>
      </c>
      <c r="M11" s="133">
        <v>1.8597106481481483E-3</v>
      </c>
      <c r="N11" s="133">
        <v>1.8586689814814818E-3</v>
      </c>
      <c r="O11" s="133">
        <v>1.8322453703703704E-3</v>
      </c>
      <c r="P11" s="133">
        <v>1.8216435185185184E-3</v>
      </c>
      <c r="Q11" s="133">
        <v>1.8452777777777779E-3</v>
      </c>
      <c r="R11" s="133">
        <v>1.835173611111111E-3</v>
      </c>
      <c r="S11" s="133">
        <v>1.784537037037037E-3</v>
      </c>
      <c r="T11" s="133">
        <v>1.7899189814814815E-3</v>
      </c>
      <c r="U11" s="133">
        <v>1.7958564814814816E-3</v>
      </c>
      <c r="V11" s="133">
        <v>1.8229166666666665E-3</v>
      </c>
      <c r="W11" s="133">
        <v>1.7992476851851852E-3</v>
      </c>
      <c r="X11" s="133">
        <v>1.8059837962962962E-3</v>
      </c>
      <c r="Y11" s="133">
        <v>1.8124652777777776E-3</v>
      </c>
      <c r="Z11" s="133">
        <v>1.8190972222222222E-3</v>
      </c>
      <c r="AA11" s="133">
        <v>1.8466550925925927E-3</v>
      </c>
      <c r="AB11" s="133">
        <v>1.8387152777777779E-3</v>
      </c>
      <c r="AC11" s="133">
        <v>1.8225462962962963E-3</v>
      </c>
      <c r="AD11" s="133">
        <v>1.84125E-3</v>
      </c>
      <c r="AE11" s="133">
        <v>1.8161921296296296E-3</v>
      </c>
      <c r="AF11" s="133">
        <v>1.7897222222222221E-3</v>
      </c>
      <c r="AG11" s="133">
        <v>1.7884375000000001E-3</v>
      </c>
      <c r="AH11" s="133">
        <v>1.8212731481481483E-3</v>
      </c>
      <c r="AI11" s="133">
        <v>1.8176851851851852E-3</v>
      </c>
      <c r="AJ11" s="133">
        <v>1.8057060185185183E-3</v>
      </c>
      <c r="AK11" s="133">
        <v>1.8714004629629629E-3</v>
      </c>
      <c r="AL11" s="133">
        <v>1.8283680555555555E-3</v>
      </c>
      <c r="AM11" s="133">
        <v>1.8352777777777777E-3</v>
      </c>
      <c r="AN11" s="133">
        <v>1.8536689814814815E-3</v>
      </c>
      <c r="AO11" s="133">
        <v>1.826111111111111E-3</v>
      </c>
      <c r="AP11" s="133">
        <v>1.8208101851851851E-3</v>
      </c>
      <c r="AQ11" s="133">
        <v>1.8640162037037037E-3</v>
      </c>
      <c r="AR11" s="133">
        <v>1.8942939814814814E-3</v>
      </c>
      <c r="AS11" s="133">
        <v>1.8739583333333334E-3</v>
      </c>
      <c r="AT11" s="133">
        <v>2.6487268518518518E-3</v>
      </c>
      <c r="AU11" s="133">
        <v>1.8239351851851852E-3</v>
      </c>
      <c r="AV11" s="133">
        <v>1.9082060185185185E-3</v>
      </c>
      <c r="AW11" s="133">
        <v>1.9186805555555556E-3</v>
      </c>
      <c r="AX11" s="133">
        <v>1.9015972222222223E-3</v>
      </c>
      <c r="AY11" s="133">
        <v>1.9026851851851852E-3</v>
      </c>
      <c r="AZ11" s="133">
        <v>1.9207291666666667E-3</v>
      </c>
      <c r="BA11" s="133">
        <v>1.9101736111111114E-3</v>
      </c>
      <c r="BB11" s="133">
        <v>1.9329166666666668E-3</v>
      </c>
      <c r="BC11" s="133">
        <v>1.9562731481481484E-3</v>
      </c>
      <c r="BD11" s="133">
        <v>1.9914699074074075E-3</v>
      </c>
      <c r="BE11" s="133">
        <v>1.9593518518518519E-3</v>
      </c>
      <c r="BF11" s="133">
        <v>1.9570949074074074E-3</v>
      </c>
      <c r="BG11" s="133">
        <v>1.9912615740740741E-3</v>
      </c>
      <c r="BH11" s="133">
        <v>1.9583680555555556E-3</v>
      </c>
      <c r="BI11" s="133">
        <v>1.9845370370370373E-3</v>
      </c>
      <c r="BJ11" s="133">
        <v>1.9887962962962962E-3</v>
      </c>
      <c r="BK11" s="133">
        <v>2.0104513888888889E-3</v>
      </c>
      <c r="BL11" s="133">
        <v>2.0383217592592593E-3</v>
      </c>
      <c r="BM11" s="133">
        <v>2.0135879629629631E-3</v>
      </c>
      <c r="BN11" s="133">
        <v>1.9655208333333334E-3</v>
      </c>
      <c r="BO11" s="133">
        <v>1.980324074074074E-3</v>
      </c>
      <c r="BP11" s="133">
        <v>1.9893402777777778E-3</v>
      </c>
      <c r="BQ11" s="133">
        <v>1.9730092592592594E-3</v>
      </c>
      <c r="BR11" s="133">
        <v>1.9561689814814815E-3</v>
      </c>
      <c r="BS11" s="133">
        <v>1.9601041666666669E-3</v>
      </c>
      <c r="BT11" s="135">
        <v>1.9511574074074075E-3</v>
      </c>
    </row>
    <row r="12" spans="2:72" x14ac:dyDescent="0.2">
      <c r="B12" s="130">
        <v>7</v>
      </c>
      <c r="C12" s="131">
        <v>131</v>
      </c>
      <c r="D12" s="131" t="s">
        <v>6</v>
      </c>
      <c r="E12" s="132">
        <v>1967</v>
      </c>
      <c r="F12" s="132" t="s">
        <v>263</v>
      </c>
      <c r="G12" s="132">
        <v>3</v>
      </c>
      <c r="H12" s="131" t="s">
        <v>272</v>
      </c>
      <c r="I12" s="136">
        <v>0.12127226851851852</v>
      </c>
      <c r="J12" s="137">
        <v>2.3474999999999998E-3</v>
      </c>
      <c r="K12" s="133">
        <v>1.8189467592592591E-3</v>
      </c>
      <c r="L12" s="133">
        <v>1.8672916666666671E-3</v>
      </c>
      <c r="M12" s="133">
        <v>1.9179050925925926E-3</v>
      </c>
      <c r="N12" s="133">
        <v>1.925335648148148E-3</v>
      </c>
      <c r="O12" s="133">
        <v>1.922685185185185E-3</v>
      </c>
      <c r="P12" s="133">
        <v>1.9001157407407406E-3</v>
      </c>
      <c r="Q12" s="133">
        <v>1.8791666666666668E-3</v>
      </c>
      <c r="R12" s="133">
        <v>1.8876041666666668E-3</v>
      </c>
      <c r="S12" s="133">
        <v>1.8811921296296296E-3</v>
      </c>
      <c r="T12" s="133">
        <v>1.8767708333333334E-3</v>
      </c>
      <c r="U12" s="133">
        <v>1.8807870370370369E-3</v>
      </c>
      <c r="V12" s="133">
        <v>1.8651504629629632E-3</v>
      </c>
      <c r="W12" s="133">
        <v>1.8750462962962963E-3</v>
      </c>
      <c r="X12" s="133">
        <v>1.8907638888888889E-3</v>
      </c>
      <c r="Y12" s="133">
        <v>1.8876967592592593E-3</v>
      </c>
      <c r="Z12" s="133">
        <v>1.8756944444444446E-3</v>
      </c>
      <c r="AA12" s="133">
        <v>1.8542939814814813E-3</v>
      </c>
      <c r="AB12" s="133">
        <v>1.8633333333333332E-3</v>
      </c>
      <c r="AC12" s="133">
        <v>1.8371759259259259E-3</v>
      </c>
      <c r="AD12" s="133">
        <v>1.8395949074074076E-3</v>
      </c>
      <c r="AE12" s="133">
        <v>1.8272453703703704E-3</v>
      </c>
      <c r="AF12" s="133">
        <v>1.8372337962962962E-3</v>
      </c>
      <c r="AG12" s="133">
        <v>1.8420717592592592E-3</v>
      </c>
      <c r="AH12" s="133">
        <v>1.8438425925925929E-3</v>
      </c>
      <c r="AI12" s="133">
        <v>1.846412037037037E-3</v>
      </c>
      <c r="AJ12" s="133">
        <v>1.860601851851852E-3</v>
      </c>
      <c r="AK12" s="133">
        <v>1.8617939814814814E-3</v>
      </c>
      <c r="AL12" s="133">
        <v>1.8651041666666668E-3</v>
      </c>
      <c r="AM12" s="133">
        <v>1.827974537037037E-3</v>
      </c>
      <c r="AN12" s="133">
        <v>1.8341666666666665E-3</v>
      </c>
      <c r="AO12" s="133">
        <v>1.8650115740740743E-3</v>
      </c>
      <c r="AP12" s="133">
        <v>1.9069560185185185E-3</v>
      </c>
      <c r="AQ12" s="133">
        <v>1.899375E-3</v>
      </c>
      <c r="AR12" s="133">
        <v>1.8810069444444445E-3</v>
      </c>
      <c r="AS12" s="133">
        <v>1.9017708333333334E-3</v>
      </c>
      <c r="AT12" s="133">
        <v>1.8944212962962962E-3</v>
      </c>
      <c r="AU12" s="133">
        <v>1.8913541666666664E-3</v>
      </c>
      <c r="AV12" s="133">
        <v>1.8545370370370371E-3</v>
      </c>
      <c r="AW12" s="133">
        <v>1.904224537037037E-3</v>
      </c>
      <c r="AX12" s="133">
        <v>1.9344328703703702E-3</v>
      </c>
      <c r="AY12" s="133">
        <v>1.8917361111111112E-3</v>
      </c>
      <c r="AZ12" s="133">
        <v>1.8910995370370368E-3</v>
      </c>
      <c r="BA12" s="133">
        <v>1.893923611111111E-3</v>
      </c>
      <c r="BB12" s="133">
        <v>1.9090740740740741E-3</v>
      </c>
      <c r="BC12" s="133">
        <v>1.9166550925925928E-3</v>
      </c>
      <c r="BD12" s="133">
        <v>1.9373958333333333E-3</v>
      </c>
      <c r="BE12" s="133">
        <v>1.9416087962962963E-3</v>
      </c>
      <c r="BF12" s="133">
        <v>1.9532638888888889E-3</v>
      </c>
      <c r="BG12" s="133">
        <v>1.9557291666666668E-3</v>
      </c>
      <c r="BH12" s="133">
        <v>1.977025462962963E-3</v>
      </c>
      <c r="BI12" s="133">
        <v>1.9970833333333333E-3</v>
      </c>
      <c r="BJ12" s="133">
        <v>1.9986111111111112E-3</v>
      </c>
      <c r="BK12" s="133">
        <v>1.981898148148148E-3</v>
      </c>
      <c r="BL12" s="133">
        <v>2.0150347222222223E-3</v>
      </c>
      <c r="BM12" s="133">
        <v>2.0574305555555554E-3</v>
      </c>
      <c r="BN12" s="133">
        <v>2.0784375E-3</v>
      </c>
      <c r="BO12" s="133">
        <v>2.086863425925926E-3</v>
      </c>
      <c r="BP12" s="133">
        <v>2.1040277777777776E-3</v>
      </c>
      <c r="BQ12" s="133">
        <v>2.1323842592592592E-3</v>
      </c>
      <c r="BR12" s="133">
        <v>2.1277662037037038E-3</v>
      </c>
      <c r="BS12" s="133">
        <v>2.0946875000000002E-3</v>
      </c>
      <c r="BT12" s="135">
        <v>2.0569444444444441E-3</v>
      </c>
    </row>
    <row r="13" spans="2:72" x14ac:dyDescent="0.2">
      <c r="B13" s="130">
        <v>8</v>
      </c>
      <c r="C13" s="131">
        <v>80</v>
      </c>
      <c r="D13" s="131" t="s">
        <v>12</v>
      </c>
      <c r="E13" s="132">
        <v>1977</v>
      </c>
      <c r="F13" s="132" t="s">
        <v>266</v>
      </c>
      <c r="G13" s="132">
        <v>5</v>
      </c>
      <c r="H13" s="131"/>
      <c r="I13" s="136">
        <v>0.12320168981481482</v>
      </c>
      <c r="J13" s="137">
        <v>2.3758101851851852E-3</v>
      </c>
      <c r="K13" s="133">
        <v>1.8298495370370372E-3</v>
      </c>
      <c r="L13" s="133">
        <v>1.8414004629629629E-3</v>
      </c>
      <c r="M13" s="133">
        <v>1.8677662037037037E-3</v>
      </c>
      <c r="N13" s="133">
        <v>1.8876504629629632E-3</v>
      </c>
      <c r="O13" s="133">
        <v>1.8939699074074076E-3</v>
      </c>
      <c r="P13" s="133">
        <v>1.8942708333333331E-3</v>
      </c>
      <c r="Q13" s="133">
        <v>1.9150115740740742E-3</v>
      </c>
      <c r="R13" s="133">
        <v>1.8958101851851853E-3</v>
      </c>
      <c r="S13" s="133">
        <v>1.9247800925925925E-3</v>
      </c>
      <c r="T13" s="133">
        <v>1.9466319444444444E-3</v>
      </c>
      <c r="U13" s="133">
        <v>1.9113425925925927E-3</v>
      </c>
      <c r="V13" s="133">
        <v>1.9503356481481481E-3</v>
      </c>
      <c r="W13" s="133">
        <v>1.9286342592592593E-3</v>
      </c>
      <c r="X13" s="133">
        <v>1.9365046296296298E-3</v>
      </c>
      <c r="Y13" s="133">
        <v>1.9775578703703704E-3</v>
      </c>
      <c r="Z13" s="133">
        <v>1.9652662037037039E-3</v>
      </c>
      <c r="AA13" s="133">
        <v>1.9671527777777777E-3</v>
      </c>
      <c r="AB13" s="133">
        <v>1.9964814814814815E-3</v>
      </c>
      <c r="AC13" s="133">
        <v>1.9827083333333333E-3</v>
      </c>
      <c r="AD13" s="133">
        <v>1.9949305555555558E-3</v>
      </c>
      <c r="AE13" s="133">
        <v>1.9492476851851849E-3</v>
      </c>
      <c r="AF13" s="133">
        <v>1.9312731481481481E-3</v>
      </c>
      <c r="AG13" s="133">
        <v>1.9390277777777776E-3</v>
      </c>
      <c r="AH13" s="133">
        <v>1.9754976851851852E-3</v>
      </c>
      <c r="AI13" s="133">
        <v>1.9451620370370369E-3</v>
      </c>
      <c r="AJ13" s="133">
        <v>1.9261574074074075E-3</v>
      </c>
      <c r="AK13" s="133">
        <v>1.9453472222222222E-3</v>
      </c>
      <c r="AL13" s="133">
        <v>1.9463310185185185E-3</v>
      </c>
      <c r="AM13" s="133">
        <v>1.9633449074074076E-3</v>
      </c>
      <c r="AN13" s="133">
        <v>2.0003935185185185E-3</v>
      </c>
      <c r="AO13" s="133">
        <v>1.96462962962963E-3</v>
      </c>
      <c r="AP13" s="133">
        <v>1.934849537037037E-3</v>
      </c>
      <c r="AQ13" s="133">
        <v>1.9650694444444442E-3</v>
      </c>
      <c r="AR13" s="133">
        <v>1.9865277777777776E-3</v>
      </c>
      <c r="AS13" s="133">
        <v>1.9784490740740739E-3</v>
      </c>
      <c r="AT13" s="133">
        <v>1.9903587962962961E-3</v>
      </c>
      <c r="AU13" s="133">
        <v>1.9855671296296297E-3</v>
      </c>
      <c r="AV13" s="133">
        <v>1.9515277777777777E-3</v>
      </c>
      <c r="AW13" s="133">
        <v>1.9300347222222225E-3</v>
      </c>
      <c r="AX13" s="133">
        <v>1.9421874999999997E-3</v>
      </c>
      <c r="AY13" s="133">
        <v>1.943576388888889E-3</v>
      </c>
      <c r="AZ13" s="133">
        <v>1.9254861111111111E-3</v>
      </c>
      <c r="BA13" s="133">
        <v>1.9163425925925928E-3</v>
      </c>
      <c r="BB13" s="133">
        <v>1.9284953703703703E-3</v>
      </c>
      <c r="BC13" s="133">
        <v>1.9488541666666667E-3</v>
      </c>
      <c r="BD13" s="133">
        <v>1.9283333333333331E-3</v>
      </c>
      <c r="BE13" s="133">
        <v>1.9201736111111112E-3</v>
      </c>
      <c r="BF13" s="133">
        <v>1.9412152777777778E-3</v>
      </c>
      <c r="BG13" s="133">
        <v>1.9203240740740741E-3</v>
      </c>
      <c r="BH13" s="133">
        <v>1.9459375E-3</v>
      </c>
      <c r="BI13" s="133">
        <v>1.9591435185185185E-3</v>
      </c>
      <c r="BJ13" s="133">
        <v>1.8842129629629632E-3</v>
      </c>
      <c r="BK13" s="133">
        <v>1.9496759259259259E-3</v>
      </c>
      <c r="BL13" s="133">
        <v>1.9470717592592595E-3</v>
      </c>
      <c r="BM13" s="133">
        <v>1.9487615740740741E-3</v>
      </c>
      <c r="BN13" s="133">
        <v>1.971145833333333E-3</v>
      </c>
      <c r="BO13" s="133">
        <v>2.0252314814814816E-3</v>
      </c>
      <c r="BP13" s="133">
        <v>2.0418171296296295E-3</v>
      </c>
      <c r="BQ13" s="133">
        <v>2.0163888888888887E-3</v>
      </c>
      <c r="BR13" s="133">
        <v>2.0390740740740738E-3</v>
      </c>
      <c r="BS13" s="133">
        <v>2.048414351851852E-3</v>
      </c>
      <c r="BT13" s="135">
        <v>2.017164351851852E-3</v>
      </c>
    </row>
    <row r="14" spans="2:72" x14ac:dyDescent="0.2">
      <c r="B14" s="130">
        <v>9</v>
      </c>
      <c r="C14" s="131">
        <v>81</v>
      </c>
      <c r="D14" s="131" t="s">
        <v>3</v>
      </c>
      <c r="E14" s="132">
        <v>1979</v>
      </c>
      <c r="F14" s="132" t="s">
        <v>266</v>
      </c>
      <c r="G14" s="132">
        <v>6</v>
      </c>
      <c r="H14" s="131"/>
      <c r="I14" s="136">
        <v>0.12357671296296296</v>
      </c>
      <c r="J14" s="137">
        <v>2.456099537037037E-3</v>
      </c>
      <c r="K14" s="133">
        <v>1.8199768518518519E-3</v>
      </c>
      <c r="L14" s="133">
        <v>1.9016550925925926E-3</v>
      </c>
      <c r="M14" s="133">
        <v>1.873576388888889E-3</v>
      </c>
      <c r="N14" s="133">
        <v>1.852199074074074E-3</v>
      </c>
      <c r="O14" s="133">
        <v>1.8917013888888889E-3</v>
      </c>
      <c r="P14" s="133">
        <v>1.8689467592592592E-3</v>
      </c>
      <c r="Q14" s="133">
        <v>1.8336689814814815E-3</v>
      </c>
      <c r="R14" s="133">
        <v>1.8329745370370368E-3</v>
      </c>
      <c r="S14" s="133">
        <v>1.8445717592592593E-3</v>
      </c>
      <c r="T14" s="133">
        <v>1.8694907407407408E-3</v>
      </c>
      <c r="U14" s="133">
        <v>1.8816319444444445E-3</v>
      </c>
      <c r="V14" s="133">
        <v>1.867384259259259E-3</v>
      </c>
      <c r="W14" s="133">
        <v>1.8691666666666668E-3</v>
      </c>
      <c r="X14" s="133">
        <v>1.8727662037037037E-3</v>
      </c>
      <c r="Y14" s="133">
        <v>1.8881365740740742E-3</v>
      </c>
      <c r="Z14" s="133">
        <v>1.8822800925925925E-3</v>
      </c>
      <c r="AA14" s="133">
        <v>1.8899421296296294E-3</v>
      </c>
      <c r="AB14" s="133">
        <v>1.8878472222222222E-3</v>
      </c>
      <c r="AC14" s="133">
        <v>1.8788541666666667E-3</v>
      </c>
      <c r="AD14" s="133">
        <v>1.8774768518518517E-3</v>
      </c>
      <c r="AE14" s="133">
        <v>1.8043055555555557E-3</v>
      </c>
      <c r="AF14" s="133">
        <v>1.8852662037037035E-3</v>
      </c>
      <c r="AG14" s="133">
        <v>1.8473611111111113E-3</v>
      </c>
      <c r="AH14" s="133">
        <v>1.8293402777777776E-3</v>
      </c>
      <c r="AI14" s="133">
        <v>1.8367476851851852E-3</v>
      </c>
      <c r="AJ14" s="133">
        <v>1.871261574074074E-3</v>
      </c>
      <c r="AK14" s="133">
        <v>1.8575810185185182E-3</v>
      </c>
      <c r="AL14" s="133">
        <v>1.8403587962962963E-3</v>
      </c>
      <c r="AM14" s="133">
        <v>1.8330324074074074E-3</v>
      </c>
      <c r="AN14" s="133">
        <v>1.8658333333333333E-3</v>
      </c>
      <c r="AO14" s="133">
        <v>1.8995023148148148E-3</v>
      </c>
      <c r="AP14" s="133">
        <v>1.9241319444444445E-3</v>
      </c>
      <c r="AQ14" s="133">
        <v>1.9159722222222223E-3</v>
      </c>
      <c r="AR14" s="133">
        <v>1.9270717592592592E-3</v>
      </c>
      <c r="AS14" s="133">
        <v>1.8989699074074074E-3</v>
      </c>
      <c r="AT14" s="133">
        <v>2.7510069444444448E-3</v>
      </c>
      <c r="AU14" s="133">
        <v>1.8467708333333333E-3</v>
      </c>
      <c r="AV14" s="133">
        <v>1.8752662037037036E-3</v>
      </c>
      <c r="AW14" s="133">
        <v>1.8813541666666668E-3</v>
      </c>
      <c r="AX14" s="133">
        <v>1.8918402777777779E-3</v>
      </c>
      <c r="AY14" s="133">
        <v>1.9413541666666667E-3</v>
      </c>
      <c r="AZ14" s="133">
        <v>1.947372685185185E-3</v>
      </c>
      <c r="BA14" s="133">
        <v>1.9623958333333334E-3</v>
      </c>
      <c r="BB14" s="133">
        <v>1.9631018518518517E-3</v>
      </c>
      <c r="BC14" s="133">
        <v>1.9852662037037035E-3</v>
      </c>
      <c r="BD14" s="133">
        <v>1.9872222222222223E-3</v>
      </c>
      <c r="BE14" s="133">
        <v>1.983842592592593E-3</v>
      </c>
      <c r="BF14" s="133">
        <v>1.9978009259259259E-3</v>
      </c>
      <c r="BG14" s="133">
        <v>2.0325347222222225E-3</v>
      </c>
      <c r="BH14" s="133">
        <v>2.0295023148148147E-3</v>
      </c>
      <c r="BI14" s="133">
        <v>2.0971296296296298E-3</v>
      </c>
      <c r="BJ14" s="133">
        <v>2.0961805555555556E-3</v>
      </c>
      <c r="BK14" s="133">
        <v>2.0818865740740741E-3</v>
      </c>
      <c r="BL14" s="133">
        <v>2.0937847222222221E-3</v>
      </c>
      <c r="BM14" s="133">
        <v>2.1171643518518518E-3</v>
      </c>
      <c r="BN14" s="133">
        <v>2.1220254629629631E-3</v>
      </c>
      <c r="BO14" s="133">
        <v>2.1647569444444444E-3</v>
      </c>
      <c r="BP14" s="133">
        <v>2.1871990740740745E-3</v>
      </c>
      <c r="BQ14" s="133">
        <v>2.1747222222222224E-3</v>
      </c>
      <c r="BR14" s="133">
        <v>2.2137384259259259E-3</v>
      </c>
      <c r="BS14" s="133">
        <v>2.2015972222222224E-3</v>
      </c>
      <c r="BT14" s="135">
        <v>2.0728124999999996E-3</v>
      </c>
    </row>
    <row r="15" spans="2:72" x14ac:dyDescent="0.2">
      <c r="B15" s="130">
        <v>10</v>
      </c>
      <c r="C15" s="131">
        <v>20</v>
      </c>
      <c r="D15" s="131" t="s">
        <v>2</v>
      </c>
      <c r="E15" s="132">
        <v>1969</v>
      </c>
      <c r="F15" s="132" t="s">
        <v>263</v>
      </c>
      <c r="G15" s="132">
        <v>4</v>
      </c>
      <c r="H15" s="131" t="s">
        <v>273</v>
      </c>
      <c r="I15" s="136">
        <v>0.12383234953703703</v>
      </c>
      <c r="J15" s="137">
        <v>2.3790046296296298E-3</v>
      </c>
      <c r="K15" s="133">
        <v>1.8987152777777778E-3</v>
      </c>
      <c r="L15" s="133">
        <v>1.9271064814814817E-3</v>
      </c>
      <c r="M15" s="133">
        <v>1.9013310185185183E-3</v>
      </c>
      <c r="N15" s="133">
        <v>1.9100231481481483E-3</v>
      </c>
      <c r="O15" s="133">
        <v>1.9184722222222222E-3</v>
      </c>
      <c r="P15" s="133">
        <v>1.9019212962962965E-3</v>
      </c>
      <c r="Q15" s="133">
        <v>1.8982291666666668E-3</v>
      </c>
      <c r="R15" s="133">
        <v>1.9037615740740742E-3</v>
      </c>
      <c r="S15" s="133">
        <v>1.9142361111111111E-3</v>
      </c>
      <c r="T15" s="133">
        <v>1.9269907407407406E-3</v>
      </c>
      <c r="U15" s="133">
        <v>1.9271527777777778E-3</v>
      </c>
      <c r="V15" s="133">
        <v>1.897638888888889E-3</v>
      </c>
      <c r="W15" s="133">
        <v>1.8770833333333333E-3</v>
      </c>
      <c r="X15" s="133">
        <v>1.8680324074074077E-3</v>
      </c>
      <c r="Y15" s="133">
        <v>1.8903009259259261E-3</v>
      </c>
      <c r="Z15" s="133">
        <v>1.9120717592592592E-3</v>
      </c>
      <c r="AA15" s="133">
        <v>1.9273148148148149E-3</v>
      </c>
      <c r="AB15" s="133">
        <v>1.9173379629629629E-3</v>
      </c>
      <c r="AC15" s="133">
        <v>1.9301967592592591E-3</v>
      </c>
      <c r="AD15" s="133">
        <v>1.9459143518518517E-3</v>
      </c>
      <c r="AE15" s="133">
        <v>1.9423958333333333E-3</v>
      </c>
      <c r="AF15" s="133">
        <v>1.8975462962962965E-3</v>
      </c>
      <c r="AG15" s="133">
        <v>1.9489236111111111E-3</v>
      </c>
      <c r="AH15" s="133">
        <v>1.911701388888889E-3</v>
      </c>
      <c r="AI15" s="133">
        <v>1.8957175925925927E-3</v>
      </c>
      <c r="AJ15" s="133">
        <v>1.856678240740741E-3</v>
      </c>
      <c r="AK15" s="133">
        <v>1.9146296296296298E-3</v>
      </c>
      <c r="AL15" s="133">
        <v>1.9217824074074074E-3</v>
      </c>
      <c r="AM15" s="133">
        <v>1.9348611111111112E-3</v>
      </c>
      <c r="AN15" s="133">
        <v>1.9688541666666669E-3</v>
      </c>
      <c r="AO15" s="133">
        <v>1.961724537037037E-3</v>
      </c>
      <c r="AP15" s="133">
        <v>1.9505324074074076E-3</v>
      </c>
      <c r="AQ15" s="133">
        <v>1.9687268518518517E-3</v>
      </c>
      <c r="AR15" s="133">
        <v>1.9569328703703706E-3</v>
      </c>
      <c r="AS15" s="133">
        <v>1.9415740740740741E-3</v>
      </c>
      <c r="AT15" s="133">
        <v>1.961689814814815E-3</v>
      </c>
      <c r="AU15" s="133">
        <v>1.9454166666666667E-3</v>
      </c>
      <c r="AV15" s="133">
        <v>1.9809837962962962E-3</v>
      </c>
      <c r="AW15" s="133">
        <v>1.9642824074074072E-3</v>
      </c>
      <c r="AX15" s="133">
        <v>1.9625810185185185E-3</v>
      </c>
      <c r="AY15" s="133">
        <v>1.9760300925925926E-3</v>
      </c>
      <c r="AZ15" s="133">
        <v>1.94875E-3</v>
      </c>
      <c r="BA15" s="133">
        <v>1.9746527777777779E-3</v>
      </c>
      <c r="BB15" s="133">
        <v>1.9800925925925928E-3</v>
      </c>
      <c r="BC15" s="133">
        <v>2.0008564814814815E-3</v>
      </c>
      <c r="BD15" s="133">
        <v>2.0295370370370372E-3</v>
      </c>
      <c r="BE15" s="133">
        <v>2.0184375000000003E-3</v>
      </c>
      <c r="BF15" s="133">
        <v>1.983842592592593E-3</v>
      </c>
      <c r="BG15" s="133">
        <v>1.9577083333333334E-3</v>
      </c>
      <c r="BH15" s="133">
        <v>1.9687037037037038E-3</v>
      </c>
      <c r="BI15" s="133">
        <v>2.0225810185185186E-3</v>
      </c>
      <c r="BJ15" s="133">
        <v>2.0336689814814814E-3</v>
      </c>
      <c r="BK15" s="133">
        <v>2.0567129629629629E-3</v>
      </c>
      <c r="BL15" s="133">
        <v>2.0559375E-3</v>
      </c>
      <c r="BM15" s="133">
        <v>2.0863657407407406E-3</v>
      </c>
      <c r="BN15" s="133">
        <v>2.0677893518518519E-3</v>
      </c>
      <c r="BO15" s="133">
        <v>2.0858680555555557E-3</v>
      </c>
      <c r="BP15" s="133">
        <v>2.0460416666666665E-3</v>
      </c>
      <c r="BQ15" s="133">
        <v>2.064386574074074E-3</v>
      </c>
      <c r="BR15" s="133">
        <v>2.0764351851851851E-3</v>
      </c>
      <c r="BS15" s="133">
        <v>2.0667824074074074E-3</v>
      </c>
      <c r="BT15" s="135">
        <v>1.9707986111111111E-3</v>
      </c>
    </row>
    <row r="16" spans="2:72" x14ac:dyDescent="0.2">
      <c r="B16" s="130">
        <v>11</v>
      </c>
      <c r="C16" s="131">
        <v>132</v>
      </c>
      <c r="D16" s="131" t="s">
        <v>4</v>
      </c>
      <c r="E16" s="132">
        <v>1975</v>
      </c>
      <c r="F16" s="132" t="s">
        <v>263</v>
      </c>
      <c r="G16" s="132">
        <v>5</v>
      </c>
      <c r="H16" s="131" t="s">
        <v>5</v>
      </c>
      <c r="I16" s="136">
        <v>0.12469670138888889</v>
      </c>
      <c r="J16" s="137">
        <v>2.3361111111111113E-3</v>
      </c>
      <c r="K16" s="133">
        <v>1.8074074074074071E-3</v>
      </c>
      <c r="L16" s="133">
        <v>1.8565509259259262E-3</v>
      </c>
      <c r="M16" s="133">
        <v>1.8669212962962962E-3</v>
      </c>
      <c r="N16" s="133">
        <v>1.864490740740741E-3</v>
      </c>
      <c r="O16" s="133">
        <v>1.8315162037037035E-3</v>
      </c>
      <c r="P16" s="133">
        <v>1.8449305555555554E-3</v>
      </c>
      <c r="Q16" s="133">
        <v>1.8328587962962962E-3</v>
      </c>
      <c r="R16" s="133">
        <v>1.8459375000000001E-3</v>
      </c>
      <c r="S16" s="133">
        <v>1.8483680555555554E-3</v>
      </c>
      <c r="T16" s="133">
        <v>1.8407407407407407E-3</v>
      </c>
      <c r="U16" s="133">
        <v>1.8382291666666668E-3</v>
      </c>
      <c r="V16" s="133">
        <v>1.8484722222222221E-3</v>
      </c>
      <c r="W16" s="133">
        <v>1.8611921296296295E-3</v>
      </c>
      <c r="X16" s="133">
        <v>1.8738888888888887E-3</v>
      </c>
      <c r="Y16" s="133">
        <v>1.8974305555555556E-3</v>
      </c>
      <c r="Z16" s="133">
        <v>1.8763773148148149E-3</v>
      </c>
      <c r="AA16" s="133">
        <v>1.8789004629629631E-3</v>
      </c>
      <c r="AB16" s="133">
        <v>1.8789004629629631E-3</v>
      </c>
      <c r="AC16" s="133">
        <v>1.8899074074074076E-3</v>
      </c>
      <c r="AD16" s="133">
        <v>1.8598379629629631E-3</v>
      </c>
      <c r="AE16" s="133">
        <v>1.8937499999999998E-3</v>
      </c>
      <c r="AF16" s="133">
        <v>1.8926967592592595E-3</v>
      </c>
      <c r="AG16" s="133">
        <v>1.8908333333333331E-3</v>
      </c>
      <c r="AH16" s="133">
        <v>1.9071875E-3</v>
      </c>
      <c r="AI16" s="133">
        <v>1.9071759259259259E-3</v>
      </c>
      <c r="AJ16" s="133">
        <v>1.9247569444444444E-3</v>
      </c>
      <c r="AK16" s="133">
        <v>1.9253472222222222E-3</v>
      </c>
      <c r="AL16" s="133">
        <v>1.9253472222222222E-3</v>
      </c>
      <c r="AM16" s="133">
        <v>1.9782291666666668E-3</v>
      </c>
      <c r="AN16" s="133">
        <v>1.9782175925925926E-3</v>
      </c>
      <c r="AO16" s="133">
        <v>1.9483101851851851E-3</v>
      </c>
      <c r="AP16" s="133">
        <v>1.9631944444444445E-3</v>
      </c>
      <c r="AQ16" s="133">
        <v>2.020173611111111E-3</v>
      </c>
      <c r="AR16" s="133">
        <v>1.9922453703703704E-3</v>
      </c>
      <c r="AS16" s="133">
        <v>1.9922337962962962E-3</v>
      </c>
      <c r="AT16" s="133">
        <v>2.0181828703703703E-3</v>
      </c>
      <c r="AU16" s="133">
        <v>2.0161111111111113E-3</v>
      </c>
      <c r="AV16" s="133">
        <v>2.0319675925925926E-3</v>
      </c>
      <c r="AW16" s="133">
        <v>1.9865625E-3</v>
      </c>
      <c r="AX16" s="133">
        <v>1.9985763888888891E-3</v>
      </c>
      <c r="AY16" s="133">
        <v>2.0222222222222221E-3</v>
      </c>
      <c r="AZ16" s="133">
        <v>2.0392476851851852E-3</v>
      </c>
      <c r="BA16" s="133">
        <v>2.055289351851852E-3</v>
      </c>
      <c r="BB16" s="133">
        <v>2.0861921296296297E-3</v>
      </c>
      <c r="BC16" s="133">
        <v>2.0936574074074074E-3</v>
      </c>
      <c r="BD16" s="133">
        <v>2.1391898148148147E-3</v>
      </c>
      <c r="BE16" s="133">
        <v>2.0807291666666665E-3</v>
      </c>
      <c r="BF16" s="133">
        <v>2.1052199074074076E-3</v>
      </c>
      <c r="BG16" s="133">
        <v>2.1411574074074076E-3</v>
      </c>
      <c r="BH16" s="133">
        <v>2.0890856481481481E-3</v>
      </c>
      <c r="BI16" s="133">
        <v>2.1025578703703705E-3</v>
      </c>
      <c r="BJ16" s="133">
        <v>2.1467245370370368E-3</v>
      </c>
      <c r="BK16" s="133">
        <v>2.1222337962962965E-3</v>
      </c>
      <c r="BL16" s="133">
        <v>2.1246527777777778E-3</v>
      </c>
      <c r="BM16" s="133">
        <v>2.1246527777777778E-3</v>
      </c>
      <c r="BN16" s="133">
        <v>2.0602893518518518E-3</v>
      </c>
      <c r="BO16" s="133">
        <v>2.1115162037037036E-3</v>
      </c>
      <c r="BP16" s="133">
        <v>2.1019328703703703E-3</v>
      </c>
      <c r="BQ16" s="133">
        <v>2.1231481481481479E-3</v>
      </c>
      <c r="BR16" s="133">
        <v>2.0937500000000001E-3</v>
      </c>
      <c r="BS16" s="133">
        <v>2.0315972222222224E-3</v>
      </c>
      <c r="BT16" s="135">
        <v>2.0315856481481482E-3</v>
      </c>
    </row>
    <row r="17" spans="2:72" x14ac:dyDescent="0.2">
      <c r="B17" s="130">
        <v>12</v>
      </c>
      <c r="C17" s="131">
        <v>22</v>
      </c>
      <c r="D17" s="131" t="s">
        <v>15</v>
      </c>
      <c r="E17" s="132">
        <v>1979</v>
      </c>
      <c r="F17" s="132" t="s">
        <v>266</v>
      </c>
      <c r="G17" s="132">
        <v>7</v>
      </c>
      <c r="H17" s="131"/>
      <c r="I17" s="136">
        <v>0.12476452546296296</v>
      </c>
      <c r="J17" s="137">
        <v>2.4149652777777776E-3</v>
      </c>
      <c r="K17" s="133">
        <v>1.9062037037037036E-3</v>
      </c>
      <c r="L17" s="133">
        <v>1.874664351851852E-3</v>
      </c>
      <c r="M17" s="133">
        <v>1.899537037037037E-3</v>
      </c>
      <c r="N17" s="133">
        <v>1.9068171296296298E-3</v>
      </c>
      <c r="O17" s="133">
        <v>1.9367361111111111E-3</v>
      </c>
      <c r="P17" s="133">
        <v>1.9026967592592591E-3</v>
      </c>
      <c r="Q17" s="133">
        <v>1.8992361111111111E-3</v>
      </c>
      <c r="R17" s="133">
        <v>1.9039004629629631E-3</v>
      </c>
      <c r="S17" s="133">
        <v>1.9161689814814814E-3</v>
      </c>
      <c r="T17" s="133">
        <v>1.9109722222222221E-3</v>
      </c>
      <c r="U17" s="133">
        <v>1.9001273148148148E-3</v>
      </c>
      <c r="V17" s="133">
        <v>1.9018981481481482E-3</v>
      </c>
      <c r="W17" s="133">
        <v>1.8935416666666666E-3</v>
      </c>
      <c r="X17" s="133">
        <v>1.8880902777777776E-3</v>
      </c>
      <c r="Y17" s="133">
        <v>1.8913888888888886E-3</v>
      </c>
      <c r="Z17" s="133">
        <v>1.9006134259259256E-3</v>
      </c>
      <c r="AA17" s="133">
        <v>1.9028240740740741E-3</v>
      </c>
      <c r="AB17" s="133">
        <v>1.9147685185185186E-3</v>
      </c>
      <c r="AC17" s="133">
        <v>1.9099884259259261E-3</v>
      </c>
      <c r="AD17" s="133">
        <v>1.9065509259259259E-3</v>
      </c>
      <c r="AE17" s="133">
        <v>1.8992013888888886E-3</v>
      </c>
      <c r="AF17" s="133">
        <v>1.9010185185185187E-3</v>
      </c>
      <c r="AG17" s="133">
        <v>1.866064814814815E-3</v>
      </c>
      <c r="AH17" s="133">
        <v>1.8908680555555556E-3</v>
      </c>
      <c r="AI17" s="133">
        <v>1.9131944444444446E-3</v>
      </c>
      <c r="AJ17" s="133">
        <v>1.8995486111111112E-3</v>
      </c>
      <c r="AK17" s="133">
        <v>1.9012615740740741E-3</v>
      </c>
      <c r="AL17" s="133">
        <v>1.9259490740740738E-3</v>
      </c>
      <c r="AM17" s="133">
        <v>1.9149421296296295E-3</v>
      </c>
      <c r="AN17" s="133">
        <v>1.9600925925925927E-3</v>
      </c>
      <c r="AO17" s="133">
        <v>1.9621412037037038E-3</v>
      </c>
      <c r="AP17" s="133">
        <v>1.9643981481481478E-3</v>
      </c>
      <c r="AQ17" s="133">
        <v>1.96875E-3</v>
      </c>
      <c r="AR17" s="133">
        <v>1.9769791666666664E-3</v>
      </c>
      <c r="AS17" s="133">
        <v>1.9881249999999999E-3</v>
      </c>
      <c r="AT17" s="133">
        <v>1.9978356481481483E-3</v>
      </c>
      <c r="AU17" s="133">
        <v>1.9530208333333333E-3</v>
      </c>
      <c r="AV17" s="133">
        <v>2.0193171296296296E-3</v>
      </c>
      <c r="AW17" s="133">
        <v>2.0208217592592591E-3</v>
      </c>
      <c r="AX17" s="133">
        <v>1.9620138888888886E-3</v>
      </c>
      <c r="AY17" s="133">
        <v>1.9805439814814811E-3</v>
      </c>
      <c r="AZ17" s="133">
        <v>1.9498958333333336E-3</v>
      </c>
      <c r="BA17" s="133">
        <v>2.0223958333333335E-3</v>
      </c>
      <c r="BB17" s="133">
        <v>1.9886226851851853E-3</v>
      </c>
      <c r="BC17" s="133">
        <v>2.0076967592592594E-3</v>
      </c>
      <c r="BD17" s="133">
        <v>2.0058449074074071E-3</v>
      </c>
      <c r="BE17" s="133">
        <v>1.9902199074074071E-3</v>
      </c>
      <c r="BF17" s="133">
        <v>1.9965740740740738E-3</v>
      </c>
      <c r="BG17" s="133">
        <v>2.0510879629629629E-3</v>
      </c>
      <c r="BH17" s="133">
        <v>2.0336689814814814E-3</v>
      </c>
      <c r="BI17" s="133">
        <v>2.0592013888888891E-3</v>
      </c>
      <c r="BJ17" s="133">
        <v>2.0525810185185183E-3</v>
      </c>
      <c r="BK17" s="133">
        <v>2.0828819444444441E-3</v>
      </c>
      <c r="BL17" s="133">
        <v>2.1237499999999998E-3</v>
      </c>
      <c r="BM17" s="133">
        <v>2.0954976851851851E-3</v>
      </c>
      <c r="BN17" s="133">
        <v>2.1282754629629629E-3</v>
      </c>
      <c r="BO17" s="133">
        <v>2.108113425925926E-3</v>
      </c>
      <c r="BP17" s="133">
        <v>2.1314583333333333E-3</v>
      </c>
      <c r="BQ17" s="133">
        <v>2.2023958333333335E-3</v>
      </c>
      <c r="BR17" s="133">
        <v>2.1977199074074073E-3</v>
      </c>
      <c r="BS17" s="133">
        <v>2.1489814814814813E-3</v>
      </c>
      <c r="BT17" s="135">
        <v>2.0398842592592591E-3</v>
      </c>
    </row>
    <row r="18" spans="2:72" x14ac:dyDescent="0.2">
      <c r="B18" s="130">
        <v>13</v>
      </c>
      <c r="C18" s="131">
        <v>68</v>
      </c>
      <c r="D18" s="131" t="s">
        <v>250</v>
      </c>
      <c r="E18" s="132">
        <v>1968</v>
      </c>
      <c r="F18" s="132" t="s">
        <v>263</v>
      </c>
      <c r="G18" s="132">
        <v>5</v>
      </c>
      <c r="H18" s="131" t="s">
        <v>251</v>
      </c>
      <c r="I18" s="136">
        <v>0.12526285879629631</v>
      </c>
      <c r="J18" s="137">
        <v>2.6027083333333332E-3</v>
      </c>
      <c r="K18" s="133">
        <v>1.911076388888889E-3</v>
      </c>
      <c r="L18" s="133">
        <v>1.9089583333333335E-3</v>
      </c>
      <c r="M18" s="133">
        <v>1.9169791666666667E-3</v>
      </c>
      <c r="N18" s="133">
        <v>1.882222222222222E-3</v>
      </c>
      <c r="O18" s="133">
        <v>1.8841087962962963E-3</v>
      </c>
      <c r="P18" s="133">
        <v>1.9031828703703704E-3</v>
      </c>
      <c r="Q18" s="133">
        <v>1.9089583333333335E-3</v>
      </c>
      <c r="R18" s="133">
        <v>1.9181481481481482E-3</v>
      </c>
      <c r="S18" s="133">
        <v>1.9108796296296298E-3</v>
      </c>
      <c r="T18" s="133">
        <v>1.938576388888889E-3</v>
      </c>
      <c r="U18" s="133">
        <v>1.9229629629629631E-3</v>
      </c>
      <c r="V18" s="133">
        <v>1.9449421296296298E-3</v>
      </c>
      <c r="W18" s="133">
        <v>1.9459490740740739E-3</v>
      </c>
      <c r="X18" s="133">
        <v>1.9412500000000001E-3</v>
      </c>
      <c r="Y18" s="133">
        <v>2.0139814814814816E-3</v>
      </c>
      <c r="Z18" s="133">
        <v>1.9549768518518514E-3</v>
      </c>
      <c r="AA18" s="133">
        <v>1.9597569444444445E-3</v>
      </c>
      <c r="AB18" s="133">
        <v>1.9342708333333336E-3</v>
      </c>
      <c r="AC18" s="133">
        <v>1.9830324074074077E-3</v>
      </c>
      <c r="AD18" s="133">
        <v>1.9514120370370369E-3</v>
      </c>
      <c r="AE18" s="133">
        <v>1.9451620370370369E-3</v>
      </c>
      <c r="AF18" s="133">
        <v>1.9282870370370372E-3</v>
      </c>
      <c r="AG18" s="133">
        <v>1.9408449074074074E-3</v>
      </c>
      <c r="AH18" s="133">
        <v>1.9393402777777779E-3</v>
      </c>
      <c r="AI18" s="133">
        <v>1.9511921296296298E-3</v>
      </c>
      <c r="AJ18" s="133">
        <v>1.9743518518518517E-3</v>
      </c>
      <c r="AK18" s="133">
        <v>1.9614236111111113E-3</v>
      </c>
      <c r="AL18" s="133">
        <v>1.9601041666666669E-3</v>
      </c>
      <c r="AM18" s="133">
        <v>1.966851851851852E-3</v>
      </c>
      <c r="AN18" s="133">
        <v>1.9831134259259259E-3</v>
      </c>
      <c r="AO18" s="133">
        <v>1.9743981481481483E-3</v>
      </c>
      <c r="AP18" s="133">
        <v>2.0112962962962962E-3</v>
      </c>
      <c r="AQ18" s="133">
        <v>2.0138078703703702E-3</v>
      </c>
      <c r="AR18" s="133">
        <v>1.987847222222222E-3</v>
      </c>
      <c r="AS18" s="133">
        <v>1.9803703703703702E-3</v>
      </c>
      <c r="AT18" s="133">
        <v>1.9957870370370372E-3</v>
      </c>
      <c r="AU18" s="133">
        <v>1.9700347222222224E-3</v>
      </c>
      <c r="AV18" s="133">
        <v>1.9462152777777778E-3</v>
      </c>
      <c r="AW18" s="133">
        <v>1.9400810185185183E-3</v>
      </c>
      <c r="AX18" s="133">
        <v>1.9563657407407407E-3</v>
      </c>
      <c r="AY18" s="133">
        <v>1.974837962962963E-3</v>
      </c>
      <c r="AZ18" s="133">
        <v>1.9308912037037035E-3</v>
      </c>
      <c r="BA18" s="133">
        <v>1.9557407407407405E-3</v>
      </c>
      <c r="BB18" s="133">
        <v>2.0002893518518516E-3</v>
      </c>
      <c r="BC18" s="133">
        <v>2.0372569444444444E-3</v>
      </c>
      <c r="BD18" s="133">
        <v>2.023252314814815E-3</v>
      </c>
      <c r="BE18" s="133">
        <v>2.0203935185185186E-3</v>
      </c>
      <c r="BF18" s="133">
        <v>2.0415393518518521E-3</v>
      </c>
      <c r="BG18" s="133">
        <v>2.0394097222222224E-3</v>
      </c>
      <c r="BH18" s="133">
        <v>2.0324884259259259E-3</v>
      </c>
      <c r="BI18" s="133">
        <v>2.0547569444444446E-3</v>
      </c>
      <c r="BJ18" s="133">
        <v>2.0377083333333332E-3</v>
      </c>
      <c r="BK18" s="133">
        <v>2.0581018518518518E-3</v>
      </c>
      <c r="BL18" s="133">
        <v>2.0725000000000001E-3</v>
      </c>
      <c r="BM18" s="133">
        <v>2.0477662037037036E-3</v>
      </c>
      <c r="BN18" s="133">
        <v>2.0603009259259259E-3</v>
      </c>
      <c r="BO18" s="133">
        <v>2.0766435185185185E-3</v>
      </c>
      <c r="BP18" s="133">
        <v>2.0762962962962966E-3</v>
      </c>
      <c r="BQ18" s="133">
        <v>2.0977314814814812E-3</v>
      </c>
      <c r="BR18" s="133">
        <v>2.0594791666666665E-3</v>
      </c>
      <c r="BS18" s="133">
        <v>2.0609606481481481E-3</v>
      </c>
      <c r="BT18" s="135">
        <v>1.9393055555555559E-3</v>
      </c>
    </row>
    <row r="19" spans="2:72" x14ac:dyDescent="0.2">
      <c r="B19" s="130">
        <v>14</v>
      </c>
      <c r="C19" s="131">
        <v>122</v>
      </c>
      <c r="D19" s="131" t="s">
        <v>274</v>
      </c>
      <c r="E19" s="132">
        <v>1973</v>
      </c>
      <c r="F19" s="132" t="s">
        <v>263</v>
      </c>
      <c r="G19" s="132">
        <v>6</v>
      </c>
      <c r="H19" s="131"/>
      <c r="I19" s="136">
        <v>0.12756793981481482</v>
      </c>
      <c r="J19" s="137">
        <v>2.7406944444444445E-3</v>
      </c>
      <c r="K19" s="133">
        <v>1.9885879629629633E-3</v>
      </c>
      <c r="L19" s="133">
        <v>1.9837962962962964E-3</v>
      </c>
      <c r="M19" s="133">
        <v>2.0264120370370371E-3</v>
      </c>
      <c r="N19" s="133">
        <v>2.032824074074074E-3</v>
      </c>
      <c r="O19" s="133">
        <v>2.0082060185185185E-3</v>
      </c>
      <c r="P19" s="133">
        <v>2.0232870370370374E-3</v>
      </c>
      <c r="Q19" s="133">
        <v>2.0478935185185188E-3</v>
      </c>
      <c r="R19" s="133">
        <v>2.0088773148148149E-3</v>
      </c>
      <c r="S19" s="133">
        <v>2.0335069444444446E-3</v>
      </c>
      <c r="T19" s="133">
        <v>2.0124652777777775E-3</v>
      </c>
      <c r="U19" s="133">
        <v>2.0066203703703704E-3</v>
      </c>
      <c r="V19" s="133">
        <v>2.0293171296296296E-3</v>
      </c>
      <c r="W19" s="133">
        <v>2.0021412037037039E-3</v>
      </c>
      <c r="X19" s="133">
        <v>2.0181134259259258E-3</v>
      </c>
      <c r="Y19" s="133">
        <v>1.9721296296296297E-3</v>
      </c>
      <c r="Z19" s="133">
        <v>1.9700115740740741E-3</v>
      </c>
      <c r="AA19" s="133">
        <v>2.0010995370370369E-3</v>
      </c>
      <c r="AB19" s="133">
        <v>2.0063078703703705E-3</v>
      </c>
      <c r="AC19" s="133">
        <v>2.022037037037037E-3</v>
      </c>
      <c r="AD19" s="133">
        <v>2.0196296296296295E-3</v>
      </c>
      <c r="AE19" s="133">
        <v>2.0236226851851852E-3</v>
      </c>
      <c r="AF19" s="133">
        <v>2.0204861111111114E-3</v>
      </c>
      <c r="AG19" s="133">
        <v>2.0224074074074072E-3</v>
      </c>
      <c r="AH19" s="133">
        <v>2.025543981481481E-3</v>
      </c>
      <c r="AI19" s="133">
        <v>1.9969097222222224E-3</v>
      </c>
      <c r="AJ19" s="133">
        <v>2.0506828703703707E-3</v>
      </c>
      <c r="AK19" s="133">
        <v>2.0457291666666666E-3</v>
      </c>
      <c r="AL19" s="133">
        <v>2.0203125E-3</v>
      </c>
      <c r="AM19" s="133">
        <v>2.0199537037037035E-3</v>
      </c>
      <c r="AN19" s="133">
        <v>2.070590277777778E-3</v>
      </c>
      <c r="AO19" s="133">
        <v>2.069548611111111E-3</v>
      </c>
      <c r="AP19" s="133">
        <v>2.0480555555555556E-3</v>
      </c>
      <c r="AQ19" s="133">
        <v>2.0358796296296297E-3</v>
      </c>
      <c r="AR19" s="133">
        <v>2.0623148148148146E-3</v>
      </c>
      <c r="AS19" s="133">
        <v>2.0317939814814816E-3</v>
      </c>
      <c r="AT19" s="133">
        <v>2.030277777777778E-3</v>
      </c>
      <c r="AU19" s="133">
        <v>2.0394444444444444E-3</v>
      </c>
      <c r="AV19" s="133">
        <v>2.0806365740740737E-3</v>
      </c>
      <c r="AW19" s="133">
        <v>2.0396296296296295E-3</v>
      </c>
      <c r="AX19" s="133">
        <v>2.0429513888888889E-3</v>
      </c>
      <c r="AY19" s="133">
        <v>2.0105671296296299E-3</v>
      </c>
      <c r="AZ19" s="133">
        <v>2.0321527777777777E-3</v>
      </c>
      <c r="BA19" s="133">
        <v>2.0506134259259258E-3</v>
      </c>
      <c r="BB19" s="133">
        <v>2.0278587962962963E-3</v>
      </c>
      <c r="BC19" s="133">
        <v>2.0015624999999999E-3</v>
      </c>
      <c r="BD19" s="133">
        <v>2.0815046296296298E-3</v>
      </c>
      <c r="BE19" s="133">
        <v>1.9742013888888886E-3</v>
      </c>
      <c r="BF19" s="133">
        <v>2.0006828703703705E-3</v>
      </c>
      <c r="BG19" s="133">
        <v>2.0303819444444445E-3</v>
      </c>
      <c r="BH19" s="133">
        <v>2.0379398148148149E-3</v>
      </c>
      <c r="BI19" s="133">
        <v>2.0167245370370369E-3</v>
      </c>
      <c r="BJ19" s="133">
        <v>1.983587962962963E-3</v>
      </c>
      <c r="BK19" s="133">
        <v>2.049050925925926E-3</v>
      </c>
      <c r="BL19" s="133">
        <v>1.9808564814814814E-3</v>
      </c>
      <c r="BM19" s="133">
        <v>2.0068634259259263E-3</v>
      </c>
      <c r="BN19" s="133">
        <v>2.0050000000000003E-3</v>
      </c>
      <c r="BO19" s="133">
        <v>1.9936805555555554E-3</v>
      </c>
      <c r="BP19" s="133">
        <v>1.9884722222222222E-3</v>
      </c>
      <c r="BQ19" s="133">
        <v>1.9461574074074075E-3</v>
      </c>
      <c r="BR19" s="133">
        <v>1.9265856481481484E-3</v>
      </c>
      <c r="BS19" s="133">
        <v>1.883125E-3</v>
      </c>
      <c r="BT19" s="135">
        <v>1.8096412037037037E-3</v>
      </c>
    </row>
    <row r="20" spans="2:72" x14ac:dyDescent="0.2">
      <c r="B20" s="130">
        <v>15</v>
      </c>
      <c r="C20" s="131">
        <v>88</v>
      </c>
      <c r="D20" s="131" t="s">
        <v>7</v>
      </c>
      <c r="E20" s="132">
        <v>1969</v>
      </c>
      <c r="F20" s="132" t="s">
        <v>263</v>
      </c>
      <c r="G20" s="132">
        <v>7</v>
      </c>
      <c r="H20" s="131" t="s">
        <v>275</v>
      </c>
      <c r="I20" s="136">
        <v>0.12950311342592594</v>
      </c>
      <c r="J20" s="137">
        <v>2.4613541666666668E-3</v>
      </c>
      <c r="K20" s="133">
        <v>1.9155324074074075E-3</v>
      </c>
      <c r="L20" s="133">
        <v>1.9366319444444446E-3</v>
      </c>
      <c r="M20" s="133">
        <v>1.946747685185185E-3</v>
      </c>
      <c r="N20" s="133">
        <v>1.9305439814814817E-3</v>
      </c>
      <c r="O20" s="133">
        <v>1.9069560185185185E-3</v>
      </c>
      <c r="P20" s="133">
        <v>1.9303819444444444E-3</v>
      </c>
      <c r="Q20" s="133">
        <v>1.9308449074074074E-3</v>
      </c>
      <c r="R20" s="133">
        <v>1.9546412037037037E-3</v>
      </c>
      <c r="S20" s="133">
        <v>1.973877314814815E-3</v>
      </c>
      <c r="T20" s="133">
        <v>1.953622685185185E-3</v>
      </c>
      <c r="U20" s="133">
        <v>1.9714699074074075E-3</v>
      </c>
      <c r="V20" s="133">
        <v>1.9492361111111114E-3</v>
      </c>
      <c r="W20" s="133">
        <v>1.9734374999999999E-3</v>
      </c>
      <c r="X20" s="133">
        <v>1.987777777777778E-3</v>
      </c>
      <c r="Y20" s="133">
        <v>2.0069444444444444E-3</v>
      </c>
      <c r="Z20" s="133">
        <v>1.9734143518518516E-3</v>
      </c>
      <c r="AA20" s="133">
        <v>1.9858101851851855E-3</v>
      </c>
      <c r="AB20" s="133">
        <v>1.9962037037037036E-3</v>
      </c>
      <c r="AC20" s="133">
        <v>2.0242361111111108E-3</v>
      </c>
      <c r="AD20" s="133">
        <v>1.996238425925926E-3</v>
      </c>
      <c r="AE20" s="133">
        <v>1.9778587962962966E-3</v>
      </c>
      <c r="AF20" s="133">
        <v>1.9682638888888888E-3</v>
      </c>
      <c r="AG20" s="133">
        <v>1.9619444444444445E-3</v>
      </c>
      <c r="AH20" s="133">
        <v>1.9665972222222224E-3</v>
      </c>
      <c r="AI20" s="133">
        <v>1.9675115740740742E-3</v>
      </c>
      <c r="AJ20" s="133">
        <v>2.0184259259259261E-3</v>
      </c>
      <c r="AK20" s="133">
        <v>2.0165046296296298E-3</v>
      </c>
      <c r="AL20" s="133">
        <v>1.9932754629629628E-3</v>
      </c>
      <c r="AM20" s="133">
        <v>1.9896643518518518E-3</v>
      </c>
      <c r="AN20" s="133">
        <v>1.9957754629629631E-3</v>
      </c>
      <c r="AO20" s="133">
        <v>1.9863657407407408E-3</v>
      </c>
      <c r="AP20" s="133">
        <v>2.0129166666666668E-3</v>
      </c>
      <c r="AQ20" s="133">
        <v>2.0464699074074074E-3</v>
      </c>
      <c r="AR20" s="133">
        <v>1.9910416666666666E-3</v>
      </c>
      <c r="AS20" s="133">
        <v>2.0067245370370369E-3</v>
      </c>
      <c r="AT20" s="133">
        <v>2.0457407407407408E-3</v>
      </c>
      <c r="AU20" s="133">
        <v>2.0223726851851852E-3</v>
      </c>
      <c r="AV20" s="133">
        <v>2.0553356481481481E-3</v>
      </c>
      <c r="AW20" s="133">
        <v>2.0549768518518517E-3</v>
      </c>
      <c r="AX20" s="133">
        <v>2.0676273148148151E-3</v>
      </c>
      <c r="AY20" s="133">
        <v>2.0632175925925926E-3</v>
      </c>
      <c r="AZ20" s="133">
        <v>2.0953935185185186E-3</v>
      </c>
      <c r="BA20" s="133">
        <v>2.1077083333333334E-3</v>
      </c>
      <c r="BB20" s="133">
        <v>2.1081944444444442E-3</v>
      </c>
      <c r="BC20" s="133">
        <v>2.1095601851851852E-3</v>
      </c>
      <c r="BD20" s="133">
        <v>2.1249189814814815E-3</v>
      </c>
      <c r="BE20" s="133">
        <v>2.1423726851851851E-3</v>
      </c>
      <c r="BF20" s="133">
        <v>2.1277546296296296E-3</v>
      </c>
      <c r="BG20" s="133">
        <v>2.1699537037037039E-3</v>
      </c>
      <c r="BH20" s="133">
        <v>2.1568171296296296E-3</v>
      </c>
      <c r="BI20" s="133">
        <v>2.1358217592592592E-3</v>
      </c>
      <c r="BJ20" s="133">
        <v>2.1838425925925927E-3</v>
      </c>
      <c r="BK20" s="133">
        <v>2.219988425925926E-3</v>
      </c>
      <c r="BL20" s="133">
        <v>2.1969560185185187E-3</v>
      </c>
      <c r="BM20" s="133">
        <v>2.1619328703703701E-3</v>
      </c>
      <c r="BN20" s="133">
        <v>2.2153356481481481E-3</v>
      </c>
      <c r="BO20" s="133">
        <v>2.203576388888889E-3</v>
      </c>
      <c r="BP20" s="133">
        <v>2.1966435185185183E-3</v>
      </c>
      <c r="BQ20" s="133">
        <v>2.2272916666666669E-3</v>
      </c>
      <c r="BR20" s="133">
        <v>2.22375E-3</v>
      </c>
      <c r="BS20" s="133">
        <v>2.2461342592592594E-3</v>
      </c>
      <c r="BT20" s="135">
        <v>2.2346527777777777E-3</v>
      </c>
    </row>
    <row r="21" spans="2:72" x14ac:dyDescent="0.2">
      <c r="B21" s="130">
        <v>16</v>
      </c>
      <c r="C21" s="131">
        <v>37</v>
      </c>
      <c r="D21" s="131" t="s">
        <v>276</v>
      </c>
      <c r="E21" s="132">
        <v>1958</v>
      </c>
      <c r="F21" s="132" t="s">
        <v>277</v>
      </c>
      <c r="G21" s="132">
        <v>1</v>
      </c>
      <c r="H21" s="131" t="s">
        <v>278</v>
      </c>
      <c r="I21" s="136">
        <v>0.13023013888888887</v>
      </c>
      <c r="J21" s="137">
        <v>2.4812037037037038E-3</v>
      </c>
      <c r="K21" s="133">
        <v>1.8445833333333335E-3</v>
      </c>
      <c r="L21" s="133">
        <v>1.8432638888888891E-3</v>
      </c>
      <c r="M21" s="133">
        <v>1.857210648148148E-3</v>
      </c>
      <c r="N21" s="133">
        <v>1.836284722222222E-3</v>
      </c>
      <c r="O21" s="133">
        <v>1.839976851851852E-3</v>
      </c>
      <c r="P21" s="133">
        <v>1.8350347222222223E-3</v>
      </c>
      <c r="Q21" s="133">
        <v>1.8588310185185186E-3</v>
      </c>
      <c r="R21" s="133">
        <v>1.8588310185185186E-3</v>
      </c>
      <c r="S21" s="133">
        <v>1.8840740740740743E-3</v>
      </c>
      <c r="T21" s="133">
        <v>1.8614351851851854E-3</v>
      </c>
      <c r="U21" s="133">
        <v>1.8632175925925925E-3</v>
      </c>
      <c r="V21" s="133">
        <v>1.8555324074074073E-3</v>
      </c>
      <c r="W21" s="133">
        <v>1.8967824074074076E-3</v>
      </c>
      <c r="X21" s="133">
        <v>1.8920370370370373E-3</v>
      </c>
      <c r="Y21" s="133">
        <v>1.8854745370370371E-3</v>
      </c>
      <c r="Z21" s="133">
        <v>1.9184722222222222E-3</v>
      </c>
      <c r="AA21" s="133">
        <v>1.9030902777777779E-3</v>
      </c>
      <c r="AB21" s="133">
        <v>1.9044560185185187E-3</v>
      </c>
      <c r="AC21" s="133">
        <v>1.9336226851851851E-3</v>
      </c>
      <c r="AD21" s="133">
        <v>1.8932754629629629E-3</v>
      </c>
      <c r="AE21" s="133">
        <v>1.9130787037037039E-3</v>
      </c>
      <c r="AF21" s="133">
        <v>1.9222337962962962E-3</v>
      </c>
      <c r="AG21" s="133">
        <v>1.9461921296296295E-3</v>
      </c>
      <c r="AH21" s="133">
        <v>1.9134027777777778E-3</v>
      </c>
      <c r="AI21" s="133">
        <v>1.9164236111111111E-3</v>
      </c>
      <c r="AJ21" s="133">
        <v>1.9477199074074076E-3</v>
      </c>
      <c r="AK21" s="133">
        <v>1.9662499999999997E-3</v>
      </c>
      <c r="AL21" s="133">
        <v>1.9553587962962966E-3</v>
      </c>
      <c r="AM21" s="133">
        <v>1.9885763888888891E-3</v>
      </c>
      <c r="AN21" s="133">
        <v>1.9977546296296297E-3</v>
      </c>
      <c r="AO21" s="133">
        <v>1.9570254629629629E-3</v>
      </c>
      <c r="AP21" s="133">
        <v>1.9945601851851852E-3</v>
      </c>
      <c r="AQ21" s="133">
        <v>1.9995717592592591E-3</v>
      </c>
      <c r="AR21" s="133">
        <v>1.9996180555555557E-3</v>
      </c>
      <c r="AS21" s="133">
        <v>2.0035069444444445E-3</v>
      </c>
      <c r="AT21" s="133">
        <v>2.0058912037037037E-3</v>
      </c>
      <c r="AU21" s="133">
        <v>1.9852199074074073E-3</v>
      </c>
      <c r="AV21" s="133">
        <v>2.0350115740740741E-3</v>
      </c>
      <c r="AW21" s="133">
        <v>2.0577893518518519E-3</v>
      </c>
      <c r="AX21" s="133">
        <v>2.0600115740740739E-3</v>
      </c>
      <c r="AY21" s="133">
        <v>2.1023263888888893E-3</v>
      </c>
      <c r="AZ21" s="133">
        <v>2.1303587962962964E-3</v>
      </c>
      <c r="BA21" s="133">
        <v>2.1775578703703701E-3</v>
      </c>
      <c r="BB21" s="133">
        <v>2.1574768518518518E-3</v>
      </c>
      <c r="BC21" s="133">
        <v>2.1767824074074072E-3</v>
      </c>
      <c r="BD21" s="133">
        <v>2.2241666666666664E-3</v>
      </c>
      <c r="BE21" s="133">
        <v>2.2472106481481484E-3</v>
      </c>
      <c r="BF21" s="133">
        <v>2.2973611111111116E-3</v>
      </c>
      <c r="BG21" s="133">
        <v>2.2687152777777779E-3</v>
      </c>
      <c r="BH21" s="133">
        <v>2.2758217592592591E-3</v>
      </c>
      <c r="BI21" s="133">
        <v>2.309571759259259E-3</v>
      </c>
      <c r="BJ21" s="133">
        <v>2.309571759259259E-3</v>
      </c>
      <c r="BK21" s="133">
        <v>2.3961805555555555E-3</v>
      </c>
      <c r="BL21" s="133">
        <v>2.3290740740740741E-3</v>
      </c>
      <c r="BM21" s="133">
        <v>2.3011689814814817E-3</v>
      </c>
      <c r="BN21" s="133">
        <v>2.3973842592592593E-3</v>
      </c>
      <c r="BO21" s="133">
        <v>2.4310416666666669E-3</v>
      </c>
      <c r="BP21" s="133">
        <v>2.4998379629629628E-3</v>
      </c>
      <c r="BQ21" s="133">
        <v>2.4895486111111112E-3</v>
      </c>
      <c r="BR21" s="133">
        <v>2.4602662037037037E-3</v>
      </c>
      <c r="BS21" s="133">
        <v>2.4458912037037036E-3</v>
      </c>
      <c r="BT21" s="135">
        <v>2.2909375E-3</v>
      </c>
    </row>
    <row r="22" spans="2:72" x14ac:dyDescent="0.2">
      <c r="B22" s="130">
        <v>17</v>
      </c>
      <c r="C22" s="131">
        <v>118</v>
      </c>
      <c r="D22" s="131" t="s">
        <v>279</v>
      </c>
      <c r="E22" s="132">
        <v>1982</v>
      </c>
      <c r="F22" s="132" t="s">
        <v>266</v>
      </c>
      <c r="G22" s="132">
        <v>8</v>
      </c>
      <c r="H22" s="131" t="s">
        <v>280</v>
      </c>
      <c r="I22" s="136">
        <v>0.1342064236111111</v>
      </c>
      <c r="J22" s="137">
        <v>2.5056134259259259E-3</v>
      </c>
      <c r="K22" s="133">
        <v>1.926747685185185E-3</v>
      </c>
      <c r="L22" s="133">
        <v>1.9591550925925926E-3</v>
      </c>
      <c r="M22" s="133">
        <v>2.0263194444444443E-3</v>
      </c>
      <c r="N22" s="133">
        <v>2.0954745370370368E-3</v>
      </c>
      <c r="O22" s="133">
        <v>2.0546064814814815E-3</v>
      </c>
      <c r="P22" s="133">
        <v>2.059016203703704E-3</v>
      </c>
      <c r="Q22" s="133">
        <v>2.0456365740740743E-3</v>
      </c>
      <c r="R22" s="133">
        <v>2.0041666666666667E-3</v>
      </c>
      <c r="S22" s="133">
        <v>2.0185185185185184E-3</v>
      </c>
      <c r="T22" s="133">
        <v>2.0182175925925927E-3</v>
      </c>
      <c r="U22" s="133">
        <v>2.0443055555555557E-3</v>
      </c>
      <c r="V22" s="133">
        <v>2.0135185185185182E-3</v>
      </c>
      <c r="W22" s="133">
        <v>2.0442708333333333E-3</v>
      </c>
      <c r="X22" s="133">
        <v>2.0912384259259256E-3</v>
      </c>
      <c r="Y22" s="133">
        <v>2.0449189814814813E-3</v>
      </c>
      <c r="Z22" s="133">
        <v>2.0304976851851851E-3</v>
      </c>
      <c r="AA22" s="133">
        <v>2.0434490740740738E-3</v>
      </c>
      <c r="AB22" s="133">
        <v>2.0536805555555556E-3</v>
      </c>
      <c r="AC22" s="133">
        <v>2.0530208333333333E-3</v>
      </c>
      <c r="AD22" s="133">
        <v>2.0472800925925927E-3</v>
      </c>
      <c r="AE22" s="133">
        <v>2.0252662037037036E-3</v>
      </c>
      <c r="AF22" s="133">
        <v>1.9977777777777776E-3</v>
      </c>
      <c r="AG22" s="133">
        <v>1.9768749999999999E-3</v>
      </c>
      <c r="AH22" s="133">
        <v>1.9732175925925928E-3</v>
      </c>
      <c r="AI22" s="133">
        <v>2.0123958333333335E-3</v>
      </c>
      <c r="AJ22" s="133">
        <v>1.9816550925925926E-3</v>
      </c>
      <c r="AK22" s="133">
        <v>1.9719212962962963E-3</v>
      </c>
      <c r="AL22" s="133">
        <v>1.9998726851851853E-3</v>
      </c>
      <c r="AM22" s="133">
        <v>2.4471643518518518E-3</v>
      </c>
      <c r="AN22" s="133">
        <v>2.0237037037037038E-3</v>
      </c>
      <c r="AO22" s="133">
        <v>2.0629629629629631E-3</v>
      </c>
      <c r="AP22" s="133">
        <v>2.0700347222222222E-3</v>
      </c>
      <c r="AQ22" s="133">
        <v>2.0407291666666668E-3</v>
      </c>
      <c r="AR22" s="133">
        <v>2.0751620370370373E-3</v>
      </c>
      <c r="AS22" s="133">
        <v>2.0497453703703706E-3</v>
      </c>
      <c r="AT22" s="133">
        <v>2.0541435185185185E-3</v>
      </c>
      <c r="AU22" s="133">
        <v>2.0802546296296298E-3</v>
      </c>
      <c r="AV22" s="133">
        <v>2.0676041666666668E-3</v>
      </c>
      <c r="AW22" s="133">
        <v>2.1005324074074073E-3</v>
      </c>
      <c r="AX22" s="133">
        <v>2.1407986111111111E-3</v>
      </c>
      <c r="AY22" s="133">
        <v>2.1653819444444442E-3</v>
      </c>
      <c r="AZ22" s="133">
        <v>2.1855902777777781E-3</v>
      </c>
      <c r="BA22" s="133">
        <v>2.2240393518518516E-3</v>
      </c>
      <c r="BB22" s="133">
        <v>2.2159490740740742E-3</v>
      </c>
      <c r="BC22" s="133">
        <v>2.2131365740740744E-3</v>
      </c>
      <c r="BD22" s="133">
        <v>2.186875E-3</v>
      </c>
      <c r="BE22" s="133">
        <v>2.1948495370370373E-3</v>
      </c>
      <c r="BF22" s="133">
        <v>2.2049074074074072E-3</v>
      </c>
      <c r="BG22" s="133">
        <v>2.2377083333333333E-3</v>
      </c>
      <c r="BH22" s="133">
        <v>2.2631365740740741E-3</v>
      </c>
      <c r="BI22" s="133">
        <v>2.2514004629629633E-3</v>
      </c>
      <c r="BJ22" s="133">
        <v>2.3293055555555554E-3</v>
      </c>
      <c r="BK22" s="133">
        <v>2.3263425925925925E-3</v>
      </c>
      <c r="BL22" s="133">
        <v>2.3204976851851854E-3</v>
      </c>
      <c r="BM22" s="133">
        <v>2.2838657407407408E-3</v>
      </c>
      <c r="BN22" s="133">
        <v>2.2532986111111109E-3</v>
      </c>
      <c r="BO22" s="133">
        <v>2.2792245370370371E-3</v>
      </c>
      <c r="BP22" s="133">
        <v>2.3409953703703705E-3</v>
      </c>
      <c r="BQ22" s="133">
        <v>2.4384143518518518E-3</v>
      </c>
      <c r="BR22" s="133">
        <v>2.3903240740740742E-3</v>
      </c>
      <c r="BS22" s="133">
        <v>2.3561689814814812E-3</v>
      </c>
      <c r="BT22" s="135">
        <v>2.2135416666666666E-3</v>
      </c>
    </row>
    <row r="23" spans="2:72" x14ac:dyDescent="0.2">
      <c r="B23" s="130">
        <v>18</v>
      </c>
      <c r="C23" s="131">
        <v>82</v>
      </c>
      <c r="D23" s="131" t="s">
        <v>281</v>
      </c>
      <c r="E23" s="132">
        <v>1985</v>
      </c>
      <c r="F23" s="132" t="s">
        <v>266</v>
      </c>
      <c r="G23" s="132">
        <v>9</v>
      </c>
      <c r="H23" s="131"/>
      <c r="I23" s="136">
        <v>0.13433045138888888</v>
      </c>
      <c r="J23" s="137">
        <v>2.3767824074074073E-3</v>
      </c>
      <c r="K23" s="133">
        <v>1.8772453703703703E-3</v>
      </c>
      <c r="L23" s="133">
        <v>1.951597222222222E-3</v>
      </c>
      <c r="M23" s="133">
        <v>1.9716435185185188E-3</v>
      </c>
      <c r="N23" s="133">
        <v>1.9879513888888889E-3</v>
      </c>
      <c r="O23" s="133">
        <v>1.9454976851851853E-3</v>
      </c>
      <c r="P23" s="133">
        <v>1.9492476851851849E-3</v>
      </c>
      <c r="Q23" s="133">
        <v>2.0215972222222219E-3</v>
      </c>
      <c r="R23" s="133">
        <v>2.0046643518518517E-3</v>
      </c>
      <c r="S23" s="133">
        <v>1.9638888888888887E-3</v>
      </c>
      <c r="T23" s="133">
        <v>1.9776620370370369E-3</v>
      </c>
      <c r="U23" s="133">
        <v>1.9817708333333332E-3</v>
      </c>
      <c r="V23" s="133">
        <v>1.9575231481481483E-3</v>
      </c>
      <c r="W23" s="133">
        <v>1.9349652777777779E-3</v>
      </c>
      <c r="X23" s="133">
        <v>1.9741435185185187E-3</v>
      </c>
      <c r="Y23" s="133">
        <v>1.9922106481481483E-3</v>
      </c>
      <c r="Z23" s="133">
        <v>1.9572800925925925E-3</v>
      </c>
      <c r="AA23" s="133">
        <v>1.947962962962963E-3</v>
      </c>
      <c r="AB23" s="133">
        <v>1.9506481481481484E-3</v>
      </c>
      <c r="AC23" s="133">
        <v>1.9913888888888889E-3</v>
      </c>
      <c r="AD23" s="133">
        <v>1.9745138888888889E-3</v>
      </c>
      <c r="AE23" s="133">
        <v>1.9804398148148146E-3</v>
      </c>
      <c r="AF23" s="133">
        <v>1.9761111111111112E-3</v>
      </c>
      <c r="AG23" s="133">
        <v>2.0054166666666666E-3</v>
      </c>
      <c r="AH23" s="133">
        <v>1.9686805555555555E-3</v>
      </c>
      <c r="AI23" s="133">
        <v>2.0160763888888889E-3</v>
      </c>
      <c r="AJ23" s="133">
        <v>2.0522453703703705E-3</v>
      </c>
      <c r="AK23" s="133">
        <v>2.0578240740740743E-3</v>
      </c>
      <c r="AL23" s="133">
        <v>2.1842476851851853E-3</v>
      </c>
      <c r="AM23" s="133">
        <v>2.0637615740740742E-3</v>
      </c>
      <c r="AN23" s="133">
        <v>2.0611921296296298E-3</v>
      </c>
      <c r="AO23" s="133">
        <v>2.0452430555555558E-3</v>
      </c>
      <c r="AP23" s="133">
        <v>2.0507060185185185E-3</v>
      </c>
      <c r="AQ23" s="133">
        <v>2.0813888888888887E-3</v>
      </c>
      <c r="AR23" s="133">
        <v>2.1060879629629628E-3</v>
      </c>
      <c r="AS23" s="133">
        <v>2.0951273148148149E-3</v>
      </c>
      <c r="AT23" s="133">
        <v>2.0671064814814818E-3</v>
      </c>
      <c r="AU23" s="133">
        <v>2.1090277777777778E-3</v>
      </c>
      <c r="AV23" s="133">
        <v>2.1310648148148148E-3</v>
      </c>
      <c r="AW23" s="133">
        <v>2.1961458333333334E-3</v>
      </c>
      <c r="AX23" s="133">
        <v>2.1847106481481479E-3</v>
      </c>
      <c r="AY23" s="133">
        <v>2.1522222222222225E-3</v>
      </c>
      <c r="AZ23" s="133">
        <v>2.2176157407407405E-3</v>
      </c>
      <c r="BA23" s="133">
        <v>2.2493518518518518E-3</v>
      </c>
      <c r="BB23" s="133">
        <v>2.3238310185185185E-3</v>
      </c>
      <c r="BC23" s="133">
        <v>2.2750925925925924E-3</v>
      </c>
      <c r="BD23" s="133">
        <v>2.3131828703703704E-3</v>
      </c>
      <c r="BE23" s="133">
        <v>2.2549421296296297E-3</v>
      </c>
      <c r="BF23" s="133">
        <v>2.245173611111111E-3</v>
      </c>
      <c r="BG23" s="133">
        <v>2.2465624999999999E-3</v>
      </c>
      <c r="BH23" s="133">
        <v>2.2962615740740743E-3</v>
      </c>
      <c r="BI23" s="133">
        <v>2.3441319444444443E-3</v>
      </c>
      <c r="BJ23" s="133">
        <v>2.2958680555555558E-3</v>
      </c>
      <c r="BK23" s="133">
        <v>2.3815393518518517E-3</v>
      </c>
      <c r="BL23" s="133">
        <v>2.3590046296296297E-3</v>
      </c>
      <c r="BM23" s="133">
        <v>2.4539583333333336E-3</v>
      </c>
      <c r="BN23" s="133">
        <v>2.4275115740740741E-3</v>
      </c>
      <c r="BO23" s="133">
        <v>2.4471296296296294E-3</v>
      </c>
      <c r="BP23" s="133">
        <v>2.3942013888888889E-3</v>
      </c>
      <c r="BQ23" s="133">
        <v>2.4817708333333332E-3</v>
      </c>
      <c r="BR23" s="133">
        <v>2.4333796296296295E-3</v>
      </c>
      <c r="BS23" s="133">
        <v>2.3813888888888886E-3</v>
      </c>
      <c r="BT23" s="135">
        <v>2.2335416666666667E-3</v>
      </c>
    </row>
    <row r="24" spans="2:72" x14ac:dyDescent="0.2">
      <c r="B24" s="130">
        <v>19</v>
      </c>
      <c r="C24" s="131">
        <v>62</v>
      </c>
      <c r="D24" s="131" t="s">
        <v>9</v>
      </c>
      <c r="E24" s="132">
        <v>1971</v>
      </c>
      <c r="F24" s="132" t="s">
        <v>263</v>
      </c>
      <c r="G24" s="132">
        <v>9</v>
      </c>
      <c r="H24" s="131" t="s">
        <v>11</v>
      </c>
      <c r="I24" s="136">
        <v>0.13448109953703705</v>
      </c>
      <c r="J24" s="137">
        <v>2.4723379629629631E-3</v>
      </c>
      <c r="K24" s="133">
        <v>1.8903703703703704E-3</v>
      </c>
      <c r="L24" s="133">
        <v>1.8958217592592592E-3</v>
      </c>
      <c r="M24" s="133">
        <v>1.8863194444444446E-3</v>
      </c>
      <c r="N24" s="133">
        <v>1.9188773148148144E-3</v>
      </c>
      <c r="O24" s="133">
        <v>1.9464583333333332E-3</v>
      </c>
      <c r="P24" s="133">
        <v>1.9651851851851853E-3</v>
      </c>
      <c r="Q24" s="133">
        <v>1.9651388888888891E-3</v>
      </c>
      <c r="R24" s="133">
        <v>1.9717129629629629E-3</v>
      </c>
      <c r="S24" s="133">
        <v>1.9707407407407408E-3</v>
      </c>
      <c r="T24" s="133">
        <v>1.9548842592592595E-3</v>
      </c>
      <c r="U24" s="133">
        <v>1.9702199074074075E-3</v>
      </c>
      <c r="V24" s="133">
        <v>1.9476388888888892E-3</v>
      </c>
      <c r="W24" s="133">
        <v>1.9756828703703703E-3</v>
      </c>
      <c r="X24" s="133">
        <v>1.988564814814815E-3</v>
      </c>
      <c r="Y24" s="133">
        <v>2.192858796296296E-3</v>
      </c>
      <c r="Z24" s="133">
        <v>1.9921990740740742E-3</v>
      </c>
      <c r="AA24" s="133">
        <v>1.9705555555555557E-3</v>
      </c>
      <c r="AB24" s="133">
        <v>2.3333101851851852E-3</v>
      </c>
      <c r="AC24" s="133">
        <v>2.0191898148148144E-3</v>
      </c>
      <c r="AD24" s="133">
        <v>2.0369097222222221E-3</v>
      </c>
      <c r="AE24" s="133">
        <v>2.0125694444444444E-3</v>
      </c>
      <c r="AF24" s="133">
        <v>1.9971527777777778E-3</v>
      </c>
      <c r="AG24" s="133">
        <v>2.0289467592592594E-3</v>
      </c>
      <c r="AH24" s="133">
        <v>2.1174074074074073E-3</v>
      </c>
      <c r="AI24" s="133">
        <v>2.0409953703703705E-3</v>
      </c>
      <c r="AJ24" s="133">
        <v>2.1188078703703703E-3</v>
      </c>
      <c r="AK24" s="133">
        <v>2.4565046296296297E-3</v>
      </c>
      <c r="AL24" s="133">
        <v>2.0427893518518516E-3</v>
      </c>
      <c r="AM24" s="133">
        <v>2.0713888888888891E-3</v>
      </c>
      <c r="AN24" s="133">
        <v>2.0935300925925926E-3</v>
      </c>
      <c r="AO24" s="133">
        <v>2.0684259259259262E-3</v>
      </c>
      <c r="AP24" s="133">
        <v>2.3284606481481481E-3</v>
      </c>
      <c r="AQ24" s="133">
        <v>2.0715277777777776E-3</v>
      </c>
      <c r="AR24" s="133">
        <v>2.4320601851851851E-3</v>
      </c>
      <c r="AS24" s="133">
        <v>2.3793518518518517E-3</v>
      </c>
      <c r="AT24" s="133">
        <v>2.1027199074074073E-3</v>
      </c>
      <c r="AU24" s="133">
        <v>2.0955439814814816E-3</v>
      </c>
      <c r="AV24" s="133">
        <v>2.0812500000000002E-3</v>
      </c>
      <c r="AW24" s="133">
        <v>2.0967592592592596E-3</v>
      </c>
      <c r="AX24" s="133">
        <v>2.1002662037037036E-3</v>
      </c>
      <c r="AY24" s="133">
        <v>2.1067824074074075E-3</v>
      </c>
      <c r="AZ24" s="133">
        <v>2.1595717592592591E-3</v>
      </c>
      <c r="BA24" s="133">
        <v>2.3445833333333335E-3</v>
      </c>
      <c r="BB24" s="133">
        <v>2.1438078703703701E-3</v>
      </c>
      <c r="BC24" s="133">
        <v>2.1619560185185183E-3</v>
      </c>
      <c r="BD24" s="133">
        <v>2.1815972222222224E-3</v>
      </c>
      <c r="BE24" s="133">
        <v>2.1657291666666669E-3</v>
      </c>
      <c r="BF24" s="133">
        <v>2.1618518518518519E-3</v>
      </c>
      <c r="BG24" s="133">
        <v>2.1473032407407409E-3</v>
      </c>
      <c r="BH24" s="133">
        <v>2.5010995370370369E-3</v>
      </c>
      <c r="BI24" s="133">
        <v>2.1700231481481479E-3</v>
      </c>
      <c r="BJ24" s="133">
        <v>2.1667245370370373E-3</v>
      </c>
      <c r="BK24" s="133">
        <v>2.534537037037037E-3</v>
      </c>
      <c r="BL24" s="133">
        <v>2.3734953703703704E-3</v>
      </c>
      <c r="BM24" s="133">
        <v>2.2052893518518519E-3</v>
      </c>
      <c r="BN24" s="133">
        <v>2.2394212962962962E-3</v>
      </c>
      <c r="BO24" s="133">
        <v>2.4469907407407409E-3</v>
      </c>
      <c r="BP24" s="133">
        <v>2.3132407407407407E-3</v>
      </c>
      <c r="BQ24" s="133">
        <v>2.2649305555555552E-3</v>
      </c>
      <c r="BR24" s="133">
        <v>2.2530671296296296E-3</v>
      </c>
      <c r="BS24" s="133">
        <v>2.2456828703703705E-3</v>
      </c>
      <c r="BT24" s="135">
        <v>2.1919791666666667E-3</v>
      </c>
    </row>
    <row r="25" spans="2:72" x14ac:dyDescent="0.2">
      <c r="B25" s="130">
        <v>20</v>
      </c>
      <c r="C25" s="131">
        <v>108</v>
      </c>
      <c r="D25" s="131" t="s">
        <v>282</v>
      </c>
      <c r="E25" s="132">
        <v>1976</v>
      </c>
      <c r="F25" s="132" t="s">
        <v>263</v>
      </c>
      <c r="G25" s="132">
        <v>10</v>
      </c>
      <c r="H25" s="131" t="s">
        <v>283</v>
      </c>
      <c r="I25" s="136">
        <v>0.13451939814814814</v>
      </c>
      <c r="J25" s="137">
        <v>2.4820254629629632E-3</v>
      </c>
      <c r="K25" s="133">
        <v>1.924189814814815E-3</v>
      </c>
      <c r="L25" s="133">
        <v>1.9537152777777777E-3</v>
      </c>
      <c r="M25" s="133">
        <v>1.9655555555555555E-3</v>
      </c>
      <c r="N25" s="133">
        <v>1.970648148148148E-3</v>
      </c>
      <c r="O25" s="133">
        <v>1.9754282407407407E-3</v>
      </c>
      <c r="P25" s="133">
        <v>1.9744675925925928E-3</v>
      </c>
      <c r="Q25" s="133">
        <v>2.0047106481481483E-3</v>
      </c>
      <c r="R25" s="133">
        <v>1.9742013888888886E-3</v>
      </c>
      <c r="S25" s="133">
        <v>1.9767939814814813E-3</v>
      </c>
      <c r="T25" s="133">
        <v>1.9998842592592594E-3</v>
      </c>
      <c r="U25" s="133">
        <v>2.0348495370370368E-3</v>
      </c>
      <c r="V25" s="133">
        <v>2.0213194444444445E-3</v>
      </c>
      <c r="W25" s="133">
        <v>2.0306712962962965E-3</v>
      </c>
      <c r="X25" s="133">
        <v>2.062025462962963E-3</v>
      </c>
      <c r="Y25" s="133">
        <v>2.0438541666666669E-3</v>
      </c>
      <c r="Z25" s="133">
        <v>2.0547569444444446E-3</v>
      </c>
      <c r="AA25" s="133">
        <v>2.0349074074074076E-3</v>
      </c>
      <c r="AB25" s="133">
        <v>2.0486458333333333E-3</v>
      </c>
      <c r="AC25" s="133">
        <v>2.0615625E-3</v>
      </c>
      <c r="AD25" s="133">
        <v>2.0522569444444447E-3</v>
      </c>
      <c r="AE25" s="133">
        <v>2.0695949074074076E-3</v>
      </c>
      <c r="AF25" s="133">
        <v>2.1393518518518519E-3</v>
      </c>
      <c r="AG25" s="133">
        <v>2.0806365740740737E-3</v>
      </c>
      <c r="AH25" s="133">
        <v>2.0484374999999999E-3</v>
      </c>
      <c r="AI25" s="133">
        <v>2.0546643518518518E-3</v>
      </c>
      <c r="AJ25" s="133">
        <v>2.0500000000000002E-3</v>
      </c>
      <c r="AK25" s="133">
        <v>2.0951504629629632E-3</v>
      </c>
      <c r="AL25" s="133">
        <v>2.0889236111111113E-3</v>
      </c>
      <c r="AM25" s="133">
        <v>2.1086689814814818E-3</v>
      </c>
      <c r="AN25" s="133">
        <v>2.0954282407407406E-3</v>
      </c>
      <c r="AO25" s="133">
        <v>2.1263078703703704E-3</v>
      </c>
      <c r="AP25" s="133">
        <v>2.1353009259259259E-3</v>
      </c>
      <c r="AQ25" s="133">
        <v>2.1469328703703707E-3</v>
      </c>
      <c r="AR25" s="133">
        <v>2.1207060185185187E-3</v>
      </c>
      <c r="AS25" s="133">
        <v>2.1974884259259261E-3</v>
      </c>
      <c r="AT25" s="133">
        <v>2.214826388888889E-3</v>
      </c>
      <c r="AU25" s="133">
        <v>2.1799074074074073E-3</v>
      </c>
      <c r="AV25" s="133">
        <v>2.1685416666666667E-3</v>
      </c>
      <c r="AW25" s="133">
        <v>2.211597222222222E-3</v>
      </c>
      <c r="AX25" s="133">
        <v>2.2148379629629627E-3</v>
      </c>
      <c r="AY25" s="133">
        <v>2.2246759259259255E-3</v>
      </c>
      <c r="AZ25" s="133">
        <v>2.1897800925925926E-3</v>
      </c>
      <c r="BA25" s="133">
        <v>2.1990277777777776E-3</v>
      </c>
      <c r="BB25" s="133">
        <v>2.1790740740740742E-3</v>
      </c>
      <c r="BC25" s="133">
        <v>2.1748379629629631E-3</v>
      </c>
      <c r="BD25" s="133">
        <v>2.1673611111111112E-3</v>
      </c>
      <c r="BE25" s="133">
        <v>2.1840277777777778E-3</v>
      </c>
      <c r="BF25" s="133">
        <v>2.1870486111111114E-3</v>
      </c>
      <c r="BG25" s="133">
        <v>2.19619212962963E-3</v>
      </c>
      <c r="BH25" s="133">
        <v>2.2135300925925925E-3</v>
      </c>
      <c r="BI25" s="133">
        <v>2.2427546296296297E-3</v>
      </c>
      <c r="BJ25" s="133">
        <v>2.2301388888888887E-3</v>
      </c>
      <c r="BK25" s="133">
        <v>2.2357754629629633E-3</v>
      </c>
      <c r="BL25" s="133">
        <v>2.2318981481481482E-3</v>
      </c>
      <c r="BM25" s="133">
        <v>2.2475347222222224E-3</v>
      </c>
      <c r="BN25" s="133">
        <v>2.2795717592592594E-3</v>
      </c>
      <c r="BO25" s="133">
        <v>2.335763888888889E-3</v>
      </c>
      <c r="BP25" s="133">
        <v>2.2846296296296299E-3</v>
      </c>
      <c r="BQ25" s="133">
        <v>2.2748032407407409E-3</v>
      </c>
      <c r="BR25" s="133">
        <v>2.3736574074074072E-3</v>
      </c>
      <c r="BS25" s="133">
        <v>2.3742592592592596E-3</v>
      </c>
      <c r="BT25" s="135">
        <v>2.2992824074074074E-3</v>
      </c>
    </row>
    <row r="26" spans="2:72" x14ac:dyDescent="0.2">
      <c r="B26" s="130">
        <v>21</v>
      </c>
      <c r="C26" s="131">
        <v>79</v>
      </c>
      <c r="D26" s="131" t="s">
        <v>284</v>
      </c>
      <c r="E26" s="132">
        <v>1975</v>
      </c>
      <c r="F26" s="132" t="s">
        <v>263</v>
      </c>
      <c r="G26" s="132">
        <v>11</v>
      </c>
      <c r="H26" s="131"/>
      <c r="I26" s="136">
        <v>0.1348779398148148</v>
      </c>
      <c r="J26" s="137">
        <v>2.6976273148148146E-3</v>
      </c>
      <c r="K26" s="133">
        <v>2.0155555555555556E-3</v>
      </c>
      <c r="L26" s="133">
        <v>2.0341087962962964E-3</v>
      </c>
      <c r="M26" s="133">
        <v>2.0960532407407408E-3</v>
      </c>
      <c r="N26" s="133">
        <v>2.1406828703703705E-3</v>
      </c>
      <c r="O26" s="133">
        <v>2.1135300925925926E-3</v>
      </c>
      <c r="P26" s="133">
        <v>2.1134722222222223E-3</v>
      </c>
      <c r="Q26" s="133">
        <v>2.0846875000000002E-3</v>
      </c>
      <c r="R26" s="133">
        <v>2.0688773148148146E-3</v>
      </c>
      <c r="S26" s="133">
        <v>2.0839004629629632E-3</v>
      </c>
      <c r="T26" s="133">
        <v>2.052708333333333E-3</v>
      </c>
      <c r="U26" s="133">
        <v>2.0987731481481482E-3</v>
      </c>
      <c r="V26" s="133">
        <v>2.0825347222222222E-3</v>
      </c>
      <c r="W26" s="133">
        <v>2.0680324074074073E-3</v>
      </c>
      <c r="X26" s="133">
        <v>2.0810763888888888E-3</v>
      </c>
      <c r="Y26" s="133">
        <v>2.101053240740741E-3</v>
      </c>
      <c r="Z26" s="133">
        <v>2.1332523148148148E-3</v>
      </c>
      <c r="AA26" s="133">
        <v>2.0546643518518518E-3</v>
      </c>
      <c r="AB26" s="133">
        <v>2.0663078703703707E-3</v>
      </c>
      <c r="AC26" s="133">
        <v>2.0686689814814812E-3</v>
      </c>
      <c r="AD26" s="133">
        <v>2.0736111111111107E-3</v>
      </c>
      <c r="AE26" s="133">
        <v>2.066111111111111E-3</v>
      </c>
      <c r="AF26" s="133">
        <v>2.0608796296296295E-3</v>
      </c>
      <c r="AG26" s="133">
        <v>2.0801273148148146E-3</v>
      </c>
      <c r="AH26" s="133">
        <v>2.0921412037037037E-3</v>
      </c>
      <c r="AI26" s="133">
        <v>2.0883449074074077E-3</v>
      </c>
      <c r="AJ26" s="133">
        <v>2.0836226851851853E-3</v>
      </c>
      <c r="AK26" s="133">
        <v>2.0910995370370371E-3</v>
      </c>
      <c r="AL26" s="133">
        <v>2.1580092592592593E-3</v>
      </c>
      <c r="AM26" s="133">
        <v>2.1181365740740739E-3</v>
      </c>
      <c r="AN26" s="133">
        <v>2.1544907407407407E-3</v>
      </c>
      <c r="AO26" s="133">
        <v>2.1024768518518515E-3</v>
      </c>
      <c r="AP26" s="133">
        <v>2.0991898148148146E-3</v>
      </c>
      <c r="AQ26" s="133">
        <v>2.1168634259259261E-3</v>
      </c>
      <c r="AR26" s="133">
        <v>2.0246643518518517E-3</v>
      </c>
      <c r="AS26" s="133">
        <v>2.0432523148148146E-3</v>
      </c>
      <c r="AT26" s="133">
        <v>2.1164814814814818E-3</v>
      </c>
      <c r="AU26" s="133">
        <v>2.1129976851851852E-3</v>
      </c>
      <c r="AV26" s="133">
        <v>2.1237847222222222E-3</v>
      </c>
      <c r="AW26" s="133">
        <v>2.1138773148148145E-3</v>
      </c>
      <c r="AX26" s="133">
        <v>2.1623379629629631E-3</v>
      </c>
      <c r="AY26" s="133">
        <v>2.148101851851852E-3</v>
      </c>
      <c r="AZ26" s="133">
        <v>2.1431481481481479E-3</v>
      </c>
      <c r="BA26" s="133">
        <v>2.100011574074074E-3</v>
      </c>
      <c r="BB26" s="133">
        <v>2.1263310185185187E-3</v>
      </c>
      <c r="BC26" s="133">
        <v>2.1390162037037037E-3</v>
      </c>
      <c r="BD26" s="133">
        <v>2.146597222222222E-3</v>
      </c>
      <c r="BE26" s="133">
        <v>2.1845370370370369E-3</v>
      </c>
      <c r="BF26" s="133">
        <v>2.1700347222222221E-3</v>
      </c>
      <c r="BG26" s="133">
        <v>2.205474537037037E-3</v>
      </c>
      <c r="BH26" s="133">
        <v>2.2127662037037033E-3</v>
      </c>
      <c r="BI26" s="133">
        <v>2.2276388888888888E-3</v>
      </c>
      <c r="BJ26" s="133">
        <v>2.2410648148148147E-3</v>
      </c>
      <c r="BK26" s="133">
        <v>2.239050925925926E-3</v>
      </c>
      <c r="BL26" s="133">
        <v>2.2005787037037037E-3</v>
      </c>
      <c r="BM26" s="133">
        <v>2.2423611111111112E-3</v>
      </c>
      <c r="BN26" s="133">
        <v>2.2726157407407408E-3</v>
      </c>
      <c r="BO26" s="133">
        <v>2.243773148148148E-3</v>
      </c>
      <c r="BP26" s="133">
        <v>2.2280671296296298E-3</v>
      </c>
      <c r="BQ26" s="133">
        <v>2.2562037037037038E-3</v>
      </c>
      <c r="BR26" s="133">
        <v>2.3088078703703704E-3</v>
      </c>
      <c r="BS26" s="133">
        <v>2.232488425925926E-3</v>
      </c>
      <c r="BT26" s="135">
        <v>2.2712037037037037E-3</v>
      </c>
    </row>
    <row r="27" spans="2:72" x14ac:dyDescent="0.2">
      <c r="B27" s="130">
        <v>22</v>
      </c>
      <c r="C27" s="131">
        <v>113</v>
      </c>
      <c r="D27" s="131" t="s">
        <v>285</v>
      </c>
      <c r="E27" s="132">
        <v>1980</v>
      </c>
      <c r="F27" s="132" t="s">
        <v>266</v>
      </c>
      <c r="G27" s="132">
        <v>10</v>
      </c>
      <c r="H27" s="131" t="s">
        <v>286</v>
      </c>
      <c r="I27" s="136">
        <v>0.13704843749999998</v>
      </c>
      <c r="J27" s="137">
        <v>2.7077199074074074E-3</v>
      </c>
      <c r="K27" s="133">
        <v>1.9600694444444444E-3</v>
      </c>
      <c r="L27" s="133">
        <v>1.9959606481481482E-3</v>
      </c>
      <c r="M27" s="133">
        <v>1.9818518518518518E-3</v>
      </c>
      <c r="N27" s="133">
        <v>1.9550810185185183E-3</v>
      </c>
      <c r="O27" s="133">
        <v>1.9908449074074078E-3</v>
      </c>
      <c r="P27" s="133">
        <v>1.956712962962963E-3</v>
      </c>
      <c r="Q27" s="133">
        <v>1.9953240740740743E-3</v>
      </c>
      <c r="R27" s="133">
        <v>1.9459143518518517E-3</v>
      </c>
      <c r="S27" s="133">
        <v>1.9524421296296297E-3</v>
      </c>
      <c r="T27" s="133">
        <v>1.9450578703703702E-3</v>
      </c>
      <c r="U27" s="133">
        <v>2.0756250000000002E-3</v>
      </c>
      <c r="V27" s="133">
        <v>1.9760416666666667E-3</v>
      </c>
      <c r="W27" s="133">
        <v>1.9794212962962964E-3</v>
      </c>
      <c r="X27" s="133">
        <v>1.9994097222222223E-3</v>
      </c>
      <c r="Y27" s="133">
        <v>2.0457291666666666E-3</v>
      </c>
      <c r="Z27" s="133">
        <v>2.0441319444444443E-3</v>
      </c>
      <c r="AA27" s="133">
        <v>2.0439930555555554E-3</v>
      </c>
      <c r="AB27" s="133">
        <v>2.0404166666666665E-3</v>
      </c>
      <c r="AC27" s="133">
        <v>2.1880439814814814E-3</v>
      </c>
      <c r="AD27" s="133">
        <v>2.135810185185185E-3</v>
      </c>
      <c r="AE27" s="133">
        <v>2.0838425925925924E-3</v>
      </c>
      <c r="AF27" s="133">
        <v>2.0759259259259259E-3</v>
      </c>
      <c r="AG27" s="133">
        <v>2.1022685185185185E-3</v>
      </c>
      <c r="AH27" s="133">
        <v>2.0803125000000001E-3</v>
      </c>
      <c r="AI27" s="133">
        <v>2.1664236111111112E-3</v>
      </c>
      <c r="AJ27" s="133">
        <v>2.1216550925925925E-3</v>
      </c>
      <c r="AK27" s="133">
        <v>2.1030092592592593E-3</v>
      </c>
      <c r="AL27" s="133">
        <v>2.1803356481481478E-3</v>
      </c>
      <c r="AM27" s="133">
        <v>2.2706481481481479E-3</v>
      </c>
      <c r="AN27" s="133">
        <v>2.2176967592592591E-3</v>
      </c>
      <c r="AO27" s="133">
        <v>2.2678819444444443E-3</v>
      </c>
      <c r="AP27" s="133">
        <v>2.17125E-3</v>
      </c>
      <c r="AQ27" s="133">
        <v>2.4270023148148146E-3</v>
      </c>
      <c r="AR27" s="133">
        <v>2.2646180555555557E-3</v>
      </c>
      <c r="AS27" s="133">
        <v>2.2600578703703702E-3</v>
      </c>
      <c r="AT27" s="133">
        <v>2.3367708333333335E-3</v>
      </c>
      <c r="AU27" s="133">
        <v>2.2999074074074072E-3</v>
      </c>
      <c r="AV27" s="133">
        <v>2.300150462962963E-3</v>
      </c>
      <c r="AW27" s="133">
        <v>2.2658912037037036E-3</v>
      </c>
      <c r="AX27" s="133">
        <v>2.3112152777777779E-3</v>
      </c>
      <c r="AY27" s="133">
        <v>2.2955208333333334E-3</v>
      </c>
      <c r="AZ27" s="133">
        <v>2.3608101851851854E-3</v>
      </c>
      <c r="BA27" s="133">
        <v>2.3607986111111113E-3</v>
      </c>
      <c r="BB27" s="133">
        <v>2.2748379629629629E-3</v>
      </c>
      <c r="BC27" s="133">
        <v>2.340428240740741E-3</v>
      </c>
      <c r="BD27" s="133">
        <v>2.1693749999999999E-3</v>
      </c>
      <c r="BE27" s="133">
        <v>2.1319907407407407E-3</v>
      </c>
      <c r="BF27" s="133">
        <v>2.196840277777778E-3</v>
      </c>
      <c r="BG27" s="133">
        <v>2.3181249999999999E-3</v>
      </c>
      <c r="BH27" s="133">
        <v>2.184189814814815E-3</v>
      </c>
      <c r="BI27" s="133">
        <v>2.2156944444444442E-3</v>
      </c>
      <c r="BJ27" s="133">
        <v>2.1966782407407408E-3</v>
      </c>
      <c r="BK27" s="133">
        <v>2.3936458333333331E-3</v>
      </c>
      <c r="BL27" s="133">
        <v>2.2321296296296295E-3</v>
      </c>
      <c r="BM27" s="133">
        <v>2.2765740740740741E-3</v>
      </c>
      <c r="BN27" s="133">
        <v>2.2817592592592594E-3</v>
      </c>
      <c r="BO27" s="133">
        <v>2.4021527777777778E-3</v>
      </c>
      <c r="BP27" s="133">
        <v>2.235787037037037E-3</v>
      </c>
      <c r="BQ27" s="133">
        <v>2.2928240740740743E-3</v>
      </c>
      <c r="BR27" s="133">
        <v>2.2417245370370369E-3</v>
      </c>
      <c r="BS27" s="133">
        <v>2.2499074074074075E-3</v>
      </c>
      <c r="BT27" s="135">
        <v>2.1741782407407408E-3</v>
      </c>
    </row>
    <row r="28" spans="2:72" x14ac:dyDescent="0.2">
      <c r="B28" s="130">
        <v>23</v>
      </c>
      <c r="C28" s="131">
        <v>57</v>
      </c>
      <c r="D28" s="131" t="s">
        <v>287</v>
      </c>
      <c r="E28" s="132">
        <v>1972</v>
      </c>
      <c r="F28" s="132" t="s">
        <v>288</v>
      </c>
      <c r="G28" s="132">
        <v>1</v>
      </c>
      <c r="H28" s="131" t="s">
        <v>289</v>
      </c>
      <c r="I28" s="136">
        <v>0.13714805555555556</v>
      </c>
      <c r="J28" s="137">
        <v>2.768252314814815E-3</v>
      </c>
      <c r="K28" s="133">
        <v>2.132222222222222E-3</v>
      </c>
      <c r="L28" s="133">
        <v>2.1986458333333333E-3</v>
      </c>
      <c r="M28" s="133">
        <v>2.1340625000000001E-3</v>
      </c>
      <c r="N28" s="133">
        <v>2.1157407407407409E-3</v>
      </c>
      <c r="O28" s="133">
        <v>2.1094675925925929E-3</v>
      </c>
      <c r="P28" s="133">
        <v>2.1232407407407406E-3</v>
      </c>
      <c r="Q28" s="133">
        <v>2.1288425925925923E-3</v>
      </c>
      <c r="R28" s="133">
        <v>2.156273148148148E-3</v>
      </c>
      <c r="S28" s="133">
        <v>2.129537037037037E-3</v>
      </c>
      <c r="T28" s="133">
        <v>2.1213888888888892E-3</v>
      </c>
      <c r="U28" s="133">
        <v>2.1103356481481481E-3</v>
      </c>
      <c r="V28" s="133">
        <v>2.1144560185185186E-3</v>
      </c>
      <c r="W28" s="133">
        <v>2.1299074074074076E-3</v>
      </c>
      <c r="X28" s="133">
        <v>2.0854166666666668E-3</v>
      </c>
      <c r="Y28" s="133">
        <v>2.112337962962963E-3</v>
      </c>
      <c r="Z28" s="133">
        <v>2.0740972222222224E-3</v>
      </c>
      <c r="AA28" s="133">
        <v>2.1014814814814815E-3</v>
      </c>
      <c r="AB28" s="133">
        <v>2.1098379629629631E-3</v>
      </c>
      <c r="AC28" s="133">
        <v>2.1260879629629629E-3</v>
      </c>
      <c r="AD28" s="133">
        <v>2.1259027777777778E-3</v>
      </c>
      <c r="AE28" s="133">
        <v>2.1316087962962964E-3</v>
      </c>
      <c r="AF28" s="133">
        <v>2.139178240740741E-3</v>
      </c>
      <c r="AG28" s="133">
        <v>2.1045717592592596E-3</v>
      </c>
      <c r="AH28" s="133">
        <v>2.1310069444444445E-3</v>
      </c>
      <c r="AI28" s="133">
        <v>2.1218055555555556E-3</v>
      </c>
      <c r="AJ28" s="133">
        <v>2.1285648148148149E-3</v>
      </c>
      <c r="AK28" s="133">
        <v>2.1511921296296292E-3</v>
      </c>
      <c r="AL28" s="133">
        <v>2.1468749999999999E-3</v>
      </c>
      <c r="AM28" s="133">
        <v>2.1364351851851852E-3</v>
      </c>
      <c r="AN28" s="133">
        <v>2.1511805555555559E-3</v>
      </c>
      <c r="AO28" s="133">
        <v>2.1679282407407407E-3</v>
      </c>
      <c r="AP28" s="133">
        <v>2.1877314814814815E-3</v>
      </c>
      <c r="AQ28" s="133">
        <v>2.1795949074074074E-3</v>
      </c>
      <c r="AR28" s="133">
        <v>2.1601041666666665E-3</v>
      </c>
      <c r="AS28" s="133">
        <v>2.1569212962962961E-3</v>
      </c>
      <c r="AT28" s="133">
        <v>2.1202430555555553E-3</v>
      </c>
      <c r="AU28" s="133">
        <v>2.1201041666666668E-3</v>
      </c>
      <c r="AV28" s="133">
        <v>2.1385532407407408E-3</v>
      </c>
      <c r="AW28" s="133">
        <v>2.1723495370370373E-3</v>
      </c>
      <c r="AX28" s="133">
        <v>2.1662268518518519E-3</v>
      </c>
      <c r="AY28" s="133">
        <v>2.1814583333333334E-3</v>
      </c>
      <c r="AZ28" s="133">
        <v>2.1496180555555557E-3</v>
      </c>
      <c r="BA28" s="133">
        <v>2.1848148148148148E-3</v>
      </c>
      <c r="BB28" s="133">
        <v>2.1837731481481478E-3</v>
      </c>
      <c r="BC28" s="133">
        <v>2.2064699074074074E-3</v>
      </c>
      <c r="BD28" s="133">
        <v>2.2200115740740743E-3</v>
      </c>
      <c r="BE28" s="133">
        <v>2.2186574074074075E-3</v>
      </c>
      <c r="BF28" s="133">
        <v>2.2039120370370372E-3</v>
      </c>
      <c r="BG28" s="133">
        <v>2.1882523148148147E-3</v>
      </c>
      <c r="BH28" s="133">
        <v>2.1907407407407405E-3</v>
      </c>
      <c r="BI28" s="133">
        <v>2.2243518518518519E-3</v>
      </c>
      <c r="BJ28" s="133">
        <v>2.2464583333333334E-3</v>
      </c>
      <c r="BK28" s="133">
        <v>2.2694907407407408E-3</v>
      </c>
      <c r="BL28" s="133">
        <v>2.2752662037037038E-3</v>
      </c>
      <c r="BM28" s="133">
        <v>2.3001736111111113E-3</v>
      </c>
      <c r="BN28" s="133">
        <v>2.2839236111111111E-3</v>
      </c>
      <c r="BO28" s="133">
        <v>2.2825694444444443E-3</v>
      </c>
      <c r="BP28" s="133">
        <v>2.2708101851851852E-3</v>
      </c>
      <c r="BQ28" s="133">
        <v>2.2656712962962964E-3</v>
      </c>
      <c r="BR28" s="133">
        <v>2.2807754629629632E-3</v>
      </c>
      <c r="BS28" s="133">
        <v>2.2418865740740741E-3</v>
      </c>
      <c r="BT28" s="135">
        <v>2.1592592592592592E-3</v>
      </c>
    </row>
    <row r="29" spans="2:72" x14ac:dyDescent="0.2">
      <c r="B29" s="130">
        <v>24</v>
      </c>
      <c r="C29" s="131">
        <v>115</v>
      </c>
      <c r="D29" s="131" t="s">
        <v>290</v>
      </c>
      <c r="E29" s="132">
        <v>1983</v>
      </c>
      <c r="F29" s="132" t="s">
        <v>291</v>
      </c>
      <c r="G29" s="132">
        <v>1</v>
      </c>
      <c r="H29" s="131" t="s">
        <v>292</v>
      </c>
      <c r="I29" s="136">
        <v>0.13738047453703703</v>
      </c>
      <c r="J29" s="137">
        <v>2.6398726851851848E-3</v>
      </c>
      <c r="K29" s="133">
        <v>2.0174074074074074E-3</v>
      </c>
      <c r="L29" s="133">
        <v>2.028738425925926E-3</v>
      </c>
      <c r="M29" s="133">
        <v>2.0492476851851852E-3</v>
      </c>
      <c r="N29" s="133">
        <v>2.0760995370370373E-3</v>
      </c>
      <c r="O29" s="133">
        <v>2.0867013888888888E-3</v>
      </c>
      <c r="P29" s="133">
        <v>2.0987268518518521E-3</v>
      </c>
      <c r="Q29" s="133">
        <v>2.0896990740740741E-3</v>
      </c>
      <c r="R29" s="133">
        <v>2.0908912037037037E-3</v>
      </c>
      <c r="S29" s="133">
        <v>2.1194444444444442E-3</v>
      </c>
      <c r="T29" s="133">
        <v>2.0837500000000001E-3</v>
      </c>
      <c r="U29" s="133">
        <v>2.0768865740740743E-3</v>
      </c>
      <c r="V29" s="133">
        <v>2.0961111111111115E-3</v>
      </c>
      <c r="W29" s="133">
        <v>2.0953703703703703E-3</v>
      </c>
      <c r="X29" s="133">
        <v>2.0860648148148149E-3</v>
      </c>
      <c r="Y29" s="133">
        <v>2.0875694444444444E-3</v>
      </c>
      <c r="Z29" s="133">
        <v>2.1164814814814818E-3</v>
      </c>
      <c r="AA29" s="133">
        <v>2.1193055555555557E-3</v>
      </c>
      <c r="AB29" s="133">
        <v>2.1161805555555556E-3</v>
      </c>
      <c r="AC29" s="133">
        <v>2.0824305555555557E-3</v>
      </c>
      <c r="AD29" s="133">
        <v>2.0523379629629628E-3</v>
      </c>
      <c r="AE29" s="133">
        <v>2.0928935185185187E-3</v>
      </c>
      <c r="AF29" s="133">
        <v>2.1031250000000004E-3</v>
      </c>
      <c r="AG29" s="133">
        <v>2.1399884259259258E-3</v>
      </c>
      <c r="AH29" s="133">
        <v>2.0907870370370373E-3</v>
      </c>
      <c r="AI29" s="133">
        <v>2.1347453703703706E-3</v>
      </c>
      <c r="AJ29" s="133">
        <v>2.1257754629629626E-3</v>
      </c>
      <c r="AK29" s="133">
        <v>2.1200115740740741E-3</v>
      </c>
      <c r="AL29" s="133">
        <v>2.1645486111111114E-3</v>
      </c>
      <c r="AM29" s="133">
        <v>2.1399768518518517E-3</v>
      </c>
      <c r="AN29" s="133">
        <v>2.1223263888888889E-3</v>
      </c>
      <c r="AO29" s="133">
        <v>2.1629050925925926E-3</v>
      </c>
      <c r="AP29" s="133">
        <v>2.1594444444444443E-3</v>
      </c>
      <c r="AQ29" s="133">
        <v>2.1831249999999997E-3</v>
      </c>
      <c r="AR29" s="133">
        <v>2.1435416666666664E-3</v>
      </c>
      <c r="AS29" s="133">
        <v>2.184652777777778E-3</v>
      </c>
      <c r="AT29" s="133">
        <v>2.182361111111111E-3</v>
      </c>
      <c r="AU29" s="133">
        <v>2.2002546296296297E-3</v>
      </c>
      <c r="AV29" s="133">
        <v>2.1951041666666668E-3</v>
      </c>
      <c r="AW29" s="133">
        <v>2.2355324074074074E-3</v>
      </c>
      <c r="AX29" s="133">
        <v>2.2240162037037033E-3</v>
      </c>
      <c r="AY29" s="133">
        <v>2.2778587962962965E-3</v>
      </c>
      <c r="AZ29" s="133">
        <v>2.2331018518518516E-3</v>
      </c>
      <c r="BA29" s="133">
        <v>2.1821064814814815E-3</v>
      </c>
      <c r="BB29" s="133">
        <v>2.263773148148148E-3</v>
      </c>
      <c r="BC29" s="133">
        <v>2.359236111111111E-3</v>
      </c>
      <c r="BD29" s="133">
        <v>2.2728240740740742E-3</v>
      </c>
      <c r="BE29" s="133">
        <v>2.2926620370370371E-3</v>
      </c>
      <c r="BF29" s="133">
        <v>2.3380092592592593E-3</v>
      </c>
      <c r="BG29" s="133">
        <v>2.2234953703703705E-3</v>
      </c>
      <c r="BH29" s="133">
        <v>2.2081481481481483E-3</v>
      </c>
      <c r="BI29" s="133">
        <v>2.2745023148148147E-3</v>
      </c>
      <c r="BJ29" s="133">
        <v>2.2756944444444443E-3</v>
      </c>
      <c r="BK29" s="133">
        <v>2.2276041666666664E-3</v>
      </c>
      <c r="BL29" s="133">
        <v>2.3011805555555554E-3</v>
      </c>
      <c r="BM29" s="133">
        <v>2.2819328703703704E-3</v>
      </c>
      <c r="BN29" s="133">
        <v>2.3512037037037039E-3</v>
      </c>
      <c r="BO29" s="133">
        <v>2.2904513888888887E-3</v>
      </c>
      <c r="BP29" s="133">
        <v>2.3257986111111109E-3</v>
      </c>
      <c r="BQ29" s="133">
        <v>2.2886111111111111E-3</v>
      </c>
      <c r="BR29" s="133">
        <v>2.2715740740740739E-3</v>
      </c>
      <c r="BS29" s="133">
        <v>2.27875E-3</v>
      </c>
      <c r="BT29" s="135">
        <v>2.147523148148148E-3</v>
      </c>
    </row>
    <row r="30" spans="2:72" x14ac:dyDescent="0.2">
      <c r="B30" s="130">
        <v>25</v>
      </c>
      <c r="C30" s="131">
        <v>31</v>
      </c>
      <c r="D30" s="131" t="s">
        <v>293</v>
      </c>
      <c r="E30" s="132">
        <v>1971</v>
      </c>
      <c r="F30" s="132" t="s">
        <v>263</v>
      </c>
      <c r="G30" s="132">
        <v>12</v>
      </c>
      <c r="H30" s="131" t="s">
        <v>294</v>
      </c>
      <c r="I30" s="136">
        <v>0.13768703703703702</v>
      </c>
      <c r="J30" s="137">
        <v>2.6200462962962961E-3</v>
      </c>
      <c r="K30" s="133">
        <v>2.0431944444444443E-3</v>
      </c>
      <c r="L30" s="133">
        <v>2.0523379629629628E-3</v>
      </c>
      <c r="M30" s="133">
        <v>2.0225231481481483E-3</v>
      </c>
      <c r="N30" s="133">
        <v>2.1003587962962959E-3</v>
      </c>
      <c r="O30" s="133">
        <v>2.0148958333333334E-3</v>
      </c>
      <c r="P30" s="133">
        <v>2.0505208333333334E-3</v>
      </c>
      <c r="Q30" s="133">
        <v>2.1177777777777779E-3</v>
      </c>
      <c r="R30" s="133">
        <v>2.0923263888888888E-3</v>
      </c>
      <c r="S30" s="133">
        <v>2.1106018518518518E-3</v>
      </c>
      <c r="T30" s="133">
        <v>2.1053703703703703E-3</v>
      </c>
      <c r="U30" s="133">
        <v>2.083599537037037E-3</v>
      </c>
      <c r="V30" s="133">
        <v>2.1192592592592595E-3</v>
      </c>
      <c r="W30" s="133">
        <v>2.1101041666666668E-3</v>
      </c>
      <c r="X30" s="133">
        <v>2.1177777777777779E-3</v>
      </c>
      <c r="Y30" s="133">
        <v>2.1733101851851852E-3</v>
      </c>
      <c r="Z30" s="133">
        <v>2.193541666666667E-3</v>
      </c>
      <c r="AA30" s="133">
        <v>2.1629282407407409E-3</v>
      </c>
      <c r="AB30" s="133">
        <v>2.1748611111111114E-3</v>
      </c>
      <c r="AC30" s="133">
        <v>2.1234722222222223E-3</v>
      </c>
      <c r="AD30" s="133">
        <v>2.1150000000000001E-3</v>
      </c>
      <c r="AE30" s="133">
        <v>2.0640624999999999E-3</v>
      </c>
      <c r="AF30" s="133">
        <v>2.123125E-3</v>
      </c>
      <c r="AG30" s="133">
        <v>2.1743981481481484E-3</v>
      </c>
      <c r="AH30" s="133">
        <v>2.1221296296296296E-3</v>
      </c>
      <c r="AI30" s="133">
        <v>2.1173958333333331E-3</v>
      </c>
      <c r="AJ30" s="133">
        <v>2.1439004629629629E-3</v>
      </c>
      <c r="AK30" s="133">
        <v>2.1789467592592594E-3</v>
      </c>
      <c r="AL30" s="133">
        <v>2.1857523148148148E-3</v>
      </c>
      <c r="AM30" s="133">
        <v>2.1480902777777778E-3</v>
      </c>
      <c r="AN30" s="133">
        <v>2.8880787037037035E-3</v>
      </c>
      <c r="AO30" s="133">
        <v>2.0213194444444445E-3</v>
      </c>
      <c r="AP30" s="133">
        <v>2.1115740740740743E-3</v>
      </c>
      <c r="AQ30" s="133">
        <v>2.0844097222222223E-3</v>
      </c>
      <c r="AR30" s="133">
        <v>2.1683449074074075E-3</v>
      </c>
      <c r="AS30" s="133">
        <v>2.1679166666666665E-3</v>
      </c>
      <c r="AT30" s="133">
        <v>2.1301504629629626E-3</v>
      </c>
      <c r="AU30" s="133">
        <v>2.113703703703704E-3</v>
      </c>
      <c r="AV30" s="133">
        <v>2.146736111111111E-3</v>
      </c>
      <c r="AW30" s="133">
        <v>2.2310416666666663E-3</v>
      </c>
      <c r="AX30" s="133">
        <v>2.2941782407407407E-3</v>
      </c>
      <c r="AY30" s="133">
        <v>2.2584953703703703E-3</v>
      </c>
      <c r="AZ30" s="133">
        <v>2.2230555555555558E-3</v>
      </c>
      <c r="BA30" s="133">
        <v>2.2290162037037035E-3</v>
      </c>
      <c r="BB30" s="133">
        <v>2.2430324074074076E-3</v>
      </c>
      <c r="BC30" s="133">
        <v>2.2016203703703703E-3</v>
      </c>
      <c r="BD30" s="133">
        <v>2.2370254629629628E-3</v>
      </c>
      <c r="BE30" s="133">
        <v>2.2440162037037038E-3</v>
      </c>
      <c r="BF30" s="133">
        <v>2.2617592592592594E-3</v>
      </c>
      <c r="BG30" s="133">
        <v>2.2618287037037038E-3</v>
      </c>
      <c r="BH30" s="133">
        <v>2.2687962962962961E-3</v>
      </c>
      <c r="BI30" s="133">
        <v>2.2811111111111114E-3</v>
      </c>
      <c r="BJ30" s="133">
        <v>2.2649652777777776E-3</v>
      </c>
      <c r="BK30" s="133">
        <v>2.3008217592592594E-3</v>
      </c>
      <c r="BL30" s="133">
        <v>2.3295949074074074E-3</v>
      </c>
      <c r="BM30" s="133">
        <v>2.3965509259259257E-3</v>
      </c>
      <c r="BN30" s="133">
        <v>2.2855092592592593E-3</v>
      </c>
      <c r="BO30" s="133">
        <v>2.2812037037037037E-3</v>
      </c>
      <c r="BP30" s="133">
        <v>2.2086805555555553E-3</v>
      </c>
      <c r="BQ30" s="133">
        <v>2.239224537037037E-3</v>
      </c>
      <c r="BR30" s="133">
        <v>2.1493055555555558E-3</v>
      </c>
      <c r="BS30" s="133">
        <v>2.1050810185185187E-3</v>
      </c>
      <c r="BT30" s="135">
        <v>2.0972800925925929E-3</v>
      </c>
    </row>
    <row r="31" spans="2:72" x14ac:dyDescent="0.2">
      <c r="B31" s="130">
        <v>26</v>
      </c>
      <c r="C31" s="131">
        <v>35</v>
      </c>
      <c r="D31" s="131" t="s">
        <v>295</v>
      </c>
      <c r="E31" s="132">
        <v>1977</v>
      </c>
      <c r="F31" s="132" t="s">
        <v>266</v>
      </c>
      <c r="G31" s="132">
        <v>11</v>
      </c>
      <c r="H31" s="131" t="s">
        <v>296</v>
      </c>
      <c r="I31" s="136">
        <v>0.13776060185185185</v>
      </c>
      <c r="J31" s="137">
        <v>2.3237037037037037E-3</v>
      </c>
      <c r="K31" s="133">
        <v>1.8085300925925925E-3</v>
      </c>
      <c r="L31" s="133">
        <v>1.8627662037037035E-3</v>
      </c>
      <c r="M31" s="133">
        <v>1.9197685185185186E-3</v>
      </c>
      <c r="N31" s="133">
        <v>1.8831944444444445E-3</v>
      </c>
      <c r="O31" s="133">
        <v>1.8915740740740742E-3</v>
      </c>
      <c r="P31" s="133">
        <v>1.8939814814814815E-3</v>
      </c>
      <c r="Q31" s="133">
        <v>1.8991087962962961E-3</v>
      </c>
      <c r="R31" s="133">
        <v>1.9152314814814815E-3</v>
      </c>
      <c r="S31" s="133">
        <v>1.8904166666666668E-3</v>
      </c>
      <c r="T31" s="133">
        <v>1.9201041666666665E-3</v>
      </c>
      <c r="U31" s="133">
        <v>1.9667476851851855E-3</v>
      </c>
      <c r="V31" s="133">
        <v>1.9956828703703703E-3</v>
      </c>
      <c r="W31" s="133">
        <v>1.9844444444444445E-3</v>
      </c>
      <c r="X31" s="133">
        <v>2.0125231481481483E-3</v>
      </c>
      <c r="Y31" s="133">
        <v>1.9997453703703705E-3</v>
      </c>
      <c r="Z31" s="133">
        <v>2.0107523148148146E-3</v>
      </c>
      <c r="AA31" s="133">
        <v>2.0294560185185185E-3</v>
      </c>
      <c r="AB31" s="133">
        <v>2.0219560185185189E-3</v>
      </c>
      <c r="AC31" s="133">
        <v>1.9943865740740742E-3</v>
      </c>
      <c r="AD31" s="133">
        <v>2.0508796296296295E-3</v>
      </c>
      <c r="AE31" s="133">
        <v>2.1140393518518518E-3</v>
      </c>
      <c r="AF31" s="133">
        <v>2.1114351851851854E-3</v>
      </c>
      <c r="AG31" s="133">
        <v>2.1695833333333333E-3</v>
      </c>
      <c r="AH31" s="133">
        <v>2.1755324074074073E-3</v>
      </c>
      <c r="AI31" s="133">
        <v>2.1502083333333334E-3</v>
      </c>
      <c r="AJ31" s="133">
        <v>2.1392939814814812E-3</v>
      </c>
      <c r="AK31" s="133">
        <v>2.1075462962962962E-3</v>
      </c>
      <c r="AL31" s="133">
        <v>2.0811921296296295E-3</v>
      </c>
      <c r="AM31" s="133">
        <v>2.129826388888889E-3</v>
      </c>
      <c r="AN31" s="133">
        <v>2.219340277777778E-3</v>
      </c>
      <c r="AO31" s="133">
        <v>2.2950462962962963E-3</v>
      </c>
      <c r="AP31" s="133">
        <v>2.2272800925925928E-3</v>
      </c>
      <c r="AQ31" s="133">
        <v>2.1923495370370369E-3</v>
      </c>
      <c r="AR31" s="133">
        <v>2.2039699074074075E-3</v>
      </c>
      <c r="AS31" s="133">
        <v>2.1957754629629627E-3</v>
      </c>
      <c r="AT31" s="133">
        <v>2.3254629629629628E-3</v>
      </c>
      <c r="AU31" s="133">
        <v>2.2993402777777778E-3</v>
      </c>
      <c r="AV31" s="133">
        <v>2.2832175925925928E-3</v>
      </c>
      <c r="AW31" s="133">
        <v>2.3370486111111109E-3</v>
      </c>
      <c r="AX31" s="133">
        <v>2.2882523148148146E-3</v>
      </c>
      <c r="AY31" s="133">
        <v>2.305196759259259E-3</v>
      </c>
      <c r="AZ31" s="133">
        <v>2.3424537037037038E-3</v>
      </c>
      <c r="BA31" s="133">
        <v>2.386689814814815E-3</v>
      </c>
      <c r="BB31" s="133">
        <v>2.3563657407407409E-3</v>
      </c>
      <c r="BC31" s="133">
        <v>2.4647106481481486E-3</v>
      </c>
      <c r="BD31" s="133">
        <v>2.432337962962963E-3</v>
      </c>
      <c r="BE31" s="133">
        <v>2.3509375000000002E-3</v>
      </c>
      <c r="BF31" s="133">
        <v>2.3268287037037038E-3</v>
      </c>
      <c r="BG31" s="133">
        <v>2.3649305555555554E-3</v>
      </c>
      <c r="BH31" s="133">
        <v>2.3579398148148149E-3</v>
      </c>
      <c r="BI31" s="133">
        <v>2.4559953703703705E-3</v>
      </c>
      <c r="BJ31" s="133">
        <v>2.4198726851851851E-3</v>
      </c>
      <c r="BK31" s="133">
        <v>2.475486111111111E-3</v>
      </c>
      <c r="BL31" s="133">
        <v>2.3899768518518519E-3</v>
      </c>
      <c r="BM31" s="133">
        <v>2.4112037037037036E-3</v>
      </c>
      <c r="BN31" s="133">
        <v>2.3449537037037037E-3</v>
      </c>
      <c r="BO31" s="133">
        <v>2.4601736111111113E-3</v>
      </c>
      <c r="BP31" s="133">
        <v>2.394502314814815E-3</v>
      </c>
      <c r="BQ31" s="133">
        <v>2.5133101851851853E-3</v>
      </c>
      <c r="BR31" s="133">
        <v>2.4389814814814816E-3</v>
      </c>
      <c r="BS31" s="133">
        <v>2.3360069444444448E-3</v>
      </c>
      <c r="BT31" s="135">
        <v>2.1110532407407406E-3</v>
      </c>
    </row>
    <row r="32" spans="2:72" x14ac:dyDescent="0.2">
      <c r="B32" s="130">
        <v>27</v>
      </c>
      <c r="C32" s="131">
        <v>99</v>
      </c>
      <c r="D32" s="131" t="s">
        <v>297</v>
      </c>
      <c r="E32" s="132">
        <v>1991</v>
      </c>
      <c r="F32" s="132" t="s">
        <v>298</v>
      </c>
      <c r="G32" s="132">
        <v>1</v>
      </c>
      <c r="H32" s="131" t="s">
        <v>299</v>
      </c>
      <c r="I32" s="136">
        <v>0.13828148148148148</v>
      </c>
      <c r="J32" s="137">
        <v>2.6242939814814814E-3</v>
      </c>
      <c r="K32" s="133">
        <v>1.9918171296296294E-3</v>
      </c>
      <c r="L32" s="133">
        <v>2.0638657407407407E-3</v>
      </c>
      <c r="M32" s="133">
        <v>2.0888194444444444E-3</v>
      </c>
      <c r="N32" s="133">
        <v>2.1177546296296296E-3</v>
      </c>
      <c r="O32" s="133">
        <v>2.1681365740740745E-3</v>
      </c>
      <c r="P32" s="133">
        <v>2.1297453703703704E-3</v>
      </c>
      <c r="Q32" s="133">
        <v>2.1560185185185185E-3</v>
      </c>
      <c r="R32" s="133">
        <v>2.1475115740740743E-3</v>
      </c>
      <c r="S32" s="133">
        <v>2.1464004629629628E-3</v>
      </c>
      <c r="T32" s="133">
        <v>2.1644212962962962E-3</v>
      </c>
      <c r="U32" s="133">
        <v>2.1606018518518519E-3</v>
      </c>
      <c r="V32" s="133">
        <v>2.1816782407407405E-3</v>
      </c>
      <c r="W32" s="133">
        <v>2.2112152777777777E-3</v>
      </c>
      <c r="X32" s="133">
        <v>2.1989583333333336E-3</v>
      </c>
      <c r="Y32" s="133">
        <v>2.183900462962963E-3</v>
      </c>
      <c r="Z32" s="133">
        <v>2.1914351851851856E-3</v>
      </c>
      <c r="AA32" s="133">
        <v>2.2014120370370369E-3</v>
      </c>
      <c r="AB32" s="133">
        <v>2.2138078703703703E-3</v>
      </c>
      <c r="AC32" s="133">
        <v>2.2267013888888887E-3</v>
      </c>
      <c r="AD32" s="133">
        <v>2.2015972222222224E-3</v>
      </c>
      <c r="AE32" s="133">
        <v>2.1787268518518523E-3</v>
      </c>
      <c r="AF32" s="133">
        <v>2.1831134259259256E-3</v>
      </c>
      <c r="AG32" s="133">
        <v>2.1721064814814815E-3</v>
      </c>
      <c r="AH32" s="133">
        <v>2.1882175925925927E-3</v>
      </c>
      <c r="AI32" s="133">
        <v>2.190960648148148E-3</v>
      </c>
      <c r="AJ32" s="133">
        <v>2.1858449074074072E-3</v>
      </c>
      <c r="AK32" s="133">
        <v>2.1960069444444444E-3</v>
      </c>
      <c r="AL32" s="133">
        <v>2.1897800925925926E-3</v>
      </c>
      <c r="AM32" s="133">
        <v>2.1780324074074072E-3</v>
      </c>
      <c r="AN32" s="133">
        <v>2.2199537037037036E-3</v>
      </c>
      <c r="AO32" s="133">
        <v>2.2083101851851851E-3</v>
      </c>
      <c r="AP32" s="133">
        <v>2.1952893518518519E-3</v>
      </c>
      <c r="AQ32" s="133">
        <v>2.2025231481481483E-3</v>
      </c>
      <c r="AR32" s="133">
        <v>2.2083333333333334E-3</v>
      </c>
      <c r="AS32" s="133">
        <v>2.2238541666666669E-3</v>
      </c>
      <c r="AT32" s="133">
        <v>2.2129282407407406E-3</v>
      </c>
      <c r="AU32" s="133">
        <v>2.2068402777777776E-3</v>
      </c>
      <c r="AV32" s="133">
        <v>2.2036921296296297E-3</v>
      </c>
      <c r="AW32" s="133">
        <v>2.205474537037037E-3</v>
      </c>
      <c r="AX32" s="133">
        <v>2.1856712962962962E-3</v>
      </c>
      <c r="AY32" s="133">
        <v>2.2046180555555556E-3</v>
      </c>
      <c r="AZ32" s="133">
        <v>2.1965046296296294E-3</v>
      </c>
      <c r="BA32" s="133">
        <v>2.2092824074074072E-3</v>
      </c>
      <c r="BB32" s="133">
        <v>2.1539467592592595E-3</v>
      </c>
      <c r="BC32" s="133">
        <v>2.1871527777777779E-3</v>
      </c>
      <c r="BD32" s="133">
        <v>2.151400462962963E-3</v>
      </c>
      <c r="BE32" s="133">
        <v>2.1267592592592592E-3</v>
      </c>
      <c r="BF32" s="133">
        <v>2.1381944444444447E-3</v>
      </c>
      <c r="BG32" s="133">
        <v>2.1349074074074074E-3</v>
      </c>
      <c r="BH32" s="133">
        <v>2.110011574074074E-3</v>
      </c>
      <c r="BI32" s="133">
        <v>2.1529629629629629E-3</v>
      </c>
      <c r="BJ32" s="133">
        <v>2.1989930555555556E-3</v>
      </c>
      <c r="BK32" s="133">
        <v>2.2651157407407407E-3</v>
      </c>
      <c r="BL32" s="133">
        <v>2.2413541666666667E-3</v>
      </c>
      <c r="BM32" s="133">
        <v>2.2753240740740741E-3</v>
      </c>
      <c r="BN32" s="133">
        <v>2.3164236111111115E-3</v>
      </c>
      <c r="BO32" s="133">
        <v>2.3180439814814813E-3</v>
      </c>
      <c r="BP32" s="133">
        <v>2.3143402777777776E-3</v>
      </c>
      <c r="BQ32" s="133">
        <v>2.3169328703703707E-3</v>
      </c>
      <c r="BR32" s="133">
        <v>2.2634375000000003E-3</v>
      </c>
      <c r="BS32" s="133">
        <v>2.1908912037037036E-3</v>
      </c>
      <c r="BT32" s="135">
        <v>2.1091319444444443E-3</v>
      </c>
    </row>
    <row r="33" spans="2:72" x14ac:dyDescent="0.2">
      <c r="B33" s="130">
        <v>28</v>
      </c>
      <c r="C33" s="131">
        <v>55</v>
      </c>
      <c r="D33" s="131" t="s">
        <v>13</v>
      </c>
      <c r="E33" s="132">
        <v>1967</v>
      </c>
      <c r="F33" s="132" t="s">
        <v>263</v>
      </c>
      <c r="G33" s="132">
        <v>13</v>
      </c>
      <c r="H33" s="131" t="s">
        <v>300</v>
      </c>
      <c r="I33" s="136">
        <v>0.13862712962962961</v>
      </c>
      <c r="J33" s="137">
        <v>2.9048726851851857E-3</v>
      </c>
      <c r="K33" s="133">
        <v>2.3151273148148146E-3</v>
      </c>
      <c r="L33" s="133">
        <v>2.2848726851851854E-3</v>
      </c>
      <c r="M33" s="133">
        <v>2.7512268518518519E-3</v>
      </c>
      <c r="N33" s="133">
        <v>2.192002314814815E-3</v>
      </c>
      <c r="O33" s="133">
        <v>2.1718865740740739E-3</v>
      </c>
      <c r="P33" s="133">
        <v>2.225358796296296E-3</v>
      </c>
      <c r="Q33" s="133">
        <v>2.2320601851851854E-3</v>
      </c>
      <c r="R33" s="133">
        <v>2.1971643518518516E-3</v>
      </c>
      <c r="S33" s="133">
        <v>2.1998379629629629E-3</v>
      </c>
      <c r="T33" s="133">
        <v>2.2210879629629633E-3</v>
      </c>
      <c r="U33" s="133">
        <v>2.1618171296296294E-3</v>
      </c>
      <c r="V33" s="133">
        <v>2.2315972222222221E-3</v>
      </c>
      <c r="W33" s="133">
        <v>2.2067708333333336E-3</v>
      </c>
      <c r="X33" s="133">
        <v>2.2002893518518521E-3</v>
      </c>
      <c r="Y33" s="133">
        <v>2.2240046296296296E-3</v>
      </c>
      <c r="Z33" s="133">
        <v>2.1899537037037039E-3</v>
      </c>
      <c r="AA33" s="133">
        <v>2.2266782407407409E-3</v>
      </c>
      <c r="AB33" s="133">
        <v>2.2281828703703704E-3</v>
      </c>
      <c r="AC33" s="133">
        <v>2.210775462962963E-3</v>
      </c>
      <c r="AD33" s="133">
        <v>2.1848263888888889E-3</v>
      </c>
      <c r="AE33" s="133">
        <v>2.1951388888888888E-3</v>
      </c>
      <c r="AF33" s="133">
        <v>2.2087962962962964E-3</v>
      </c>
      <c r="AG33" s="133">
        <v>2.1808912037037036E-3</v>
      </c>
      <c r="AH33" s="133">
        <v>2.1854166666666667E-3</v>
      </c>
      <c r="AI33" s="133">
        <v>2.1977777777777781E-3</v>
      </c>
      <c r="AJ33" s="133">
        <v>2.2004282407407411E-3</v>
      </c>
      <c r="AK33" s="133">
        <v>2.21130787037037E-3</v>
      </c>
      <c r="AL33" s="133">
        <v>2.2618865740740741E-3</v>
      </c>
      <c r="AM33" s="133">
        <v>2.2472569444444445E-3</v>
      </c>
      <c r="AN33" s="133">
        <v>2.2343981481481481E-3</v>
      </c>
      <c r="AO33" s="133">
        <v>2.3173958333333332E-3</v>
      </c>
      <c r="AP33" s="133">
        <v>2.2257291666666667E-3</v>
      </c>
      <c r="AQ33" s="133">
        <v>2.7044212962962963E-3</v>
      </c>
      <c r="AR33" s="133">
        <v>2.1627662037037036E-3</v>
      </c>
      <c r="AS33" s="133">
        <v>2.1737731481481482E-3</v>
      </c>
      <c r="AT33" s="133">
        <v>2.1875347222222222E-3</v>
      </c>
      <c r="AU33" s="133">
        <v>2.2251736111111114E-3</v>
      </c>
      <c r="AV33" s="133">
        <v>2.1720486111111111E-3</v>
      </c>
      <c r="AW33" s="133">
        <v>2.1831365740740739E-3</v>
      </c>
      <c r="AX33" s="133">
        <v>2.1640393518518519E-3</v>
      </c>
      <c r="AY33" s="133">
        <v>2.1429861111111111E-3</v>
      </c>
      <c r="AZ33" s="133">
        <v>2.169814814814815E-3</v>
      </c>
      <c r="BA33" s="133">
        <v>2.1370717592592591E-3</v>
      </c>
      <c r="BB33" s="133">
        <v>2.1674537037037036E-3</v>
      </c>
      <c r="BC33" s="133">
        <v>2.1170486111111112E-3</v>
      </c>
      <c r="BD33" s="133">
        <v>2.0947800925925925E-3</v>
      </c>
      <c r="BE33" s="133">
        <v>2.0861458333333335E-3</v>
      </c>
      <c r="BF33" s="133">
        <v>2.1750000000000003E-3</v>
      </c>
      <c r="BG33" s="133">
        <v>2.1775347222222222E-3</v>
      </c>
      <c r="BH33" s="133">
        <v>2.1322800925925923E-3</v>
      </c>
      <c r="BI33" s="133">
        <v>2.1469212962962965E-3</v>
      </c>
      <c r="BJ33" s="133">
        <v>2.1576273148148149E-3</v>
      </c>
      <c r="BK33" s="133">
        <v>2.1050694444444446E-3</v>
      </c>
      <c r="BL33" s="133">
        <v>2.1751041666666668E-3</v>
      </c>
      <c r="BM33" s="133">
        <v>2.0944675925925926E-3</v>
      </c>
      <c r="BN33" s="133">
        <v>2.117141203703704E-3</v>
      </c>
      <c r="BO33" s="133">
        <v>2.1579976851851851E-3</v>
      </c>
      <c r="BP33" s="133">
        <v>2.0255324074074073E-3</v>
      </c>
      <c r="BQ33" s="133">
        <v>1.9421296296296298E-3</v>
      </c>
      <c r="BR33" s="133">
        <v>1.9566898148148147E-3</v>
      </c>
      <c r="BS33" s="133">
        <v>1.9655439814814813E-3</v>
      </c>
      <c r="BT33" s="135">
        <v>1.9830787037037039E-3</v>
      </c>
    </row>
    <row r="34" spans="2:72" x14ac:dyDescent="0.2">
      <c r="B34" s="130">
        <v>29</v>
      </c>
      <c r="C34" s="131">
        <v>30</v>
      </c>
      <c r="D34" s="131" t="s">
        <v>301</v>
      </c>
      <c r="E34" s="132">
        <v>1981</v>
      </c>
      <c r="F34" s="132" t="s">
        <v>288</v>
      </c>
      <c r="G34" s="132">
        <v>2</v>
      </c>
      <c r="H34" s="131" t="s">
        <v>302</v>
      </c>
      <c r="I34" s="136">
        <v>0.13993466435185184</v>
      </c>
      <c r="J34" s="137">
        <v>2.9123958333333332E-3</v>
      </c>
      <c r="K34" s="133">
        <v>2.2623495370370371E-3</v>
      </c>
      <c r="L34" s="133">
        <v>2.2657060185185185E-3</v>
      </c>
      <c r="M34" s="133">
        <v>2.3109953703703704E-3</v>
      </c>
      <c r="N34" s="133">
        <v>2.2707870370370369E-3</v>
      </c>
      <c r="O34" s="133">
        <v>2.2870717592592591E-3</v>
      </c>
      <c r="P34" s="133">
        <v>2.2513425925925925E-3</v>
      </c>
      <c r="Q34" s="133">
        <v>2.161215277777778E-3</v>
      </c>
      <c r="R34" s="133">
        <v>2.1559259259259262E-3</v>
      </c>
      <c r="S34" s="133">
        <v>2.1943287037037035E-3</v>
      </c>
      <c r="T34" s="133">
        <v>2.1867592592592594E-3</v>
      </c>
      <c r="U34" s="133">
        <v>2.1958449074074072E-3</v>
      </c>
      <c r="V34" s="133">
        <v>2.1760763888888889E-3</v>
      </c>
      <c r="W34" s="133">
        <v>2.1905671296296295E-3</v>
      </c>
      <c r="X34" s="133">
        <v>2.1544212962962962E-3</v>
      </c>
      <c r="Y34" s="133">
        <v>2.1532175925925924E-3</v>
      </c>
      <c r="Z34" s="133">
        <v>2.1744560185185187E-3</v>
      </c>
      <c r="AA34" s="133">
        <v>2.1734606481481479E-3</v>
      </c>
      <c r="AB34" s="133">
        <v>2.1215277777777782E-3</v>
      </c>
      <c r="AC34" s="133">
        <v>2.1157638888888888E-3</v>
      </c>
      <c r="AD34" s="133">
        <v>2.1736805555555559E-3</v>
      </c>
      <c r="AE34" s="133">
        <v>2.1271296296296299E-3</v>
      </c>
      <c r="AF34" s="133">
        <v>2.1515972222222223E-3</v>
      </c>
      <c r="AG34" s="133">
        <v>2.0928125000000001E-3</v>
      </c>
      <c r="AH34" s="133">
        <v>2.1222453703703703E-3</v>
      </c>
      <c r="AI34" s="133">
        <v>2.1598611111111111E-3</v>
      </c>
      <c r="AJ34" s="133">
        <v>2.1632175925925924E-3</v>
      </c>
      <c r="AK34" s="133">
        <v>2.108935185185185E-3</v>
      </c>
      <c r="AL34" s="133">
        <v>2.1349189814814816E-3</v>
      </c>
      <c r="AM34" s="133">
        <v>2.2421759259259261E-3</v>
      </c>
      <c r="AN34" s="133">
        <v>2.1567592592592593E-3</v>
      </c>
      <c r="AO34" s="133">
        <v>2.193900462962963E-3</v>
      </c>
      <c r="AP34" s="133">
        <v>2.2392129629629632E-3</v>
      </c>
      <c r="AQ34" s="133">
        <v>2.1869097222222225E-3</v>
      </c>
      <c r="AR34" s="133">
        <v>2.1983564814814817E-3</v>
      </c>
      <c r="AS34" s="133">
        <v>2.2610185185185185E-3</v>
      </c>
      <c r="AT34" s="133">
        <v>2.219340277777778E-3</v>
      </c>
      <c r="AU34" s="133">
        <v>2.1844444444444442E-3</v>
      </c>
      <c r="AV34" s="133">
        <v>2.2094791666666664E-3</v>
      </c>
      <c r="AW34" s="133">
        <v>2.2880092592592592E-3</v>
      </c>
      <c r="AX34" s="133">
        <v>2.2432638888888888E-3</v>
      </c>
      <c r="AY34" s="133">
        <v>2.2339120370370369E-3</v>
      </c>
      <c r="AZ34" s="133">
        <v>2.2269212962962963E-3</v>
      </c>
      <c r="BA34" s="133">
        <v>2.2541550925925928E-3</v>
      </c>
      <c r="BB34" s="133">
        <v>2.1946527777777776E-3</v>
      </c>
      <c r="BC34" s="133">
        <v>2.249976851851852E-3</v>
      </c>
      <c r="BD34" s="133">
        <v>2.2402546296296298E-3</v>
      </c>
      <c r="BE34" s="133">
        <v>2.2538425925925924E-3</v>
      </c>
      <c r="BF34" s="133">
        <v>2.2749421296296298E-3</v>
      </c>
      <c r="BG34" s="133">
        <v>2.2974189814814814E-3</v>
      </c>
      <c r="BH34" s="133">
        <v>2.4201851851851854E-3</v>
      </c>
      <c r="BI34" s="133">
        <v>2.2135879629629628E-3</v>
      </c>
      <c r="BJ34" s="133">
        <v>2.2838657407407408E-3</v>
      </c>
      <c r="BK34" s="133">
        <v>2.2794328703703705E-3</v>
      </c>
      <c r="BL34" s="133">
        <v>2.3828124999999999E-3</v>
      </c>
      <c r="BM34" s="133">
        <v>2.2508449074074076E-3</v>
      </c>
      <c r="BN34" s="133">
        <v>2.2618865740740741E-3</v>
      </c>
      <c r="BO34" s="133">
        <v>2.2728587962962963E-3</v>
      </c>
      <c r="BP34" s="133">
        <v>2.177662037037037E-3</v>
      </c>
      <c r="BQ34" s="133">
        <v>2.1428587962962959E-3</v>
      </c>
      <c r="BR34" s="133">
        <v>2.1514930555555554E-3</v>
      </c>
      <c r="BS34" s="133">
        <v>2.2190277777777777E-3</v>
      </c>
      <c r="BT34" s="135">
        <v>2.0805902777777776E-3</v>
      </c>
    </row>
    <row r="35" spans="2:72" x14ac:dyDescent="0.2">
      <c r="B35" s="130">
        <v>30</v>
      </c>
      <c r="C35" s="131">
        <v>107</v>
      </c>
      <c r="D35" s="131" t="s">
        <v>14</v>
      </c>
      <c r="E35" s="132">
        <v>1980</v>
      </c>
      <c r="F35" s="132" t="s">
        <v>266</v>
      </c>
      <c r="G35" s="132">
        <v>12</v>
      </c>
      <c r="H35" s="131" t="s">
        <v>230</v>
      </c>
      <c r="I35" s="136">
        <v>0.13995329861111111</v>
      </c>
      <c r="J35" s="137">
        <v>2.4282986111111111E-3</v>
      </c>
      <c r="K35" s="133">
        <v>1.8791435185185187E-3</v>
      </c>
      <c r="L35" s="133">
        <v>1.8999768518518517E-3</v>
      </c>
      <c r="M35" s="133">
        <v>1.9046412037037037E-3</v>
      </c>
      <c r="N35" s="133">
        <v>1.9078240740740739E-3</v>
      </c>
      <c r="O35" s="133">
        <v>1.9319097222222222E-3</v>
      </c>
      <c r="P35" s="133">
        <v>1.9065509259259259E-3</v>
      </c>
      <c r="Q35" s="133">
        <v>1.896435185185185E-3</v>
      </c>
      <c r="R35" s="133">
        <v>1.8960185185185185E-3</v>
      </c>
      <c r="S35" s="133">
        <v>1.9165277777777781E-3</v>
      </c>
      <c r="T35" s="133">
        <v>1.9292824074074073E-3</v>
      </c>
      <c r="U35" s="133">
        <v>1.935590277777778E-3</v>
      </c>
      <c r="V35" s="133">
        <v>1.9228240740740742E-3</v>
      </c>
      <c r="W35" s="133">
        <v>1.9229861111111112E-3</v>
      </c>
      <c r="X35" s="133">
        <v>1.8949884259259258E-3</v>
      </c>
      <c r="Y35" s="133">
        <v>1.9516550925925925E-3</v>
      </c>
      <c r="Z35" s="133">
        <v>1.9519675925925926E-3</v>
      </c>
      <c r="AA35" s="133">
        <v>1.927951388888889E-3</v>
      </c>
      <c r="AB35" s="133">
        <v>1.9721412037037038E-3</v>
      </c>
      <c r="AC35" s="133">
        <v>2.0565277777777778E-3</v>
      </c>
      <c r="AD35" s="133">
        <v>2.0853703703703707E-3</v>
      </c>
      <c r="AE35" s="133">
        <v>2.0456712962962963E-3</v>
      </c>
      <c r="AF35" s="133">
        <v>2.0333449074074073E-3</v>
      </c>
      <c r="AG35" s="133">
        <v>2.0028935185185189E-3</v>
      </c>
      <c r="AH35" s="133">
        <v>1.9701388888888889E-3</v>
      </c>
      <c r="AI35" s="133">
        <v>1.971226851851852E-3</v>
      </c>
      <c r="AJ35" s="133">
        <v>1.9983217592592591E-3</v>
      </c>
      <c r="AK35" s="133">
        <v>1.9936226851851855E-3</v>
      </c>
      <c r="AL35" s="133">
        <v>2.0306828703703706E-3</v>
      </c>
      <c r="AM35" s="133">
        <v>2.1007754629629627E-3</v>
      </c>
      <c r="AN35" s="133">
        <v>2.1085532407407407E-3</v>
      </c>
      <c r="AO35" s="133">
        <v>2.0996180555555555E-3</v>
      </c>
      <c r="AP35" s="133">
        <v>2.1133333333333334E-3</v>
      </c>
      <c r="AQ35" s="133">
        <v>2.1460648148148146E-3</v>
      </c>
      <c r="AR35" s="133">
        <v>2.1453587962962962E-3</v>
      </c>
      <c r="AS35" s="133">
        <v>2.1086921296296296E-3</v>
      </c>
      <c r="AT35" s="133">
        <v>2.2063078703703702E-3</v>
      </c>
      <c r="AU35" s="133">
        <v>2.2361226851851852E-3</v>
      </c>
      <c r="AV35" s="133">
        <v>2.2790972222222223E-3</v>
      </c>
      <c r="AW35" s="133">
        <v>2.2941666666666666E-3</v>
      </c>
      <c r="AX35" s="133">
        <v>2.2877314814814813E-3</v>
      </c>
      <c r="AY35" s="133">
        <v>2.2489814814814816E-3</v>
      </c>
      <c r="AZ35" s="133">
        <v>2.2341898148148147E-3</v>
      </c>
      <c r="BA35" s="133">
        <v>2.2912499999999999E-3</v>
      </c>
      <c r="BB35" s="133">
        <v>2.303912037037037E-3</v>
      </c>
      <c r="BC35" s="133">
        <v>2.373425925925926E-3</v>
      </c>
      <c r="BD35" s="133">
        <v>2.4505902777777781E-3</v>
      </c>
      <c r="BE35" s="133">
        <v>3.4531481481481479E-3</v>
      </c>
      <c r="BF35" s="133">
        <v>2.4894907407407405E-3</v>
      </c>
      <c r="BG35" s="133">
        <v>2.5020949074074073E-3</v>
      </c>
      <c r="BH35" s="133">
        <v>2.4939351851851854E-3</v>
      </c>
      <c r="BI35" s="133">
        <v>2.519351851851852E-3</v>
      </c>
      <c r="BJ35" s="133">
        <v>2.5595138888888889E-3</v>
      </c>
      <c r="BK35" s="133">
        <v>2.5768518518518519E-3</v>
      </c>
      <c r="BL35" s="133">
        <v>2.6613657407407406E-3</v>
      </c>
      <c r="BM35" s="133">
        <v>2.5509374999999998E-3</v>
      </c>
      <c r="BN35" s="133">
        <v>2.6105439814814815E-3</v>
      </c>
      <c r="BO35" s="133">
        <v>2.7060763888888885E-3</v>
      </c>
      <c r="BP35" s="133">
        <v>2.6822800925925924E-3</v>
      </c>
      <c r="BQ35" s="133">
        <v>2.7420717592592596E-3</v>
      </c>
      <c r="BR35" s="133">
        <v>2.8007523148148145E-3</v>
      </c>
      <c r="BS35" s="133">
        <v>2.7414699074074073E-3</v>
      </c>
      <c r="BT35" s="135">
        <v>2.6707291666666667E-3</v>
      </c>
    </row>
    <row r="36" spans="2:72" x14ac:dyDescent="0.2">
      <c r="B36" s="130">
        <v>31</v>
      </c>
      <c r="C36" s="131">
        <v>15</v>
      </c>
      <c r="D36" s="131" t="s">
        <v>43</v>
      </c>
      <c r="E36" s="132">
        <v>1969</v>
      </c>
      <c r="F36" s="132" t="s">
        <v>263</v>
      </c>
      <c r="G36" s="132">
        <v>14</v>
      </c>
      <c r="H36" s="131" t="s">
        <v>44</v>
      </c>
      <c r="I36" s="136">
        <v>0.14037890046296295</v>
      </c>
      <c r="J36" s="137">
        <v>2.452337962962963E-3</v>
      </c>
      <c r="K36" s="133">
        <v>1.9763425925925925E-3</v>
      </c>
      <c r="L36" s="133">
        <v>2.0129861111111108E-3</v>
      </c>
      <c r="M36" s="133">
        <v>2.0088310185185187E-3</v>
      </c>
      <c r="N36" s="133">
        <v>2.0555324074074074E-3</v>
      </c>
      <c r="O36" s="133">
        <v>2.0472800925925927E-3</v>
      </c>
      <c r="P36" s="133">
        <v>2.0538078703703703E-3</v>
      </c>
      <c r="Q36" s="133">
        <v>2.053136574074074E-3</v>
      </c>
      <c r="R36" s="133">
        <v>2.0895023148148149E-3</v>
      </c>
      <c r="S36" s="133">
        <v>2.058726851851852E-3</v>
      </c>
      <c r="T36" s="133">
        <v>2.0830787037037037E-3</v>
      </c>
      <c r="U36" s="133">
        <v>2.1075462962962962E-3</v>
      </c>
      <c r="V36" s="133">
        <v>2.0958333333333332E-3</v>
      </c>
      <c r="W36" s="133">
        <v>2.0842129629629626E-3</v>
      </c>
      <c r="X36" s="133">
        <v>2.1301504629629626E-3</v>
      </c>
      <c r="Y36" s="133">
        <v>2.1393055555555553E-3</v>
      </c>
      <c r="Z36" s="133">
        <v>2.1251967592592594E-3</v>
      </c>
      <c r="AA36" s="133">
        <v>2.1537962962962964E-3</v>
      </c>
      <c r="AB36" s="133">
        <v>2.1220717592592593E-3</v>
      </c>
      <c r="AC36" s="133">
        <v>2.0976157407407406E-3</v>
      </c>
      <c r="AD36" s="133">
        <v>2.1013194444444443E-3</v>
      </c>
      <c r="AE36" s="133">
        <v>2.1618171296296294E-3</v>
      </c>
      <c r="AF36" s="133">
        <v>2.2013078703703704E-3</v>
      </c>
      <c r="AG36" s="133">
        <v>2.1788310185185183E-3</v>
      </c>
      <c r="AH36" s="133">
        <v>2.1695254629629629E-3</v>
      </c>
      <c r="AI36" s="133">
        <v>2.2189467592592595E-3</v>
      </c>
      <c r="AJ36" s="133">
        <v>2.1839814814814816E-3</v>
      </c>
      <c r="AK36" s="133">
        <v>2.2567708333333333E-3</v>
      </c>
      <c r="AL36" s="133">
        <v>2.2130671296296295E-3</v>
      </c>
      <c r="AM36" s="133">
        <v>2.2172337962962966E-3</v>
      </c>
      <c r="AN36" s="133">
        <v>2.201851851851852E-3</v>
      </c>
      <c r="AO36" s="133">
        <v>2.2291666666666666E-3</v>
      </c>
      <c r="AP36" s="133">
        <v>2.2127083333333335E-3</v>
      </c>
      <c r="AQ36" s="133">
        <v>2.2097685185185185E-3</v>
      </c>
      <c r="AR36" s="133">
        <v>2.2236342592592594E-3</v>
      </c>
      <c r="AS36" s="133">
        <v>2.2654398148148152E-3</v>
      </c>
      <c r="AT36" s="133">
        <v>2.2881481481481481E-3</v>
      </c>
      <c r="AU36" s="133">
        <v>2.2604166666666667E-3</v>
      </c>
      <c r="AV36" s="133">
        <v>2.3455902777777776E-3</v>
      </c>
      <c r="AW36" s="133">
        <v>2.2821643518518516E-3</v>
      </c>
      <c r="AX36" s="133">
        <v>2.2508796296296296E-3</v>
      </c>
      <c r="AY36" s="133">
        <v>2.2548379629629633E-3</v>
      </c>
      <c r="AZ36" s="133">
        <v>2.2740972222222221E-3</v>
      </c>
      <c r="BA36" s="133">
        <v>2.326238425925926E-3</v>
      </c>
      <c r="BB36" s="133">
        <v>2.3754166666666667E-3</v>
      </c>
      <c r="BC36" s="133">
        <v>2.3759259259259259E-3</v>
      </c>
      <c r="BD36" s="133">
        <v>2.4105902777777776E-3</v>
      </c>
      <c r="BE36" s="133">
        <v>2.4261921296296297E-3</v>
      </c>
      <c r="BF36" s="133">
        <v>2.3291782407407406E-3</v>
      </c>
      <c r="BG36" s="133">
        <v>2.3923263888888887E-3</v>
      </c>
      <c r="BH36" s="133">
        <v>2.4055439814814812E-3</v>
      </c>
      <c r="BI36" s="133">
        <v>2.394502314814815E-3</v>
      </c>
      <c r="BJ36" s="133">
        <v>2.378414351851852E-3</v>
      </c>
      <c r="BK36" s="133">
        <v>2.3744212962962959E-3</v>
      </c>
      <c r="BL36" s="133">
        <v>2.4347222222222222E-3</v>
      </c>
      <c r="BM36" s="133">
        <v>2.400949074074074E-3</v>
      </c>
      <c r="BN36" s="133">
        <v>2.4106365740740742E-3</v>
      </c>
      <c r="BO36" s="133">
        <v>2.4294444444444446E-3</v>
      </c>
      <c r="BP36" s="133">
        <v>2.3906828703703703E-3</v>
      </c>
      <c r="BQ36" s="133">
        <v>2.3875578703703702E-3</v>
      </c>
      <c r="BR36" s="133">
        <v>2.3118402777777777E-3</v>
      </c>
      <c r="BS36" s="133">
        <v>2.2888773148148152E-3</v>
      </c>
      <c r="BT36" s="135">
        <v>1.9866435185185187E-3</v>
      </c>
    </row>
    <row r="37" spans="2:72" x14ac:dyDescent="0.2">
      <c r="B37" s="130">
        <v>32</v>
      </c>
      <c r="C37" s="131">
        <v>51</v>
      </c>
      <c r="D37" s="131" t="s">
        <v>303</v>
      </c>
      <c r="E37" s="132">
        <v>1965</v>
      </c>
      <c r="F37" s="132" t="s">
        <v>277</v>
      </c>
      <c r="G37" s="132">
        <v>2</v>
      </c>
      <c r="H37" s="131" t="s">
        <v>304</v>
      </c>
      <c r="I37" s="136">
        <v>0.14039432870370369</v>
      </c>
      <c r="J37" s="137">
        <v>2.5713078703703705E-3</v>
      </c>
      <c r="K37" s="133">
        <v>1.9475578703703703E-3</v>
      </c>
      <c r="L37" s="133">
        <v>1.9670023148148147E-3</v>
      </c>
      <c r="M37" s="133">
        <v>2.0050925925925926E-3</v>
      </c>
      <c r="N37" s="133">
        <v>2.0542476851851854E-3</v>
      </c>
      <c r="O37" s="133">
        <v>2.0579166666666667E-3</v>
      </c>
      <c r="P37" s="133">
        <v>2.0816550925925924E-3</v>
      </c>
      <c r="Q37" s="133">
        <v>2.0867708333333333E-3</v>
      </c>
      <c r="R37" s="133">
        <v>2.0748726851851852E-3</v>
      </c>
      <c r="S37" s="133">
        <v>2.0775115740740741E-3</v>
      </c>
      <c r="T37" s="133">
        <v>2.0916666666666666E-3</v>
      </c>
      <c r="U37" s="133">
        <v>2.0833680555555558E-3</v>
      </c>
      <c r="V37" s="133">
        <v>2.0604166666666666E-3</v>
      </c>
      <c r="W37" s="133">
        <v>2.0622800925925926E-3</v>
      </c>
      <c r="X37" s="133">
        <v>2.0634143518518519E-3</v>
      </c>
      <c r="Y37" s="133">
        <v>2.0432175925925926E-3</v>
      </c>
      <c r="Z37" s="133">
        <v>2.0975578703703703E-3</v>
      </c>
      <c r="AA37" s="133">
        <v>2.129039351851852E-3</v>
      </c>
      <c r="AB37" s="133">
        <v>2.1130208333333335E-3</v>
      </c>
      <c r="AC37" s="133">
        <v>2.1334606481481482E-3</v>
      </c>
      <c r="AD37" s="133">
        <v>2.1409259259259259E-3</v>
      </c>
      <c r="AE37" s="133">
        <v>2.1238541666666667E-3</v>
      </c>
      <c r="AF37" s="133">
        <v>2.1458912037037037E-3</v>
      </c>
      <c r="AG37" s="133">
        <v>2.147349537037037E-3</v>
      </c>
      <c r="AH37" s="133">
        <v>2.1557638888888889E-3</v>
      </c>
      <c r="AI37" s="133">
        <v>2.1448379629629625E-3</v>
      </c>
      <c r="AJ37" s="133">
        <v>2.1852314814814811E-3</v>
      </c>
      <c r="AK37" s="133">
        <v>2.1447685185185185E-3</v>
      </c>
      <c r="AL37" s="133">
        <v>2.1393865740740739E-3</v>
      </c>
      <c r="AM37" s="133">
        <v>2.1416203703703706E-3</v>
      </c>
      <c r="AN37" s="133">
        <v>2.1740393518518519E-3</v>
      </c>
      <c r="AO37" s="133">
        <v>2.1908333333333333E-3</v>
      </c>
      <c r="AP37" s="133">
        <v>2.1782291666666664E-3</v>
      </c>
      <c r="AQ37" s="133">
        <v>2.189525462962963E-3</v>
      </c>
      <c r="AR37" s="133">
        <v>2.2430671296296296E-3</v>
      </c>
      <c r="AS37" s="133">
        <v>2.2070601851851852E-3</v>
      </c>
      <c r="AT37" s="133">
        <v>2.2624305555555557E-3</v>
      </c>
      <c r="AU37" s="133">
        <v>2.3020949074074076E-3</v>
      </c>
      <c r="AV37" s="133">
        <v>2.2855208333333334E-3</v>
      </c>
      <c r="AW37" s="133">
        <v>2.3119444444444446E-3</v>
      </c>
      <c r="AX37" s="133">
        <v>2.2717245370370369E-3</v>
      </c>
      <c r="AY37" s="133">
        <v>2.2922453703703703E-3</v>
      </c>
      <c r="AZ37" s="133">
        <v>2.2978819444444444E-3</v>
      </c>
      <c r="BA37" s="133">
        <v>2.3098842592592594E-3</v>
      </c>
      <c r="BB37" s="133">
        <v>2.3015393518518519E-3</v>
      </c>
      <c r="BC37" s="133">
        <v>2.3684837962962965E-3</v>
      </c>
      <c r="BD37" s="133">
        <v>2.3508912037037036E-3</v>
      </c>
      <c r="BE37" s="133">
        <v>2.3922222222222222E-3</v>
      </c>
      <c r="BF37" s="133">
        <v>2.3553935185185184E-3</v>
      </c>
      <c r="BG37" s="133">
        <v>2.3740972222222223E-3</v>
      </c>
      <c r="BH37" s="133">
        <v>2.3564930555555557E-3</v>
      </c>
      <c r="BI37" s="133">
        <v>2.3707175925925927E-3</v>
      </c>
      <c r="BJ37" s="133">
        <v>2.4094675925925928E-3</v>
      </c>
      <c r="BK37" s="133">
        <v>2.4226388888888887E-3</v>
      </c>
      <c r="BL37" s="133">
        <v>2.3726504629629631E-3</v>
      </c>
      <c r="BM37" s="133">
        <v>2.4072685185185187E-3</v>
      </c>
      <c r="BN37" s="133">
        <v>2.5225115740740742E-3</v>
      </c>
      <c r="BO37" s="133">
        <v>2.5438194444444445E-3</v>
      </c>
      <c r="BP37" s="133">
        <v>2.4922337962962966E-3</v>
      </c>
      <c r="BQ37" s="133">
        <v>2.4062152777777775E-3</v>
      </c>
      <c r="BR37" s="133">
        <v>2.4050115740740742E-3</v>
      </c>
      <c r="BS37" s="133">
        <v>2.3881250000000001E-3</v>
      </c>
      <c r="BT37" s="135">
        <v>2.3670601851851852E-3</v>
      </c>
    </row>
    <row r="38" spans="2:72" x14ac:dyDescent="0.2">
      <c r="B38" s="130">
        <v>33</v>
      </c>
      <c r="C38" s="131">
        <v>7</v>
      </c>
      <c r="D38" s="131" t="s">
        <v>28</v>
      </c>
      <c r="E38" s="132">
        <v>1979</v>
      </c>
      <c r="F38" s="132" t="s">
        <v>266</v>
      </c>
      <c r="G38" s="132">
        <v>13</v>
      </c>
      <c r="H38" s="131"/>
      <c r="I38" s="136">
        <v>0.14057837962962963</v>
      </c>
      <c r="J38" s="137">
        <v>2.7469560185185184E-3</v>
      </c>
      <c r="K38" s="133">
        <v>2.2406712962962966E-3</v>
      </c>
      <c r="L38" s="133">
        <v>2.2285300925925927E-3</v>
      </c>
      <c r="M38" s="133">
        <v>2.1616782407407409E-3</v>
      </c>
      <c r="N38" s="133">
        <v>2.1845254629629628E-3</v>
      </c>
      <c r="O38" s="133">
        <v>2.1565509259259259E-3</v>
      </c>
      <c r="P38" s="133">
        <v>2.1646412037037038E-3</v>
      </c>
      <c r="Q38" s="133">
        <v>2.1671759259259261E-3</v>
      </c>
      <c r="R38" s="133">
        <v>2.1674537037037036E-3</v>
      </c>
      <c r="S38" s="133">
        <v>2.1435995370370372E-3</v>
      </c>
      <c r="T38" s="133">
        <v>2.1442476851851852E-3</v>
      </c>
      <c r="U38" s="133">
        <v>2.1660416666666664E-3</v>
      </c>
      <c r="V38" s="133">
        <v>2.1657291666666669E-3</v>
      </c>
      <c r="W38" s="133">
        <v>2.1587152777777781E-3</v>
      </c>
      <c r="X38" s="133">
        <v>2.1610648148148149E-3</v>
      </c>
      <c r="Y38" s="133">
        <v>2.1781944444444444E-3</v>
      </c>
      <c r="Z38" s="133">
        <v>2.1930555555555553E-3</v>
      </c>
      <c r="AA38" s="133">
        <v>2.128032407407407E-3</v>
      </c>
      <c r="AB38" s="133">
        <v>2.1238194444444442E-3</v>
      </c>
      <c r="AC38" s="133">
        <v>2.1361689814814815E-3</v>
      </c>
      <c r="AD38" s="133">
        <v>2.1379282407407406E-3</v>
      </c>
      <c r="AE38" s="133">
        <v>2.1399189814814814E-3</v>
      </c>
      <c r="AF38" s="133">
        <v>2.1399652777777775E-3</v>
      </c>
      <c r="AG38" s="133">
        <v>2.1221875000000004E-3</v>
      </c>
      <c r="AH38" s="133">
        <v>2.0876620370370367E-3</v>
      </c>
      <c r="AI38" s="133">
        <v>2.1211921296296296E-3</v>
      </c>
      <c r="AJ38" s="133">
        <v>2.1804861111111109E-3</v>
      </c>
      <c r="AK38" s="133">
        <v>2.1389467592592593E-3</v>
      </c>
      <c r="AL38" s="133">
        <v>2.1398495370370369E-3</v>
      </c>
      <c r="AM38" s="133">
        <v>2.1443055555555555E-3</v>
      </c>
      <c r="AN38" s="133">
        <v>2.1713888888888889E-3</v>
      </c>
      <c r="AO38" s="133">
        <v>2.1329861111111111E-3</v>
      </c>
      <c r="AP38" s="133">
        <v>2.1651157407407409E-3</v>
      </c>
      <c r="AQ38" s="133">
        <v>2.1639467592592591E-3</v>
      </c>
      <c r="AR38" s="133">
        <v>2.2114814814814814E-3</v>
      </c>
      <c r="AS38" s="133">
        <v>2.1236226851851854E-3</v>
      </c>
      <c r="AT38" s="133">
        <v>2.1433101851851852E-3</v>
      </c>
      <c r="AU38" s="133">
        <v>2.1591435185185186E-3</v>
      </c>
      <c r="AV38" s="133">
        <v>2.1495833333333336E-3</v>
      </c>
      <c r="AW38" s="133">
        <v>2.1868518518518517E-3</v>
      </c>
      <c r="AX38" s="133">
        <v>2.2146412037037039E-3</v>
      </c>
      <c r="AY38" s="133">
        <v>2.1892129629629631E-3</v>
      </c>
      <c r="AZ38" s="133">
        <v>2.1768287037037038E-3</v>
      </c>
      <c r="BA38" s="133">
        <v>2.1984722222222223E-3</v>
      </c>
      <c r="BB38" s="133">
        <v>2.2304282407407407E-3</v>
      </c>
      <c r="BC38" s="133">
        <v>2.2650347222222221E-3</v>
      </c>
      <c r="BD38" s="133">
        <v>2.2564120370370368E-3</v>
      </c>
      <c r="BE38" s="133">
        <v>2.3649999999999999E-3</v>
      </c>
      <c r="BF38" s="133">
        <v>2.2812962962962965E-3</v>
      </c>
      <c r="BG38" s="133">
        <v>2.206724537037037E-3</v>
      </c>
      <c r="BH38" s="133">
        <v>2.2884606481481484E-3</v>
      </c>
      <c r="BI38" s="133">
        <v>2.3688888888888887E-3</v>
      </c>
      <c r="BJ38" s="133">
        <v>2.3023379629629631E-3</v>
      </c>
      <c r="BK38" s="133">
        <v>2.472476851851852E-3</v>
      </c>
      <c r="BL38" s="133">
        <v>2.3500462962962963E-3</v>
      </c>
      <c r="BM38" s="133">
        <v>2.4434259259259257E-3</v>
      </c>
      <c r="BN38" s="133">
        <v>2.4246527777777777E-3</v>
      </c>
      <c r="BO38" s="133">
        <v>2.4523726851851855E-3</v>
      </c>
      <c r="BP38" s="133">
        <v>2.8382523148148147E-3</v>
      </c>
      <c r="BQ38" s="133">
        <v>2.3037847222222223E-3</v>
      </c>
      <c r="BR38" s="133">
        <v>2.3982060185185187E-3</v>
      </c>
      <c r="BS38" s="133">
        <v>2.404351851851852E-3</v>
      </c>
      <c r="BT38" s="135">
        <v>2.2703472222222222E-3</v>
      </c>
    </row>
    <row r="39" spans="2:72" x14ac:dyDescent="0.2">
      <c r="B39" s="130">
        <v>34</v>
      </c>
      <c r="C39" s="131">
        <v>120</v>
      </c>
      <c r="D39" s="131" t="s">
        <v>305</v>
      </c>
      <c r="E39" s="132">
        <v>1987</v>
      </c>
      <c r="F39" s="132" t="s">
        <v>298</v>
      </c>
      <c r="G39" s="132">
        <v>2</v>
      </c>
      <c r="H39" s="131" t="s">
        <v>306</v>
      </c>
      <c r="I39" s="136">
        <v>0.14061559027777779</v>
      </c>
      <c r="J39" s="137">
        <v>2.8883333333333335E-3</v>
      </c>
      <c r="K39" s="133">
        <v>2.2415393518518518E-3</v>
      </c>
      <c r="L39" s="133">
        <v>2.2892824074074074E-3</v>
      </c>
      <c r="M39" s="133">
        <v>2.2927199074074074E-3</v>
      </c>
      <c r="N39" s="133">
        <v>2.2796064814814814E-3</v>
      </c>
      <c r="O39" s="133">
        <v>2.2842245370370373E-3</v>
      </c>
      <c r="P39" s="133">
        <v>2.2359953703703704E-3</v>
      </c>
      <c r="Q39" s="133">
        <v>2.2027314814814817E-3</v>
      </c>
      <c r="R39" s="133">
        <v>2.2098032407407405E-3</v>
      </c>
      <c r="S39" s="133">
        <v>2.2472685185185187E-3</v>
      </c>
      <c r="T39" s="133">
        <v>2.2960879629629629E-3</v>
      </c>
      <c r="U39" s="133">
        <v>2.3283449074074074E-3</v>
      </c>
      <c r="V39" s="133">
        <v>2.3376041666666671E-3</v>
      </c>
      <c r="W39" s="133">
        <v>2.3460416666666668E-3</v>
      </c>
      <c r="X39" s="133">
        <v>2.2138888888888889E-3</v>
      </c>
      <c r="Y39" s="133">
        <v>2.2413657407407408E-3</v>
      </c>
      <c r="Z39" s="133">
        <v>2.3052546296296298E-3</v>
      </c>
      <c r="AA39" s="133">
        <v>2.2535185185185188E-3</v>
      </c>
      <c r="AB39" s="133">
        <v>2.2761111111111111E-3</v>
      </c>
      <c r="AC39" s="133">
        <v>2.2515162037037035E-3</v>
      </c>
      <c r="AD39" s="133">
        <v>2.2616666666666666E-3</v>
      </c>
      <c r="AE39" s="133">
        <v>2.2597800925925927E-3</v>
      </c>
      <c r="AF39" s="133">
        <v>2.2374305555555554E-3</v>
      </c>
      <c r="AG39" s="133">
        <v>2.2551157407407407E-3</v>
      </c>
      <c r="AH39" s="133">
        <v>2.2619907407407411E-3</v>
      </c>
      <c r="AI39" s="133">
        <v>2.2510532407407405E-3</v>
      </c>
      <c r="AJ39" s="133">
        <v>2.2495023148148149E-3</v>
      </c>
      <c r="AK39" s="133">
        <v>2.2731712962962961E-3</v>
      </c>
      <c r="AL39" s="133">
        <v>2.2513888888888891E-3</v>
      </c>
      <c r="AM39" s="133">
        <v>2.2486805555555554E-3</v>
      </c>
      <c r="AN39" s="133">
        <v>2.2883101851851853E-3</v>
      </c>
      <c r="AO39" s="133">
        <v>2.3086342592592594E-3</v>
      </c>
      <c r="AP39" s="133">
        <v>2.2936921296296295E-3</v>
      </c>
      <c r="AQ39" s="133">
        <v>2.3015740740740744E-3</v>
      </c>
      <c r="AR39" s="133">
        <v>2.3130902777777776E-3</v>
      </c>
      <c r="AS39" s="133">
        <v>2.2149074074074072E-3</v>
      </c>
      <c r="AT39" s="133">
        <v>2.1694675925925926E-3</v>
      </c>
      <c r="AU39" s="133">
        <v>2.2158564814814814E-3</v>
      </c>
      <c r="AV39" s="133">
        <v>2.1524884259259262E-3</v>
      </c>
      <c r="AW39" s="133">
        <v>2.1440972222222222E-3</v>
      </c>
      <c r="AX39" s="133">
        <v>2.1174305555555556E-3</v>
      </c>
      <c r="AY39" s="133">
        <v>2.1499768518518517E-3</v>
      </c>
      <c r="AZ39" s="133">
        <v>2.1752662037037036E-3</v>
      </c>
      <c r="BA39" s="133">
        <v>2.1434837962962961E-3</v>
      </c>
      <c r="BB39" s="133">
        <v>2.1247453703703702E-3</v>
      </c>
      <c r="BC39" s="133">
        <v>2.1215972222222222E-3</v>
      </c>
      <c r="BD39" s="133">
        <v>2.1398958333333331E-3</v>
      </c>
      <c r="BE39" s="133">
        <v>2.136273148148148E-3</v>
      </c>
      <c r="BF39" s="133">
        <v>2.129212962962963E-3</v>
      </c>
      <c r="BG39" s="133">
        <v>2.1193171296296298E-3</v>
      </c>
      <c r="BH39" s="133">
        <v>2.0761805555555555E-3</v>
      </c>
      <c r="BI39" s="133">
        <v>2.1571759259259257E-3</v>
      </c>
      <c r="BJ39" s="133">
        <v>2.1404861111111112E-3</v>
      </c>
      <c r="BK39" s="133">
        <v>2.1594907407407409E-3</v>
      </c>
      <c r="BL39" s="133">
        <v>2.1370833333333333E-3</v>
      </c>
      <c r="BM39" s="133">
        <v>2.1370833333333333E-3</v>
      </c>
      <c r="BN39" s="133">
        <v>2.1222685185185186E-3</v>
      </c>
      <c r="BO39" s="133">
        <v>2.1453125000000001E-3</v>
      </c>
      <c r="BP39" s="133">
        <v>2.1938541666666664E-3</v>
      </c>
      <c r="BQ39" s="133">
        <v>2.1860532407407406E-3</v>
      </c>
      <c r="BR39" s="133">
        <v>2.2377199074074075E-3</v>
      </c>
      <c r="BS39" s="133">
        <v>2.2797800925925924E-3</v>
      </c>
      <c r="BT39" s="135">
        <v>2.3127662037037036E-3</v>
      </c>
    </row>
    <row r="40" spans="2:72" x14ac:dyDescent="0.2">
      <c r="B40" s="130">
        <v>35</v>
      </c>
      <c r="C40" s="131">
        <v>70</v>
      </c>
      <c r="D40" s="131" t="s">
        <v>307</v>
      </c>
      <c r="E40" s="132">
        <v>1984</v>
      </c>
      <c r="F40" s="132" t="s">
        <v>266</v>
      </c>
      <c r="G40" s="132">
        <v>14</v>
      </c>
      <c r="H40" s="131"/>
      <c r="I40" s="136">
        <v>0.1408128125</v>
      </c>
      <c r="J40" s="137">
        <v>2.9272222222222221E-3</v>
      </c>
      <c r="K40" s="133">
        <v>2.2545370370370371E-3</v>
      </c>
      <c r="L40" s="133">
        <v>2.2611805555555558E-3</v>
      </c>
      <c r="M40" s="133">
        <v>2.2921180555555555E-3</v>
      </c>
      <c r="N40" s="133">
        <v>2.2992361111111113E-3</v>
      </c>
      <c r="O40" s="133">
        <v>2.3113888888888893E-3</v>
      </c>
      <c r="P40" s="133">
        <v>2.2865972222222224E-3</v>
      </c>
      <c r="Q40" s="133">
        <v>2.2581944444444446E-3</v>
      </c>
      <c r="R40" s="133">
        <v>2.240300925925926E-3</v>
      </c>
      <c r="S40" s="133">
        <v>2.1999421296296294E-3</v>
      </c>
      <c r="T40" s="133">
        <v>2.2196759259259262E-3</v>
      </c>
      <c r="U40" s="133">
        <v>2.2489120370370371E-3</v>
      </c>
      <c r="V40" s="133">
        <v>2.3273495370370371E-3</v>
      </c>
      <c r="W40" s="133">
        <v>2.3563078703703702E-3</v>
      </c>
      <c r="X40" s="133">
        <v>2.2003356481481483E-3</v>
      </c>
      <c r="Y40" s="133">
        <v>2.1513888888888889E-3</v>
      </c>
      <c r="Z40" s="133">
        <v>2.1407986111111111E-3</v>
      </c>
      <c r="AA40" s="133">
        <v>2.1236805555555553E-3</v>
      </c>
      <c r="AB40" s="133">
        <v>2.1168055555555554E-3</v>
      </c>
      <c r="AC40" s="133">
        <v>2.0930092592592593E-3</v>
      </c>
      <c r="AD40" s="133">
        <v>2.0685648148148152E-3</v>
      </c>
      <c r="AE40" s="133">
        <v>2.0945833333333333E-3</v>
      </c>
      <c r="AF40" s="133">
        <v>2.1112037037037037E-3</v>
      </c>
      <c r="AG40" s="133">
        <v>2.1233101851851851E-3</v>
      </c>
      <c r="AH40" s="133">
        <v>2.1236111111111113E-3</v>
      </c>
      <c r="AI40" s="133">
        <v>2.1116435185185188E-3</v>
      </c>
      <c r="AJ40" s="133">
        <v>2.0950115740740742E-3</v>
      </c>
      <c r="AK40" s="133">
        <v>2.1700810185185187E-3</v>
      </c>
      <c r="AL40" s="133">
        <v>2.1669328703703703E-3</v>
      </c>
      <c r="AM40" s="133">
        <v>2.0845949074074074E-3</v>
      </c>
      <c r="AN40" s="133">
        <v>2.127314814814815E-3</v>
      </c>
      <c r="AO40" s="133">
        <v>2.1761111111111109E-3</v>
      </c>
      <c r="AP40" s="133">
        <v>2.1493171296296295E-3</v>
      </c>
      <c r="AQ40" s="133">
        <v>2.1565625000000001E-3</v>
      </c>
      <c r="AR40" s="133">
        <v>2.1415856481481481E-3</v>
      </c>
      <c r="AS40" s="133">
        <v>2.1992245370370369E-3</v>
      </c>
      <c r="AT40" s="133">
        <v>2.2087500000000002E-3</v>
      </c>
      <c r="AU40" s="133">
        <v>2.2205324074074072E-3</v>
      </c>
      <c r="AV40" s="133">
        <v>2.3080208333333334E-3</v>
      </c>
      <c r="AW40" s="133">
        <v>2.2041550925925922E-3</v>
      </c>
      <c r="AX40" s="133">
        <v>2.2336689814814814E-3</v>
      </c>
      <c r="AY40" s="133">
        <v>2.2258796296296297E-3</v>
      </c>
      <c r="AZ40" s="133">
        <v>2.2333333333333333E-3</v>
      </c>
      <c r="BA40" s="133">
        <v>2.2583680555555556E-3</v>
      </c>
      <c r="BB40" s="133">
        <v>2.2170138888888886E-3</v>
      </c>
      <c r="BC40" s="133">
        <v>2.293159722222222E-3</v>
      </c>
      <c r="BD40" s="133">
        <v>2.237939814814815E-3</v>
      </c>
      <c r="BE40" s="133">
        <v>2.2339699074074072E-3</v>
      </c>
      <c r="BF40" s="133">
        <v>2.2337384259259259E-3</v>
      </c>
      <c r="BG40" s="133">
        <v>2.2351504629629631E-3</v>
      </c>
      <c r="BH40" s="133">
        <v>2.2949189814814815E-3</v>
      </c>
      <c r="BI40" s="133">
        <v>2.378946759259259E-3</v>
      </c>
      <c r="BJ40" s="133">
        <v>2.3432638888888887E-3</v>
      </c>
      <c r="BK40" s="133">
        <v>2.4173495370370373E-3</v>
      </c>
      <c r="BL40" s="133">
        <v>2.4176620370370372E-3</v>
      </c>
      <c r="BM40" s="133">
        <v>2.3020023148148149E-3</v>
      </c>
      <c r="BN40" s="133">
        <v>2.3489351851851852E-3</v>
      </c>
      <c r="BO40" s="133">
        <v>2.3632986111111112E-3</v>
      </c>
      <c r="BP40" s="133">
        <v>2.3049189814814816E-3</v>
      </c>
      <c r="BQ40" s="133">
        <v>2.3513773148148148E-3</v>
      </c>
      <c r="BR40" s="133">
        <v>2.2899074074074076E-3</v>
      </c>
      <c r="BS40" s="133">
        <v>2.1754398148148145E-3</v>
      </c>
      <c r="BT40" s="135">
        <v>2.0724768518518518E-3</v>
      </c>
    </row>
    <row r="41" spans="2:72" x14ac:dyDescent="0.2">
      <c r="B41" s="130">
        <v>36</v>
      </c>
      <c r="C41" s="131">
        <v>133</v>
      </c>
      <c r="D41" s="131" t="s">
        <v>308</v>
      </c>
      <c r="E41" s="132">
        <v>1974</v>
      </c>
      <c r="F41" s="132" t="s">
        <v>263</v>
      </c>
      <c r="G41" s="132">
        <v>15</v>
      </c>
      <c r="H41" s="131" t="s">
        <v>309</v>
      </c>
      <c r="I41" s="136">
        <v>0.14132322916666665</v>
      </c>
      <c r="J41" s="137">
        <v>2.9267939814814816E-3</v>
      </c>
      <c r="K41" s="133">
        <v>2.28875E-3</v>
      </c>
      <c r="L41" s="133">
        <v>2.2483333333333335E-3</v>
      </c>
      <c r="M41" s="133">
        <v>2.2830092592592594E-3</v>
      </c>
      <c r="N41" s="133">
        <v>2.2918518518518518E-3</v>
      </c>
      <c r="O41" s="133">
        <v>2.3087384259259259E-3</v>
      </c>
      <c r="P41" s="133">
        <v>2.2900810185185186E-3</v>
      </c>
      <c r="Q41" s="133">
        <v>2.2741550925925924E-3</v>
      </c>
      <c r="R41" s="133">
        <v>2.2604282407407408E-3</v>
      </c>
      <c r="S41" s="133">
        <v>2.2745138888888889E-3</v>
      </c>
      <c r="T41" s="133">
        <v>2.2626851851851853E-3</v>
      </c>
      <c r="U41" s="133">
        <v>2.2438310185185187E-3</v>
      </c>
      <c r="V41" s="133">
        <v>2.2656481481481481E-3</v>
      </c>
      <c r="W41" s="133">
        <v>2.2465277777777774E-3</v>
      </c>
      <c r="X41" s="133">
        <v>2.2485995370370372E-3</v>
      </c>
      <c r="Y41" s="133">
        <v>2.2666550925925927E-3</v>
      </c>
      <c r="Z41" s="133">
        <v>2.2627893518518518E-3</v>
      </c>
      <c r="AA41" s="133">
        <v>2.264270833333333E-3</v>
      </c>
      <c r="AB41" s="133">
        <v>2.2651967592592593E-3</v>
      </c>
      <c r="AC41" s="133">
        <v>2.2670833333333332E-3</v>
      </c>
      <c r="AD41" s="133">
        <v>2.2563773148148148E-3</v>
      </c>
      <c r="AE41" s="133">
        <v>2.2585995370370368E-3</v>
      </c>
      <c r="AF41" s="133">
        <v>2.2613194444444447E-3</v>
      </c>
      <c r="AG41" s="133">
        <v>2.2408449074074075E-3</v>
      </c>
      <c r="AH41" s="133">
        <v>2.2586342592592593E-3</v>
      </c>
      <c r="AI41" s="133">
        <v>2.2366666666666668E-3</v>
      </c>
      <c r="AJ41" s="133">
        <v>2.2516435185185187E-3</v>
      </c>
      <c r="AK41" s="133">
        <v>2.2733564814814812E-3</v>
      </c>
      <c r="AL41" s="133">
        <v>2.2536458333333332E-3</v>
      </c>
      <c r="AM41" s="133">
        <v>2.2258912037037039E-3</v>
      </c>
      <c r="AN41" s="133">
        <v>2.2180324074074077E-3</v>
      </c>
      <c r="AO41" s="133">
        <v>2.229837962962963E-3</v>
      </c>
      <c r="AP41" s="133">
        <v>2.2259722222222225E-3</v>
      </c>
      <c r="AQ41" s="133">
        <v>2.2665856481481482E-3</v>
      </c>
      <c r="AR41" s="133">
        <v>2.2282291666666666E-3</v>
      </c>
      <c r="AS41" s="133">
        <v>2.2145486111111111E-3</v>
      </c>
      <c r="AT41" s="133">
        <v>2.2540509259259258E-3</v>
      </c>
      <c r="AU41" s="133">
        <v>2.2162037037037033E-3</v>
      </c>
      <c r="AV41" s="133">
        <v>2.2174652777777778E-3</v>
      </c>
      <c r="AW41" s="133">
        <v>2.2244907407407409E-3</v>
      </c>
      <c r="AX41" s="133">
        <v>2.204502314814815E-3</v>
      </c>
      <c r="AY41" s="133">
        <v>2.2157986111111111E-3</v>
      </c>
      <c r="AZ41" s="133">
        <v>2.2298842592592591E-3</v>
      </c>
      <c r="BA41" s="133">
        <v>2.2108564814814816E-3</v>
      </c>
      <c r="BB41" s="133">
        <v>2.2051388888888889E-3</v>
      </c>
      <c r="BC41" s="133">
        <v>2.1986458333333333E-3</v>
      </c>
      <c r="BD41" s="133">
        <v>2.1912384259259259E-3</v>
      </c>
      <c r="BE41" s="133">
        <v>2.1808217592592595E-3</v>
      </c>
      <c r="BF41" s="133">
        <v>2.1644907407407407E-3</v>
      </c>
      <c r="BG41" s="133">
        <v>2.1723495370370373E-3</v>
      </c>
      <c r="BH41" s="133">
        <v>2.1794560185185185E-3</v>
      </c>
      <c r="BI41" s="133">
        <v>2.185150462962963E-3</v>
      </c>
      <c r="BJ41" s="133">
        <v>2.1907638888888888E-3</v>
      </c>
      <c r="BK41" s="133">
        <v>2.1892939814814817E-3</v>
      </c>
      <c r="BL41" s="133">
        <v>2.2714004629629629E-3</v>
      </c>
      <c r="BM41" s="133">
        <v>2.2037037037037038E-3</v>
      </c>
      <c r="BN41" s="133">
        <v>2.2166319444444442E-3</v>
      </c>
      <c r="BO41" s="133">
        <v>2.2046875E-3</v>
      </c>
      <c r="BP41" s="133">
        <v>2.1999305555555552E-3</v>
      </c>
      <c r="BQ41" s="133">
        <v>2.2174421296296295E-3</v>
      </c>
      <c r="BR41" s="133">
        <v>2.1998726851851854E-3</v>
      </c>
      <c r="BS41" s="133">
        <v>2.1814351851851851E-3</v>
      </c>
      <c r="BT41" s="135">
        <v>2.0573958333333334E-3</v>
      </c>
    </row>
    <row r="42" spans="2:72" x14ac:dyDescent="0.2">
      <c r="B42" s="130">
        <v>37</v>
      </c>
      <c r="C42" s="131">
        <v>40</v>
      </c>
      <c r="D42" s="131" t="s">
        <v>310</v>
      </c>
      <c r="E42" s="132">
        <v>1966</v>
      </c>
      <c r="F42" s="132" t="s">
        <v>277</v>
      </c>
      <c r="G42" s="132">
        <v>3</v>
      </c>
      <c r="H42" s="131" t="s">
        <v>311</v>
      </c>
      <c r="I42" s="136">
        <v>0.14163681712962964</v>
      </c>
      <c r="J42" s="137">
        <v>2.5955439814814812E-3</v>
      </c>
      <c r="K42" s="133">
        <v>2.0123726851851852E-3</v>
      </c>
      <c r="L42" s="133">
        <v>2.0162384259259261E-3</v>
      </c>
      <c r="M42" s="133">
        <v>2.0205092592592597E-3</v>
      </c>
      <c r="N42" s="133">
        <v>2.0113657407407411E-3</v>
      </c>
      <c r="O42" s="133">
        <v>2.0740277777777779E-3</v>
      </c>
      <c r="P42" s="133">
        <v>2.0625925925925924E-3</v>
      </c>
      <c r="Q42" s="133">
        <v>2.0635069444444446E-3</v>
      </c>
      <c r="R42" s="133">
        <v>2.0671990740740742E-3</v>
      </c>
      <c r="S42" s="133">
        <v>2.0898611111111109E-3</v>
      </c>
      <c r="T42" s="133">
        <v>2.0868518518518519E-3</v>
      </c>
      <c r="U42" s="133">
        <v>2.0889583333333337E-3</v>
      </c>
      <c r="V42" s="133">
        <v>2.0946643518518519E-3</v>
      </c>
      <c r="W42" s="133">
        <v>2.099363425925926E-3</v>
      </c>
      <c r="X42" s="133">
        <v>2.1249652777777781E-3</v>
      </c>
      <c r="Y42" s="133">
        <v>2.0976273148148148E-3</v>
      </c>
      <c r="Z42" s="133">
        <v>2.0876736111111109E-3</v>
      </c>
      <c r="AA42" s="133">
        <v>2.1056249999999999E-3</v>
      </c>
      <c r="AB42" s="133">
        <v>2.1065046296296296E-3</v>
      </c>
      <c r="AC42" s="133">
        <v>2.0865856481481482E-3</v>
      </c>
      <c r="AD42" s="133">
        <v>2.0834374999999998E-3</v>
      </c>
      <c r="AE42" s="133">
        <v>2.0756250000000002E-3</v>
      </c>
      <c r="AF42" s="133">
        <v>2.074386574074074E-3</v>
      </c>
      <c r="AG42" s="133">
        <v>2.1012037037037037E-3</v>
      </c>
      <c r="AH42" s="133">
        <v>2.0874074074074072E-3</v>
      </c>
      <c r="AI42" s="133">
        <v>2.108576388888889E-3</v>
      </c>
      <c r="AJ42" s="133">
        <v>2.1309259259259259E-3</v>
      </c>
      <c r="AK42" s="133">
        <v>2.1129629629629632E-3</v>
      </c>
      <c r="AL42" s="133">
        <v>2.1240740740740742E-3</v>
      </c>
      <c r="AM42" s="133">
        <v>2.1310532407407407E-3</v>
      </c>
      <c r="AN42" s="133">
        <v>2.1453009259259259E-3</v>
      </c>
      <c r="AO42" s="133">
        <v>2.1715740740740745E-3</v>
      </c>
      <c r="AP42" s="133">
        <v>2.1643287037037035E-3</v>
      </c>
      <c r="AQ42" s="133">
        <v>2.1456481481481478E-3</v>
      </c>
      <c r="AR42" s="133">
        <v>2.1508449074074073E-3</v>
      </c>
      <c r="AS42" s="133">
        <v>2.1566435185185187E-3</v>
      </c>
      <c r="AT42" s="133">
        <v>2.2069212962962967E-3</v>
      </c>
      <c r="AU42" s="133">
        <v>2.2007407407407405E-3</v>
      </c>
      <c r="AV42" s="133">
        <v>2.198877314814815E-3</v>
      </c>
      <c r="AW42" s="133">
        <v>2.2127199074074072E-3</v>
      </c>
      <c r="AX42" s="133">
        <v>2.2408101851851855E-3</v>
      </c>
      <c r="AY42" s="133">
        <v>2.2881597222222222E-3</v>
      </c>
      <c r="AZ42" s="133">
        <v>2.3020601851851852E-3</v>
      </c>
      <c r="BA42" s="133">
        <v>2.302476851851852E-3</v>
      </c>
      <c r="BB42" s="133">
        <v>2.3450810185185185E-3</v>
      </c>
      <c r="BC42" s="133">
        <v>2.3675810185185184E-3</v>
      </c>
      <c r="BD42" s="133">
        <v>2.3972800925925928E-3</v>
      </c>
      <c r="BE42" s="133">
        <v>2.4519328703703704E-3</v>
      </c>
      <c r="BF42" s="133">
        <v>2.452337962962963E-3</v>
      </c>
      <c r="BG42" s="133">
        <v>2.5088194444444446E-3</v>
      </c>
      <c r="BH42" s="133">
        <v>2.5517245370370368E-3</v>
      </c>
      <c r="BI42" s="133">
        <v>2.5031944444444446E-3</v>
      </c>
      <c r="BJ42" s="133">
        <v>2.5343518518518519E-3</v>
      </c>
      <c r="BK42" s="133">
        <v>2.499351851851852E-3</v>
      </c>
      <c r="BL42" s="133">
        <v>2.5333333333333332E-3</v>
      </c>
      <c r="BM42" s="133">
        <v>2.5895717592592593E-3</v>
      </c>
      <c r="BN42" s="133">
        <v>2.5941898148148148E-3</v>
      </c>
      <c r="BO42" s="133">
        <v>2.6425347222222219E-3</v>
      </c>
      <c r="BP42" s="133">
        <v>2.6139004629629633E-3</v>
      </c>
      <c r="BQ42" s="133">
        <v>2.6033680555555554E-3</v>
      </c>
      <c r="BR42" s="133">
        <v>2.6074768518518521E-3</v>
      </c>
      <c r="BS42" s="133">
        <v>2.5262152777777778E-3</v>
      </c>
      <c r="BT42" s="135">
        <v>2.4057754629629633E-3</v>
      </c>
    </row>
    <row r="43" spans="2:72" x14ac:dyDescent="0.2">
      <c r="B43" s="130">
        <v>38</v>
      </c>
      <c r="C43" s="131">
        <v>9</v>
      </c>
      <c r="D43" s="131" t="s">
        <v>30</v>
      </c>
      <c r="E43" s="132">
        <v>1970</v>
      </c>
      <c r="F43" s="132" t="s">
        <v>263</v>
      </c>
      <c r="G43" s="132">
        <v>16</v>
      </c>
      <c r="H43" s="131" t="s">
        <v>312</v>
      </c>
      <c r="I43" s="136">
        <v>0.14335813657407406</v>
      </c>
      <c r="J43" s="137">
        <v>2.3427199074074075E-3</v>
      </c>
      <c r="K43" s="133">
        <v>1.8573495370370373E-3</v>
      </c>
      <c r="L43" s="133">
        <v>1.916909722222222E-3</v>
      </c>
      <c r="M43" s="133">
        <v>1.9174421296296298E-3</v>
      </c>
      <c r="N43" s="133">
        <v>1.9630671296296297E-3</v>
      </c>
      <c r="O43" s="133">
        <v>1.990324074074074E-3</v>
      </c>
      <c r="P43" s="133">
        <v>2.0014236111111114E-3</v>
      </c>
      <c r="Q43" s="133">
        <v>2.0407870370370371E-3</v>
      </c>
      <c r="R43" s="133">
        <v>2.0587847222222218E-3</v>
      </c>
      <c r="S43" s="133">
        <v>2.0279629629629627E-3</v>
      </c>
      <c r="T43" s="133">
        <v>2.0363310185185185E-3</v>
      </c>
      <c r="U43" s="133">
        <v>2.0488310185185184E-3</v>
      </c>
      <c r="V43" s="133">
        <v>2.0482754629629631E-3</v>
      </c>
      <c r="W43" s="133">
        <v>2.0312384259259259E-3</v>
      </c>
      <c r="X43" s="133">
        <v>2.0616319444444445E-3</v>
      </c>
      <c r="Y43" s="133">
        <v>2.105023148148148E-3</v>
      </c>
      <c r="Z43" s="133">
        <v>2.1078935185185185E-3</v>
      </c>
      <c r="AA43" s="133">
        <v>2.146736111111111E-3</v>
      </c>
      <c r="AB43" s="133">
        <v>2.1300462962962961E-3</v>
      </c>
      <c r="AC43" s="133">
        <v>2.1323611111111109E-3</v>
      </c>
      <c r="AD43" s="133">
        <v>2.1274421296296297E-3</v>
      </c>
      <c r="AE43" s="133">
        <v>2.0991087962962964E-3</v>
      </c>
      <c r="AF43" s="133">
        <v>2.0938194444444446E-3</v>
      </c>
      <c r="AG43" s="133">
        <v>2.185798611111111E-3</v>
      </c>
      <c r="AH43" s="133">
        <v>2.1675925925925925E-3</v>
      </c>
      <c r="AI43" s="133">
        <v>2.1759027777777779E-3</v>
      </c>
      <c r="AJ43" s="133">
        <v>2.2125925925925928E-3</v>
      </c>
      <c r="AK43" s="133">
        <v>2.212673611111111E-3</v>
      </c>
      <c r="AL43" s="133">
        <v>2.2160185185185186E-3</v>
      </c>
      <c r="AM43" s="133">
        <v>2.191099537037037E-3</v>
      </c>
      <c r="AN43" s="133">
        <v>2.2281365740740742E-3</v>
      </c>
      <c r="AO43" s="133">
        <v>2.2696180555555555E-3</v>
      </c>
      <c r="AP43" s="133">
        <v>2.3123379629629627E-3</v>
      </c>
      <c r="AQ43" s="133">
        <v>2.3008564814814814E-3</v>
      </c>
      <c r="AR43" s="133">
        <v>2.2744560185185185E-3</v>
      </c>
      <c r="AS43" s="133">
        <v>2.2452314814814813E-3</v>
      </c>
      <c r="AT43" s="133">
        <v>2.2948726851851849E-3</v>
      </c>
      <c r="AU43" s="133">
        <v>2.309537037037037E-3</v>
      </c>
      <c r="AV43" s="133">
        <v>2.3589699074074073E-3</v>
      </c>
      <c r="AW43" s="133">
        <v>2.3456018518518518E-3</v>
      </c>
      <c r="AX43" s="133">
        <v>2.3283796296296295E-3</v>
      </c>
      <c r="AY43" s="133">
        <v>2.4197685185185186E-3</v>
      </c>
      <c r="AZ43" s="133">
        <v>2.4565856481481483E-3</v>
      </c>
      <c r="BA43" s="133">
        <v>2.4628240740740739E-3</v>
      </c>
      <c r="BB43" s="133">
        <v>2.4380671296296299E-3</v>
      </c>
      <c r="BC43" s="133">
        <v>2.3877662037037036E-3</v>
      </c>
      <c r="BD43" s="133">
        <v>2.4995949074074074E-3</v>
      </c>
      <c r="BE43" s="133">
        <v>2.5528935185185186E-3</v>
      </c>
      <c r="BF43" s="133">
        <v>2.5194212962962961E-3</v>
      </c>
      <c r="BG43" s="133">
        <v>2.4795486111111108E-3</v>
      </c>
      <c r="BH43" s="133">
        <v>2.5094675925925927E-3</v>
      </c>
      <c r="BI43" s="133">
        <v>2.6309490740740742E-3</v>
      </c>
      <c r="BJ43" s="133">
        <v>2.4911574074074072E-3</v>
      </c>
      <c r="BK43" s="133">
        <v>2.4783912037037036E-3</v>
      </c>
      <c r="BL43" s="133">
        <v>2.5184953703703702E-3</v>
      </c>
      <c r="BM43" s="133">
        <v>2.6111226851851851E-3</v>
      </c>
      <c r="BN43" s="133">
        <v>2.6392592592592592E-3</v>
      </c>
      <c r="BO43" s="133">
        <v>2.5066203703703704E-3</v>
      </c>
      <c r="BP43" s="133">
        <v>2.5371759259259258E-3</v>
      </c>
      <c r="BQ43" s="133">
        <v>2.8759606481481483E-3</v>
      </c>
      <c r="BR43" s="133">
        <v>2.7578124999999998E-3</v>
      </c>
      <c r="BS43" s="133">
        <v>2.5444212962962964E-3</v>
      </c>
      <c r="BT43" s="135">
        <v>2.1256481481481482E-3</v>
      </c>
    </row>
    <row r="44" spans="2:72" x14ac:dyDescent="0.2">
      <c r="B44" s="130">
        <v>39</v>
      </c>
      <c r="C44" s="131">
        <v>28</v>
      </c>
      <c r="D44" s="131" t="s">
        <v>313</v>
      </c>
      <c r="E44" s="132">
        <v>1952</v>
      </c>
      <c r="F44" s="132" t="s">
        <v>314</v>
      </c>
      <c r="G44" s="132">
        <v>1</v>
      </c>
      <c r="H44" s="131" t="s">
        <v>315</v>
      </c>
      <c r="I44" s="136">
        <v>0.14354667824074074</v>
      </c>
      <c r="J44" s="137">
        <v>2.6915740740740741E-3</v>
      </c>
      <c r="K44" s="133">
        <v>2.0800925925925926E-3</v>
      </c>
      <c r="L44" s="133">
        <v>2.0697453703703707E-3</v>
      </c>
      <c r="M44" s="133">
        <v>2.0583333333333335E-3</v>
      </c>
      <c r="N44" s="133">
        <v>2.0867592592592591E-3</v>
      </c>
      <c r="O44" s="133">
        <v>2.1050115740740738E-3</v>
      </c>
      <c r="P44" s="133">
        <v>2.1215624999999998E-3</v>
      </c>
      <c r="Q44" s="133">
        <v>2.1448958333333333E-3</v>
      </c>
      <c r="R44" s="133">
        <v>2.143587962962963E-3</v>
      </c>
      <c r="S44" s="133">
        <v>2.1209606481481483E-3</v>
      </c>
      <c r="T44" s="133">
        <v>2.1690509259259258E-3</v>
      </c>
      <c r="U44" s="133">
        <v>2.151539351851852E-3</v>
      </c>
      <c r="V44" s="133">
        <v>2.1861458333333333E-3</v>
      </c>
      <c r="W44" s="133">
        <v>2.2147222222222225E-3</v>
      </c>
      <c r="X44" s="133">
        <v>2.2208101851851855E-3</v>
      </c>
      <c r="Y44" s="133">
        <v>2.2068518518518518E-3</v>
      </c>
      <c r="Z44" s="133">
        <v>2.2260069444444445E-3</v>
      </c>
      <c r="AA44" s="133">
        <v>2.2104166666666665E-3</v>
      </c>
      <c r="AB44" s="133">
        <v>2.2283449074074076E-3</v>
      </c>
      <c r="AC44" s="133">
        <v>2.2420833333333333E-3</v>
      </c>
      <c r="AD44" s="133">
        <v>2.1964699074074074E-3</v>
      </c>
      <c r="AE44" s="133">
        <v>2.2206365740740741E-3</v>
      </c>
      <c r="AF44" s="133">
        <v>2.2085532407407405E-3</v>
      </c>
      <c r="AG44" s="133">
        <v>2.1914814814814813E-3</v>
      </c>
      <c r="AH44" s="133">
        <v>2.2182523148148148E-3</v>
      </c>
      <c r="AI44" s="133">
        <v>2.2485416666666669E-3</v>
      </c>
      <c r="AJ44" s="133">
        <v>2.2084027777777774E-3</v>
      </c>
      <c r="AK44" s="133">
        <v>2.2025694444444445E-3</v>
      </c>
      <c r="AL44" s="133">
        <v>2.196724537037037E-3</v>
      </c>
      <c r="AM44" s="133">
        <v>2.2093055555555555E-3</v>
      </c>
      <c r="AN44" s="133">
        <v>2.1968865740740742E-3</v>
      </c>
      <c r="AO44" s="133">
        <v>2.2187847222222223E-3</v>
      </c>
      <c r="AP44" s="133">
        <v>2.2380324074074078E-3</v>
      </c>
      <c r="AQ44" s="133">
        <v>2.2735532407407405E-3</v>
      </c>
      <c r="AR44" s="133">
        <v>2.314872685185185E-3</v>
      </c>
      <c r="AS44" s="133">
        <v>2.2843865740740741E-3</v>
      </c>
      <c r="AT44" s="133">
        <v>2.3056712962962965E-3</v>
      </c>
      <c r="AU44" s="133">
        <v>2.3186226851851853E-3</v>
      </c>
      <c r="AV44" s="133">
        <v>2.3357754629629627E-3</v>
      </c>
      <c r="AW44" s="133">
        <v>2.3407060185185184E-3</v>
      </c>
      <c r="AX44" s="133">
        <v>2.3301504629629631E-3</v>
      </c>
      <c r="AY44" s="133">
        <v>2.3603009259259258E-3</v>
      </c>
      <c r="AZ44" s="133">
        <v>2.4291666666666667E-3</v>
      </c>
      <c r="BA44" s="133">
        <v>2.4133333333333333E-3</v>
      </c>
      <c r="BB44" s="133">
        <v>2.4493287037037036E-3</v>
      </c>
      <c r="BC44" s="133">
        <v>2.4317013888888891E-3</v>
      </c>
      <c r="BD44" s="133">
        <v>2.4179629629629633E-3</v>
      </c>
      <c r="BE44" s="133">
        <v>2.4369907407407409E-3</v>
      </c>
      <c r="BF44" s="133">
        <v>2.3902199074074073E-3</v>
      </c>
      <c r="BG44" s="133">
        <v>2.3216782407407409E-3</v>
      </c>
      <c r="BH44" s="133">
        <v>2.3211921296296296E-3</v>
      </c>
      <c r="BI44" s="133">
        <v>2.3279398148148148E-3</v>
      </c>
      <c r="BJ44" s="133">
        <v>2.2918518518518518E-3</v>
      </c>
      <c r="BK44" s="133">
        <v>2.2874884259259259E-3</v>
      </c>
      <c r="BL44" s="133">
        <v>2.3510300925925925E-3</v>
      </c>
      <c r="BM44" s="133">
        <v>2.3659606481481479E-3</v>
      </c>
      <c r="BN44" s="133">
        <v>2.421550925925926E-3</v>
      </c>
      <c r="BO44" s="133">
        <v>2.4843402777777776E-3</v>
      </c>
      <c r="BP44" s="133">
        <v>2.4107754629629631E-3</v>
      </c>
      <c r="BQ44" s="133">
        <v>2.4377546296296296E-3</v>
      </c>
      <c r="BR44" s="133">
        <v>2.4569675925925926E-3</v>
      </c>
      <c r="BS44" s="133">
        <v>2.4767129629629631E-3</v>
      </c>
      <c r="BT44" s="135">
        <v>2.3255555555555555E-3</v>
      </c>
    </row>
    <row r="45" spans="2:72" x14ac:dyDescent="0.2">
      <c r="B45" s="130">
        <v>40</v>
      </c>
      <c r="C45" s="131">
        <v>11</v>
      </c>
      <c r="D45" s="131" t="s">
        <v>17</v>
      </c>
      <c r="E45" s="132">
        <v>1971</v>
      </c>
      <c r="F45" s="132" t="s">
        <v>263</v>
      </c>
      <c r="G45" s="132">
        <v>17</v>
      </c>
      <c r="H45" s="131" t="s">
        <v>316</v>
      </c>
      <c r="I45" s="136">
        <v>0.14380549768518519</v>
      </c>
      <c r="J45" s="137">
        <v>2.8993865740740738E-3</v>
      </c>
      <c r="K45" s="133">
        <v>2.1486921296296297E-3</v>
      </c>
      <c r="L45" s="133">
        <v>2.1096990740740742E-3</v>
      </c>
      <c r="M45" s="133">
        <v>2.0867592592592591E-3</v>
      </c>
      <c r="N45" s="133">
        <v>2.1046412037037036E-3</v>
      </c>
      <c r="O45" s="133">
        <v>2.105601851851852E-3</v>
      </c>
      <c r="P45" s="133">
        <v>2.0786226851851851E-3</v>
      </c>
      <c r="Q45" s="133">
        <v>2.0685763888888885E-3</v>
      </c>
      <c r="R45" s="133">
        <v>2.113449074074074E-3</v>
      </c>
      <c r="S45" s="133">
        <v>2.1053125E-3</v>
      </c>
      <c r="T45" s="133">
        <v>2.0944791666666668E-3</v>
      </c>
      <c r="U45" s="133">
        <v>2.0890162037037036E-3</v>
      </c>
      <c r="V45" s="133">
        <v>2.0562847222222224E-3</v>
      </c>
      <c r="W45" s="133">
        <v>2.0537731481481479E-3</v>
      </c>
      <c r="X45" s="133">
        <v>2.0600115740740739E-3</v>
      </c>
      <c r="Y45" s="133">
        <v>2.0835648148148146E-3</v>
      </c>
      <c r="Z45" s="133">
        <v>2.0879861111111112E-3</v>
      </c>
      <c r="AA45" s="133">
        <v>2.1229166666666666E-3</v>
      </c>
      <c r="AB45" s="133">
        <v>2.1087499999999999E-3</v>
      </c>
      <c r="AC45" s="133">
        <v>2.1149421296296298E-3</v>
      </c>
      <c r="AD45" s="133">
        <v>2.1031134259259262E-3</v>
      </c>
      <c r="AE45" s="133">
        <v>2.1016435185185187E-3</v>
      </c>
      <c r="AF45" s="133">
        <v>2.0742361111111109E-3</v>
      </c>
      <c r="AG45" s="133">
        <v>2.0959143518518518E-3</v>
      </c>
      <c r="AH45" s="133">
        <v>2.1019675925925923E-3</v>
      </c>
      <c r="AI45" s="133">
        <v>2.1239004629629629E-3</v>
      </c>
      <c r="AJ45" s="133">
        <v>2.1754861111111111E-3</v>
      </c>
      <c r="AK45" s="133">
        <v>2.1490972222222219E-3</v>
      </c>
      <c r="AL45" s="133">
        <v>2.1387268518518517E-3</v>
      </c>
      <c r="AM45" s="133">
        <v>2.166736111111111E-3</v>
      </c>
      <c r="AN45" s="133">
        <v>2.1700694444444445E-3</v>
      </c>
      <c r="AO45" s="133">
        <v>2.1643750000000001E-3</v>
      </c>
      <c r="AP45" s="133">
        <v>2.1651041666666667E-3</v>
      </c>
      <c r="AQ45" s="133">
        <v>2.1870833333333334E-3</v>
      </c>
      <c r="AR45" s="133">
        <v>2.1784606481481481E-3</v>
      </c>
      <c r="AS45" s="133">
        <v>2.1885648148148151E-3</v>
      </c>
      <c r="AT45" s="133">
        <v>2.1976736111111112E-3</v>
      </c>
      <c r="AU45" s="133">
        <v>2.2075347222222223E-3</v>
      </c>
      <c r="AV45" s="133">
        <v>2.2545023148148147E-3</v>
      </c>
      <c r="AW45" s="133">
        <v>2.2367939814814815E-3</v>
      </c>
      <c r="AX45" s="133">
        <v>2.3045601851851851E-3</v>
      </c>
      <c r="AY45" s="133">
        <v>2.2357986111111111E-3</v>
      </c>
      <c r="AZ45" s="133">
        <v>2.2998032407407407E-3</v>
      </c>
      <c r="BA45" s="133">
        <v>2.3443055555555556E-3</v>
      </c>
      <c r="BB45" s="133">
        <v>2.9003125000000001E-3</v>
      </c>
      <c r="BC45" s="133">
        <v>2.3765972222222222E-3</v>
      </c>
      <c r="BD45" s="133">
        <v>2.3870023148148149E-3</v>
      </c>
      <c r="BE45" s="133">
        <v>2.4112962962962964E-3</v>
      </c>
      <c r="BF45" s="133">
        <v>2.4276967592592592E-3</v>
      </c>
      <c r="BG45" s="133">
        <v>2.6116319444444442E-3</v>
      </c>
      <c r="BH45" s="133">
        <v>2.4383217592592594E-3</v>
      </c>
      <c r="BI45" s="133">
        <v>2.4753472222222221E-3</v>
      </c>
      <c r="BJ45" s="133">
        <v>2.8180787037037042E-3</v>
      </c>
      <c r="BK45" s="133">
        <v>2.4396064814814814E-3</v>
      </c>
      <c r="BL45" s="133">
        <v>2.7088078703703701E-3</v>
      </c>
      <c r="BM45" s="133">
        <v>2.4503240740740739E-3</v>
      </c>
      <c r="BN45" s="133">
        <v>2.737581018518519E-3</v>
      </c>
      <c r="BO45" s="133">
        <v>2.4823842592592593E-3</v>
      </c>
      <c r="BP45" s="133">
        <v>2.6494675925925926E-3</v>
      </c>
      <c r="BQ45" s="133">
        <v>2.7273148148148148E-3</v>
      </c>
      <c r="BR45" s="133">
        <v>2.7969675925925922E-3</v>
      </c>
      <c r="BS45" s="133">
        <v>2.5412962962962963E-3</v>
      </c>
      <c r="BT45" s="135">
        <v>2.367546296296296E-3</v>
      </c>
    </row>
    <row r="46" spans="2:72" x14ac:dyDescent="0.2">
      <c r="B46" s="130">
        <v>41</v>
      </c>
      <c r="C46" s="131">
        <v>33</v>
      </c>
      <c r="D46" s="131" t="s">
        <v>240</v>
      </c>
      <c r="E46" s="132">
        <v>1972</v>
      </c>
      <c r="F46" s="132" t="s">
        <v>263</v>
      </c>
      <c r="G46" s="132">
        <v>18</v>
      </c>
      <c r="H46" s="131" t="s">
        <v>317</v>
      </c>
      <c r="I46" s="136">
        <v>0.14469690972222224</v>
      </c>
      <c r="J46" s="137">
        <v>2.909155092592593E-3</v>
      </c>
      <c r="K46" s="133">
        <v>2.2429050925925928E-3</v>
      </c>
      <c r="L46" s="133">
        <v>2.2858912037037036E-3</v>
      </c>
      <c r="M46" s="133">
        <v>2.3109837962962962E-3</v>
      </c>
      <c r="N46" s="133">
        <v>2.2603819444444446E-3</v>
      </c>
      <c r="O46" s="133">
        <v>2.3128587962962964E-3</v>
      </c>
      <c r="P46" s="133">
        <v>2.2455787037037036E-3</v>
      </c>
      <c r="Q46" s="133">
        <v>2.2718865740740742E-3</v>
      </c>
      <c r="R46" s="133">
        <v>2.2682407407407408E-3</v>
      </c>
      <c r="S46" s="133">
        <v>2.2141435185185185E-3</v>
      </c>
      <c r="T46" s="133">
        <v>2.2507638888888885E-3</v>
      </c>
      <c r="U46" s="133">
        <v>2.2397453703703702E-3</v>
      </c>
      <c r="V46" s="133">
        <v>2.326701388888889E-3</v>
      </c>
      <c r="W46" s="133">
        <v>2.2679745370370371E-3</v>
      </c>
      <c r="X46" s="133">
        <v>2.2164930555555553E-3</v>
      </c>
      <c r="Y46" s="133">
        <v>2.2290740740740739E-3</v>
      </c>
      <c r="Z46" s="133">
        <v>2.3249768518518519E-3</v>
      </c>
      <c r="AA46" s="133">
        <v>2.2925578703703701E-3</v>
      </c>
      <c r="AB46" s="133">
        <v>2.2811689814814812E-3</v>
      </c>
      <c r="AC46" s="133">
        <v>2.2853703703703703E-3</v>
      </c>
      <c r="AD46" s="133">
        <v>2.2711689814814816E-3</v>
      </c>
      <c r="AE46" s="133">
        <v>2.2749652777777777E-3</v>
      </c>
      <c r="AF46" s="133">
        <v>2.2695949074074072E-3</v>
      </c>
      <c r="AG46" s="133">
        <v>2.2975578703703704E-3</v>
      </c>
      <c r="AH46" s="133">
        <v>2.2542939814814813E-3</v>
      </c>
      <c r="AI46" s="133">
        <v>2.3306018518518515E-3</v>
      </c>
      <c r="AJ46" s="133">
        <v>2.2389351851851854E-3</v>
      </c>
      <c r="AK46" s="133">
        <v>2.2693402777777777E-3</v>
      </c>
      <c r="AL46" s="133">
        <v>2.2494560185185183E-3</v>
      </c>
      <c r="AM46" s="133">
        <v>2.267858796296296E-3</v>
      </c>
      <c r="AN46" s="133">
        <v>2.2536458333333332E-3</v>
      </c>
      <c r="AO46" s="133">
        <v>2.260185185185185E-3</v>
      </c>
      <c r="AP46" s="133">
        <v>2.3536574074074076E-3</v>
      </c>
      <c r="AQ46" s="133">
        <v>2.2230555555555558E-3</v>
      </c>
      <c r="AR46" s="133">
        <v>2.2735995370370371E-3</v>
      </c>
      <c r="AS46" s="133">
        <v>2.2395023148148148E-3</v>
      </c>
      <c r="AT46" s="133">
        <v>2.2502777777777777E-3</v>
      </c>
      <c r="AU46" s="133">
        <v>2.2503935185185183E-3</v>
      </c>
      <c r="AV46" s="133">
        <v>2.2501504629629629E-3</v>
      </c>
      <c r="AW46" s="133">
        <v>2.2365972222222223E-3</v>
      </c>
      <c r="AX46" s="133">
        <v>2.2735416666666668E-3</v>
      </c>
      <c r="AY46" s="133">
        <v>2.2828587962962963E-3</v>
      </c>
      <c r="AZ46" s="133">
        <v>2.2627546296296298E-3</v>
      </c>
      <c r="BA46" s="133">
        <v>2.256423611111111E-3</v>
      </c>
      <c r="BB46" s="133">
        <v>2.3084027777777777E-3</v>
      </c>
      <c r="BC46" s="133">
        <v>2.2884375000000001E-3</v>
      </c>
      <c r="BD46" s="133">
        <v>2.2563773148148148E-3</v>
      </c>
      <c r="BE46" s="133">
        <v>2.2872800925925925E-3</v>
      </c>
      <c r="BF46" s="133">
        <v>2.2985995370370369E-3</v>
      </c>
      <c r="BG46" s="133">
        <v>2.3183680555555557E-3</v>
      </c>
      <c r="BH46" s="133">
        <v>2.432986111111111E-3</v>
      </c>
      <c r="BI46" s="133">
        <v>2.3295601851851854E-3</v>
      </c>
      <c r="BJ46" s="133">
        <v>2.3061226851851849E-3</v>
      </c>
      <c r="BK46" s="133">
        <v>2.4137384259259259E-3</v>
      </c>
      <c r="BL46" s="133">
        <v>2.3195023148148146E-3</v>
      </c>
      <c r="BM46" s="133">
        <v>2.3320254629629628E-3</v>
      </c>
      <c r="BN46" s="133">
        <v>2.3730439814814816E-3</v>
      </c>
      <c r="BO46" s="133">
        <v>2.3383217592592592E-3</v>
      </c>
      <c r="BP46" s="133">
        <v>2.3359722222222224E-3</v>
      </c>
      <c r="BQ46" s="133">
        <v>2.3375115740740743E-3</v>
      </c>
      <c r="BR46" s="133">
        <v>2.3661458333333334E-3</v>
      </c>
      <c r="BS46" s="133">
        <v>2.3215162037037037E-3</v>
      </c>
      <c r="BT46" s="135">
        <v>2.3057291666666669E-3</v>
      </c>
    </row>
    <row r="47" spans="2:72" x14ac:dyDescent="0.2">
      <c r="B47" s="130">
        <v>42</v>
      </c>
      <c r="C47" s="131">
        <v>91</v>
      </c>
      <c r="D47" s="131" t="s">
        <v>318</v>
      </c>
      <c r="E47" s="132">
        <v>1981</v>
      </c>
      <c r="F47" s="132" t="s">
        <v>266</v>
      </c>
      <c r="G47" s="132">
        <v>15</v>
      </c>
      <c r="H47" s="131"/>
      <c r="I47" s="136">
        <v>0.14510209490740741</v>
      </c>
      <c r="J47" s="137">
        <v>2.877511574074074E-3</v>
      </c>
      <c r="K47" s="133">
        <v>2.2504050925925925E-3</v>
      </c>
      <c r="L47" s="133">
        <v>2.2965972222222224E-3</v>
      </c>
      <c r="M47" s="133">
        <v>2.2924652777777774E-3</v>
      </c>
      <c r="N47" s="133">
        <v>2.2798726851851851E-3</v>
      </c>
      <c r="O47" s="133">
        <v>2.2833564814814813E-3</v>
      </c>
      <c r="P47" s="133">
        <v>2.2396180555555555E-3</v>
      </c>
      <c r="Q47" s="133">
        <v>2.2028009259259258E-3</v>
      </c>
      <c r="R47" s="133">
        <v>2.1739583333333333E-3</v>
      </c>
      <c r="S47" s="133">
        <v>2.1980787037037034E-3</v>
      </c>
      <c r="T47" s="133">
        <v>2.1811805555555556E-3</v>
      </c>
      <c r="U47" s="133">
        <v>2.2135648148148149E-3</v>
      </c>
      <c r="V47" s="133">
        <v>2.1876851851851853E-3</v>
      </c>
      <c r="W47" s="133">
        <v>2.1970370370370373E-3</v>
      </c>
      <c r="X47" s="133">
        <v>2.2317824074074076E-3</v>
      </c>
      <c r="Y47" s="133">
        <v>2.2161574074074071E-3</v>
      </c>
      <c r="Z47" s="133">
        <v>2.2418171296296296E-3</v>
      </c>
      <c r="AA47" s="133">
        <v>2.226863425925926E-3</v>
      </c>
      <c r="AB47" s="133">
        <v>2.2568518518518519E-3</v>
      </c>
      <c r="AC47" s="133">
        <v>2.2354513888888888E-3</v>
      </c>
      <c r="AD47" s="133">
        <v>2.1777662037037039E-3</v>
      </c>
      <c r="AE47" s="133">
        <v>2.2016087962962961E-3</v>
      </c>
      <c r="AF47" s="133">
        <v>2.2545486111111112E-3</v>
      </c>
      <c r="AG47" s="133">
        <v>2.1938773148148147E-3</v>
      </c>
      <c r="AH47" s="133">
        <v>2.2195717592592592E-3</v>
      </c>
      <c r="AI47" s="133">
        <v>2.2416550925925924E-3</v>
      </c>
      <c r="AJ47" s="133">
        <v>2.2012268518518522E-3</v>
      </c>
      <c r="AK47" s="133">
        <v>2.2241782407407405E-3</v>
      </c>
      <c r="AL47" s="133">
        <v>2.2359953703703704E-3</v>
      </c>
      <c r="AM47" s="133">
        <v>2.2824768518518519E-3</v>
      </c>
      <c r="AN47" s="133">
        <v>2.214537037037037E-3</v>
      </c>
      <c r="AO47" s="133">
        <v>2.2258217592592594E-3</v>
      </c>
      <c r="AP47" s="133">
        <v>2.2180324074074077E-3</v>
      </c>
      <c r="AQ47" s="133">
        <v>2.1640046296296294E-3</v>
      </c>
      <c r="AR47" s="133">
        <v>2.1223495370370367E-3</v>
      </c>
      <c r="AS47" s="133">
        <v>2.226863425925926E-3</v>
      </c>
      <c r="AT47" s="133">
        <v>2.2154513888888888E-3</v>
      </c>
      <c r="AU47" s="133">
        <v>2.1798958333333336E-3</v>
      </c>
      <c r="AV47" s="133">
        <v>2.2032754629629629E-3</v>
      </c>
      <c r="AW47" s="133">
        <v>2.2101851851851853E-3</v>
      </c>
      <c r="AX47" s="133">
        <v>2.2016898148148147E-3</v>
      </c>
      <c r="AY47" s="133">
        <v>2.2309374999999998E-3</v>
      </c>
      <c r="AZ47" s="133">
        <v>2.2320370370370371E-3</v>
      </c>
      <c r="BA47" s="133">
        <v>2.2791319444444443E-3</v>
      </c>
      <c r="BB47" s="133">
        <v>2.2954629629629631E-3</v>
      </c>
      <c r="BC47" s="133">
        <v>2.3311689814814814E-3</v>
      </c>
      <c r="BD47" s="133">
        <v>2.3665393518518519E-3</v>
      </c>
      <c r="BE47" s="133">
        <v>2.4215856481481484E-3</v>
      </c>
      <c r="BF47" s="133">
        <v>2.4345833333333333E-3</v>
      </c>
      <c r="BG47" s="133">
        <v>2.4639583333333332E-3</v>
      </c>
      <c r="BH47" s="133">
        <v>2.4631481481481483E-3</v>
      </c>
      <c r="BI47" s="133">
        <v>2.4922106481481483E-3</v>
      </c>
      <c r="BJ47" s="133">
        <v>2.4380555555555557E-3</v>
      </c>
      <c r="BK47" s="133">
        <v>2.4666203703703703E-3</v>
      </c>
      <c r="BL47" s="133">
        <v>2.539236111111111E-3</v>
      </c>
      <c r="BM47" s="133">
        <v>2.5783217592592594E-3</v>
      </c>
      <c r="BN47" s="133">
        <v>2.532673611111111E-3</v>
      </c>
      <c r="BO47" s="133">
        <v>2.6166203703703703E-3</v>
      </c>
      <c r="BP47" s="133">
        <v>2.6233333333333334E-3</v>
      </c>
      <c r="BQ47" s="133">
        <v>2.4480555555555553E-3</v>
      </c>
      <c r="BR47" s="133">
        <v>2.4909143518518518E-3</v>
      </c>
      <c r="BS47" s="133">
        <v>2.3917592592592593E-3</v>
      </c>
      <c r="BT47" s="135">
        <v>2.2676736111111114E-3</v>
      </c>
    </row>
    <row r="48" spans="2:72" x14ac:dyDescent="0.2">
      <c r="B48" s="130">
        <v>43</v>
      </c>
      <c r="C48" s="131">
        <v>50</v>
      </c>
      <c r="D48" s="131" t="s">
        <v>18</v>
      </c>
      <c r="E48" s="132">
        <v>1966</v>
      </c>
      <c r="F48" s="132" t="s">
        <v>277</v>
      </c>
      <c r="G48" s="132">
        <v>4</v>
      </c>
      <c r="H48" s="131" t="s">
        <v>19</v>
      </c>
      <c r="I48" s="136">
        <v>0.14548921296296297</v>
      </c>
      <c r="J48" s="137">
        <v>2.836550925925926E-3</v>
      </c>
      <c r="K48" s="133">
        <v>2.2669328703703705E-3</v>
      </c>
      <c r="L48" s="133">
        <v>2.2792708333333332E-3</v>
      </c>
      <c r="M48" s="133">
        <v>2.2840856481481479E-3</v>
      </c>
      <c r="N48" s="133">
        <v>2.3165393518518517E-3</v>
      </c>
      <c r="O48" s="133">
        <v>2.3953587962962965E-3</v>
      </c>
      <c r="P48" s="133">
        <v>2.3628009259259257E-3</v>
      </c>
      <c r="Q48" s="133">
        <v>2.3649421296296296E-3</v>
      </c>
      <c r="R48" s="133">
        <v>2.3180439814814813E-3</v>
      </c>
      <c r="S48" s="133">
        <v>2.2840393518518518E-3</v>
      </c>
      <c r="T48" s="133">
        <v>2.3057291666666669E-3</v>
      </c>
      <c r="U48" s="133">
        <v>2.3266087962962962E-3</v>
      </c>
      <c r="V48" s="133">
        <v>2.3002546296296295E-3</v>
      </c>
      <c r="W48" s="133">
        <v>2.3023611111111109E-3</v>
      </c>
      <c r="X48" s="133">
        <v>2.3032175925925924E-3</v>
      </c>
      <c r="Y48" s="133">
        <v>2.2711458333333333E-3</v>
      </c>
      <c r="Z48" s="133">
        <v>2.3437847222222224E-3</v>
      </c>
      <c r="AA48" s="133">
        <v>2.3814583333333331E-3</v>
      </c>
      <c r="AB48" s="133">
        <v>2.388761574074074E-3</v>
      </c>
      <c r="AC48" s="133">
        <v>2.3459722222222224E-3</v>
      </c>
      <c r="AD48" s="133">
        <v>2.6254629629629631E-3</v>
      </c>
      <c r="AE48" s="133">
        <v>2.3252546296296298E-3</v>
      </c>
      <c r="AF48" s="133">
        <v>2.3265856481481484E-3</v>
      </c>
      <c r="AG48" s="133">
        <v>2.3371874999999999E-3</v>
      </c>
      <c r="AH48" s="133">
        <v>2.3534953703703704E-3</v>
      </c>
      <c r="AI48" s="133">
        <v>2.3717476851851851E-3</v>
      </c>
      <c r="AJ48" s="133">
        <v>2.3823726851851849E-3</v>
      </c>
      <c r="AK48" s="133">
        <v>2.3637384259259258E-3</v>
      </c>
      <c r="AL48" s="133">
        <v>2.3629976851851854E-3</v>
      </c>
      <c r="AM48" s="133">
        <v>2.3748726851851852E-3</v>
      </c>
      <c r="AN48" s="133">
        <v>2.3776736111111112E-3</v>
      </c>
      <c r="AO48" s="133">
        <v>2.1628356481481481E-3</v>
      </c>
      <c r="AP48" s="133">
        <v>2.0960069444444446E-3</v>
      </c>
      <c r="AQ48" s="133">
        <v>2.1944560185185183E-3</v>
      </c>
      <c r="AR48" s="133">
        <v>2.2495717592592593E-3</v>
      </c>
      <c r="AS48" s="133">
        <v>2.2784374999999996E-3</v>
      </c>
      <c r="AT48" s="133">
        <v>2.2632060185185186E-3</v>
      </c>
      <c r="AU48" s="133">
        <v>2.1155092592592593E-3</v>
      </c>
      <c r="AV48" s="133">
        <v>2.2523842592592591E-3</v>
      </c>
      <c r="AW48" s="133">
        <v>2.244710648148148E-3</v>
      </c>
      <c r="AX48" s="133">
        <v>2.2394907407407407E-3</v>
      </c>
      <c r="AY48" s="133">
        <v>1.9523032407407406E-3</v>
      </c>
      <c r="AZ48" s="133">
        <v>2.2585069444444445E-3</v>
      </c>
      <c r="BA48" s="133">
        <v>2.2578356481481481E-3</v>
      </c>
      <c r="BB48" s="133">
        <v>2.3010069444444445E-3</v>
      </c>
      <c r="BC48" s="133">
        <v>2.3705787037037037E-3</v>
      </c>
      <c r="BD48" s="133">
        <v>2.2442245370370372E-3</v>
      </c>
      <c r="BE48" s="133">
        <v>2.3177083333333335E-3</v>
      </c>
      <c r="BF48" s="133">
        <v>2.2895601851851853E-3</v>
      </c>
      <c r="BG48" s="133">
        <v>2.3368981481481483E-3</v>
      </c>
      <c r="BH48" s="133">
        <v>2.3558564814814818E-3</v>
      </c>
      <c r="BI48" s="133">
        <v>2.3491782407407407E-3</v>
      </c>
      <c r="BJ48" s="133">
        <v>2.2028819444444444E-3</v>
      </c>
      <c r="BK48" s="133">
        <v>2.2374189814814813E-3</v>
      </c>
      <c r="BL48" s="133">
        <v>2.2974421296296297E-3</v>
      </c>
      <c r="BM48" s="133">
        <v>2.2728009259259259E-3</v>
      </c>
      <c r="BN48" s="133">
        <v>2.3135185185185186E-3</v>
      </c>
      <c r="BO48" s="133">
        <v>2.3118865740740743E-3</v>
      </c>
      <c r="BP48" s="133">
        <v>2.3365972222222221E-3</v>
      </c>
      <c r="BQ48" s="133">
        <v>2.2886342592592594E-3</v>
      </c>
      <c r="BR48" s="133">
        <v>2.3264699074074073E-3</v>
      </c>
      <c r="BS48" s="133">
        <v>2.3719212962962965E-3</v>
      </c>
      <c r="BT48" s="135">
        <v>2.220127314814815E-3</v>
      </c>
    </row>
    <row r="49" spans="2:72" x14ac:dyDescent="0.2">
      <c r="B49" s="130">
        <v>44</v>
      </c>
      <c r="C49" s="131">
        <v>95</v>
      </c>
      <c r="D49" s="131" t="s">
        <v>319</v>
      </c>
      <c r="E49" s="132">
        <v>1978</v>
      </c>
      <c r="F49" s="132" t="s">
        <v>266</v>
      </c>
      <c r="G49" s="132">
        <v>16</v>
      </c>
      <c r="H49" s="131" t="s">
        <v>320</v>
      </c>
      <c r="I49" s="136">
        <v>0.14551564814814813</v>
      </c>
      <c r="J49" s="137">
        <v>2.872465277777778E-3</v>
      </c>
      <c r="K49" s="133">
        <v>2.2522916666666668E-3</v>
      </c>
      <c r="L49" s="133">
        <v>2.290474537037037E-3</v>
      </c>
      <c r="M49" s="133">
        <v>2.2933101851851851E-3</v>
      </c>
      <c r="N49" s="133">
        <v>2.2837615740740739E-3</v>
      </c>
      <c r="O49" s="133">
        <v>2.2772222222222221E-3</v>
      </c>
      <c r="P49" s="133">
        <v>2.2416203703703704E-3</v>
      </c>
      <c r="Q49" s="133">
        <v>2.1967939814814814E-3</v>
      </c>
      <c r="R49" s="133">
        <v>2.2068287037037039E-3</v>
      </c>
      <c r="S49" s="133">
        <v>2.2549421296296297E-3</v>
      </c>
      <c r="T49" s="133">
        <v>2.2925925925925926E-3</v>
      </c>
      <c r="U49" s="133">
        <v>2.3316435185185185E-3</v>
      </c>
      <c r="V49" s="133">
        <v>2.3283564814814816E-3</v>
      </c>
      <c r="W49" s="133">
        <v>2.3538425925925927E-3</v>
      </c>
      <c r="X49" s="133">
        <v>2.3725E-3</v>
      </c>
      <c r="Y49" s="133">
        <v>2.3307986111111112E-3</v>
      </c>
      <c r="Z49" s="133">
        <v>2.3324884259259258E-3</v>
      </c>
      <c r="AA49" s="133">
        <v>2.3159374999999999E-3</v>
      </c>
      <c r="AB49" s="133">
        <v>2.2682986111111111E-3</v>
      </c>
      <c r="AC49" s="133">
        <v>2.2119675925925922E-3</v>
      </c>
      <c r="AD49" s="133">
        <v>2.244351851851852E-3</v>
      </c>
      <c r="AE49" s="133">
        <v>2.2365625000000003E-3</v>
      </c>
      <c r="AF49" s="133">
        <v>2.2432638888888888E-3</v>
      </c>
      <c r="AG49" s="133">
        <v>2.2595023148148149E-3</v>
      </c>
      <c r="AH49" s="133">
        <v>2.2444675925925926E-3</v>
      </c>
      <c r="AI49" s="133">
        <v>2.2375925925925927E-3</v>
      </c>
      <c r="AJ49" s="133">
        <v>2.270439814814815E-3</v>
      </c>
      <c r="AK49" s="133">
        <v>2.2683796296296297E-3</v>
      </c>
      <c r="AL49" s="133">
        <v>2.2445138888888888E-3</v>
      </c>
      <c r="AM49" s="133">
        <v>2.3457523148148148E-3</v>
      </c>
      <c r="AN49" s="133">
        <v>2.2733333333333334E-3</v>
      </c>
      <c r="AO49" s="133">
        <v>2.2678356481481482E-3</v>
      </c>
      <c r="AP49" s="133">
        <v>2.2585185185185182E-3</v>
      </c>
      <c r="AQ49" s="133">
        <v>2.3538425925925927E-3</v>
      </c>
      <c r="AR49" s="133">
        <v>2.2855555555555554E-3</v>
      </c>
      <c r="AS49" s="133">
        <v>2.2947453703703702E-3</v>
      </c>
      <c r="AT49" s="133">
        <v>2.2697916666666669E-3</v>
      </c>
      <c r="AU49" s="133">
        <v>2.3100578703703707E-3</v>
      </c>
      <c r="AV49" s="133">
        <v>2.2954976851851851E-3</v>
      </c>
      <c r="AW49" s="133">
        <v>2.3892824074074072E-3</v>
      </c>
      <c r="AX49" s="133">
        <v>2.3551157407407405E-3</v>
      </c>
      <c r="AY49" s="133">
        <v>2.3120486111111111E-3</v>
      </c>
      <c r="AZ49" s="133">
        <v>2.3616550925925927E-3</v>
      </c>
      <c r="BA49" s="133">
        <v>2.3570601851851851E-3</v>
      </c>
      <c r="BB49" s="133">
        <v>2.3409375000000001E-3</v>
      </c>
      <c r="BC49" s="133">
        <v>2.4562384259259264E-3</v>
      </c>
      <c r="BD49" s="133">
        <v>2.3087268518518517E-3</v>
      </c>
      <c r="BE49" s="133">
        <v>2.3083564814814815E-3</v>
      </c>
      <c r="BF49" s="133">
        <v>2.3381018518518521E-3</v>
      </c>
      <c r="BG49" s="133">
        <v>2.3770370370370373E-3</v>
      </c>
      <c r="BH49" s="133">
        <v>2.3455092592592594E-3</v>
      </c>
      <c r="BI49" s="133">
        <v>2.3364236111111112E-3</v>
      </c>
      <c r="BJ49" s="133">
        <v>2.2981944444444443E-3</v>
      </c>
      <c r="BK49" s="133">
        <v>2.3467824074074077E-3</v>
      </c>
      <c r="BL49" s="133">
        <v>2.3178009259259258E-3</v>
      </c>
      <c r="BM49" s="133">
        <v>2.3255439814814818E-3</v>
      </c>
      <c r="BN49" s="133">
        <v>2.3664583333333337E-3</v>
      </c>
      <c r="BO49" s="133">
        <v>2.2484490740740742E-3</v>
      </c>
      <c r="BP49" s="133">
        <v>2.3470717592592593E-3</v>
      </c>
      <c r="BQ49" s="133">
        <v>2.3530439814814816E-3</v>
      </c>
      <c r="BR49" s="133">
        <v>2.3427777777777778E-3</v>
      </c>
      <c r="BS49" s="133">
        <v>2.2780902777777778E-3</v>
      </c>
      <c r="BT49" s="135">
        <v>2.1928009259259262E-3</v>
      </c>
    </row>
    <row r="50" spans="2:72" x14ac:dyDescent="0.2">
      <c r="B50" s="130">
        <v>45</v>
      </c>
      <c r="C50" s="131">
        <v>21</v>
      </c>
      <c r="D50" s="131" t="s">
        <v>321</v>
      </c>
      <c r="E50" s="132">
        <v>1986</v>
      </c>
      <c r="F50" s="132" t="s">
        <v>266</v>
      </c>
      <c r="G50" s="132">
        <v>17</v>
      </c>
      <c r="H50" s="131" t="s">
        <v>322</v>
      </c>
      <c r="I50" s="136">
        <v>0.14627086805555556</v>
      </c>
      <c r="J50" s="137">
        <v>2.7740393518518518E-3</v>
      </c>
      <c r="K50" s="133">
        <v>2.0135995370370368E-3</v>
      </c>
      <c r="L50" s="133">
        <v>2.0715162037037035E-3</v>
      </c>
      <c r="M50" s="133">
        <v>2.0745370370370371E-3</v>
      </c>
      <c r="N50" s="133">
        <v>2.1233449074074076E-3</v>
      </c>
      <c r="O50" s="133">
        <v>2.1458449074074075E-3</v>
      </c>
      <c r="P50" s="133">
        <v>2.0435532407407407E-3</v>
      </c>
      <c r="Q50" s="133">
        <v>2.1237152777777778E-3</v>
      </c>
      <c r="R50" s="133">
        <v>2.1495717592592595E-3</v>
      </c>
      <c r="S50" s="133">
        <v>2.1417129629629629E-3</v>
      </c>
      <c r="T50" s="133">
        <v>2.1509375000000001E-3</v>
      </c>
      <c r="U50" s="133">
        <v>2.1483449074074074E-3</v>
      </c>
      <c r="V50" s="133">
        <v>2.1894097222222224E-3</v>
      </c>
      <c r="W50" s="133">
        <v>2.2217361111111114E-3</v>
      </c>
      <c r="X50" s="133">
        <v>2.2028009259259258E-3</v>
      </c>
      <c r="Y50" s="133">
        <v>2.2031249999999998E-3</v>
      </c>
      <c r="Z50" s="133">
        <v>2.2366550925925926E-3</v>
      </c>
      <c r="AA50" s="133">
        <v>2.2602662037037036E-3</v>
      </c>
      <c r="AB50" s="133">
        <v>2.2606018518518517E-3</v>
      </c>
      <c r="AC50" s="133">
        <v>2.2720370370370368E-3</v>
      </c>
      <c r="AD50" s="133">
        <v>2.2344328703703706E-3</v>
      </c>
      <c r="AE50" s="133">
        <v>2.2498148148148147E-3</v>
      </c>
      <c r="AF50" s="133">
        <v>2.252488425925926E-3</v>
      </c>
      <c r="AG50" s="133">
        <v>2.2420949074074075E-3</v>
      </c>
      <c r="AH50" s="133">
        <v>2.1975115740740744E-3</v>
      </c>
      <c r="AI50" s="133">
        <v>2.1532754629629632E-3</v>
      </c>
      <c r="AJ50" s="133">
        <v>2.1401273148148148E-3</v>
      </c>
      <c r="AK50" s="133">
        <v>2.1504861111111108E-3</v>
      </c>
      <c r="AL50" s="133">
        <v>2.1965046296296294E-3</v>
      </c>
      <c r="AM50" s="133">
        <v>2.2012500000000001E-3</v>
      </c>
      <c r="AN50" s="133">
        <v>2.1742708333333332E-3</v>
      </c>
      <c r="AO50" s="133">
        <v>2.1640162037037036E-3</v>
      </c>
      <c r="AP50" s="133">
        <v>2.257037037037037E-3</v>
      </c>
      <c r="AQ50" s="133">
        <v>2.2965393518518521E-3</v>
      </c>
      <c r="AR50" s="133">
        <v>2.3240393518518519E-3</v>
      </c>
      <c r="AS50" s="133">
        <v>2.2841666666666666E-3</v>
      </c>
      <c r="AT50" s="133">
        <v>2.2888773148148152E-3</v>
      </c>
      <c r="AU50" s="133">
        <v>2.322326388888889E-3</v>
      </c>
      <c r="AV50" s="133">
        <v>2.2877662037037037E-3</v>
      </c>
      <c r="AW50" s="133">
        <v>2.3104398148148151E-3</v>
      </c>
      <c r="AX50" s="133">
        <v>2.3251273148148146E-3</v>
      </c>
      <c r="AY50" s="133">
        <v>2.3192824074074075E-3</v>
      </c>
      <c r="AZ50" s="133">
        <v>2.3272916666666667E-3</v>
      </c>
      <c r="BA50" s="133">
        <v>2.3936921296296297E-3</v>
      </c>
      <c r="BB50" s="133">
        <v>2.3936921296296297E-3</v>
      </c>
      <c r="BC50" s="133">
        <v>2.4369097222222223E-3</v>
      </c>
      <c r="BD50" s="133">
        <v>2.4910763888888886E-3</v>
      </c>
      <c r="BE50" s="133">
        <v>2.4520601851851852E-3</v>
      </c>
      <c r="BF50" s="133">
        <v>2.4653935185185187E-3</v>
      </c>
      <c r="BG50" s="133">
        <v>2.501712962962963E-3</v>
      </c>
      <c r="BH50" s="133">
        <v>2.534861111111111E-3</v>
      </c>
      <c r="BI50" s="133">
        <v>2.5691087962962963E-3</v>
      </c>
      <c r="BJ50" s="133">
        <v>2.4488425925925927E-3</v>
      </c>
      <c r="BK50" s="133">
        <v>2.4727662037037036E-3</v>
      </c>
      <c r="BL50" s="133">
        <v>2.5520601851851854E-3</v>
      </c>
      <c r="BM50" s="133">
        <v>2.5246412037037039E-3</v>
      </c>
      <c r="BN50" s="133">
        <v>2.5891550925925925E-3</v>
      </c>
      <c r="BO50" s="133">
        <v>2.6034374999999998E-3</v>
      </c>
      <c r="BP50" s="133">
        <v>2.7694212962962963E-3</v>
      </c>
      <c r="BQ50" s="133">
        <v>2.7052083333333333E-3</v>
      </c>
      <c r="BR50" s="133">
        <v>2.7669791666666663E-3</v>
      </c>
      <c r="BS50" s="133">
        <v>2.7127546296296296E-3</v>
      </c>
      <c r="BT50" s="135">
        <v>2.3805787037037038E-3</v>
      </c>
    </row>
    <row r="51" spans="2:72" x14ac:dyDescent="0.2">
      <c r="B51" s="130">
        <v>46</v>
      </c>
      <c r="C51" s="131">
        <v>111</v>
      </c>
      <c r="D51" s="131" t="s">
        <v>8</v>
      </c>
      <c r="E51" s="132">
        <v>1975</v>
      </c>
      <c r="F51" s="132" t="s">
        <v>263</v>
      </c>
      <c r="G51" s="132">
        <v>19</v>
      </c>
      <c r="H51" s="131" t="s">
        <v>323</v>
      </c>
      <c r="I51" s="136">
        <v>0.14634388888888888</v>
      </c>
      <c r="J51" s="137">
        <v>2.518483796296296E-3</v>
      </c>
      <c r="K51" s="133">
        <v>1.9382060185185186E-3</v>
      </c>
      <c r="L51" s="133">
        <v>1.9789814814814813E-3</v>
      </c>
      <c r="M51" s="133">
        <v>2.0540624999999999E-3</v>
      </c>
      <c r="N51" s="133">
        <v>2.0540624999999999E-3</v>
      </c>
      <c r="O51" s="133">
        <v>2.0573495370370368E-3</v>
      </c>
      <c r="P51" s="133">
        <v>2.0783217592592594E-3</v>
      </c>
      <c r="Q51" s="133">
        <v>2.0840740740740741E-3</v>
      </c>
      <c r="R51" s="133">
        <v>2.0604282407407407E-3</v>
      </c>
      <c r="S51" s="133">
        <v>2.1008333333333335E-3</v>
      </c>
      <c r="T51" s="133">
        <v>2.0849189814814814E-3</v>
      </c>
      <c r="U51" s="133">
        <v>2.0863194444444445E-3</v>
      </c>
      <c r="V51" s="133">
        <v>2.0544212962962964E-3</v>
      </c>
      <c r="W51" s="133">
        <v>2.0667013888888888E-3</v>
      </c>
      <c r="X51" s="133">
        <v>2.0616782407407407E-3</v>
      </c>
      <c r="Y51" s="133">
        <v>2.0424305555555556E-3</v>
      </c>
      <c r="Z51" s="133">
        <v>2.1020254629629631E-3</v>
      </c>
      <c r="AA51" s="133">
        <v>2.1293518518518515E-3</v>
      </c>
      <c r="AB51" s="133">
        <v>2.114699074074074E-3</v>
      </c>
      <c r="AC51" s="133">
        <v>2.1337847222222222E-3</v>
      </c>
      <c r="AD51" s="133">
        <v>2.1365162037037034E-3</v>
      </c>
      <c r="AE51" s="133">
        <v>2.1215856481481481E-3</v>
      </c>
      <c r="AF51" s="133">
        <v>2.1449421296296295E-3</v>
      </c>
      <c r="AG51" s="133">
        <v>2.1518171296296298E-3</v>
      </c>
      <c r="AH51" s="133">
        <v>2.1523495370370373E-3</v>
      </c>
      <c r="AI51" s="133">
        <v>2.1523032407407407E-3</v>
      </c>
      <c r="AJ51" s="133">
        <v>2.1799305555555556E-3</v>
      </c>
      <c r="AK51" s="133">
        <v>2.1441087962962963E-3</v>
      </c>
      <c r="AL51" s="133">
        <v>2.143622685185185E-3</v>
      </c>
      <c r="AM51" s="133">
        <v>2.1431250000000001E-3</v>
      </c>
      <c r="AN51" s="133">
        <v>2.1733796296296297E-3</v>
      </c>
      <c r="AO51" s="133">
        <v>2.1885763888888888E-3</v>
      </c>
      <c r="AP51" s="133">
        <v>2.1737731481481482E-3</v>
      </c>
      <c r="AQ51" s="133">
        <v>2.1954861111111112E-3</v>
      </c>
      <c r="AR51" s="133">
        <v>2.2381018518518518E-3</v>
      </c>
      <c r="AS51" s="133">
        <v>2.2113425925925924E-3</v>
      </c>
      <c r="AT51" s="133">
        <v>2.2616666666666666E-3</v>
      </c>
      <c r="AU51" s="133">
        <v>2.3053472222222221E-3</v>
      </c>
      <c r="AV51" s="133">
        <v>2.2907523148148149E-3</v>
      </c>
      <c r="AW51" s="133">
        <v>3.0159027777777775E-3</v>
      </c>
      <c r="AX51" s="133">
        <v>2.5585069444444444E-3</v>
      </c>
      <c r="AY51" s="133">
        <v>2.5277893518518518E-3</v>
      </c>
      <c r="AZ51" s="133">
        <v>2.5300000000000001E-3</v>
      </c>
      <c r="BA51" s="133">
        <v>2.7087152777777773E-3</v>
      </c>
      <c r="BB51" s="133">
        <v>2.548946759259259E-3</v>
      </c>
      <c r="BC51" s="133">
        <v>2.4450462962962963E-3</v>
      </c>
      <c r="BD51" s="133">
        <v>2.4572569444444446E-3</v>
      </c>
      <c r="BE51" s="133">
        <v>2.4150925925925924E-3</v>
      </c>
      <c r="BF51" s="133">
        <v>2.4806597222222222E-3</v>
      </c>
      <c r="BG51" s="133">
        <v>2.5739351851851852E-3</v>
      </c>
      <c r="BH51" s="133">
        <v>2.4494675925925925E-3</v>
      </c>
      <c r="BI51" s="133">
        <v>2.4719328703703704E-3</v>
      </c>
      <c r="BJ51" s="133">
        <v>2.6345138888888889E-3</v>
      </c>
      <c r="BK51" s="133">
        <v>2.6252662037037039E-3</v>
      </c>
      <c r="BL51" s="133">
        <v>2.745138888888889E-3</v>
      </c>
      <c r="BM51" s="133">
        <v>2.9847106481481482E-3</v>
      </c>
      <c r="BN51" s="133">
        <v>2.8738888888888889E-3</v>
      </c>
      <c r="BO51" s="133">
        <v>3.0408564814814816E-3</v>
      </c>
      <c r="BP51" s="133">
        <v>2.7120370370370371E-3</v>
      </c>
      <c r="BQ51" s="133">
        <v>2.7598263888888885E-3</v>
      </c>
      <c r="BR51" s="133">
        <v>2.5369212962962962E-3</v>
      </c>
      <c r="BS51" s="133">
        <v>2.7002777777777776E-3</v>
      </c>
      <c r="BT51" s="135">
        <v>2.2373379629629627E-3</v>
      </c>
    </row>
    <row r="52" spans="2:72" x14ac:dyDescent="0.2">
      <c r="B52" s="130">
        <v>47</v>
      </c>
      <c r="C52" s="131">
        <v>109</v>
      </c>
      <c r="D52" s="131" t="s">
        <v>324</v>
      </c>
      <c r="E52" s="132">
        <v>1974</v>
      </c>
      <c r="F52" s="132" t="s">
        <v>263</v>
      </c>
      <c r="G52" s="132">
        <v>20</v>
      </c>
      <c r="H52" s="131" t="s">
        <v>283</v>
      </c>
      <c r="I52" s="136">
        <v>0.14666567129629629</v>
      </c>
      <c r="J52" s="137">
        <v>2.8916203703703704E-3</v>
      </c>
      <c r="K52" s="133">
        <v>2.246365740740741E-3</v>
      </c>
      <c r="L52" s="133">
        <v>2.2918287037037035E-3</v>
      </c>
      <c r="M52" s="133">
        <v>2.3006944444444446E-3</v>
      </c>
      <c r="N52" s="133">
        <v>2.2765624999999999E-3</v>
      </c>
      <c r="O52" s="133">
        <v>2.2823032407407406E-3</v>
      </c>
      <c r="P52" s="133">
        <v>2.2464583333333334E-3</v>
      </c>
      <c r="Q52" s="133">
        <v>2.1962962962962965E-3</v>
      </c>
      <c r="R52" s="133">
        <v>2.2008333333333333E-3</v>
      </c>
      <c r="S52" s="133">
        <v>2.245138888888889E-3</v>
      </c>
      <c r="T52" s="133">
        <v>2.2940277777777776E-3</v>
      </c>
      <c r="U52" s="133">
        <v>2.3192476851851855E-3</v>
      </c>
      <c r="V52" s="133">
        <v>2.3306944444444443E-3</v>
      </c>
      <c r="W52" s="133">
        <v>2.3546990740740742E-3</v>
      </c>
      <c r="X52" s="133">
        <v>2.3701388888888891E-3</v>
      </c>
      <c r="Y52" s="133">
        <v>2.3323032407407407E-3</v>
      </c>
      <c r="Z52" s="133">
        <v>2.3337384259259262E-3</v>
      </c>
      <c r="AA52" s="133">
        <v>2.3198611111111115E-3</v>
      </c>
      <c r="AB52" s="133">
        <v>2.2632870370370372E-3</v>
      </c>
      <c r="AC52" s="133">
        <v>2.2189699074074078E-3</v>
      </c>
      <c r="AD52" s="133">
        <v>2.2406944444444445E-3</v>
      </c>
      <c r="AE52" s="133">
        <v>2.2330324074074075E-3</v>
      </c>
      <c r="AF52" s="133">
        <v>2.2417245370370369E-3</v>
      </c>
      <c r="AG52" s="133">
        <v>2.2611342592592592E-3</v>
      </c>
      <c r="AH52" s="133">
        <v>2.2452546296296296E-3</v>
      </c>
      <c r="AI52" s="133">
        <v>2.2326851851851852E-3</v>
      </c>
      <c r="AJ52" s="133">
        <v>2.2744212962962965E-3</v>
      </c>
      <c r="AK52" s="133">
        <v>2.2676620370370372E-3</v>
      </c>
      <c r="AL52" s="133">
        <v>2.2468402777777777E-3</v>
      </c>
      <c r="AM52" s="133">
        <v>2.3426851851851851E-3</v>
      </c>
      <c r="AN52" s="133">
        <v>2.2732870370370372E-3</v>
      </c>
      <c r="AO52" s="133">
        <v>2.2710069444444444E-3</v>
      </c>
      <c r="AP52" s="133">
        <v>2.2577662037037041E-3</v>
      </c>
      <c r="AQ52" s="133">
        <v>2.3550231481481482E-3</v>
      </c>
      <c r="AR52" s="133">
        <v>2.2831365740740741E-3</v>
      </c>
      <c r="AS52" s="133">
        <v>2.3003124999999998E-3</v>
      </c>
      <c r="AT52" s="133">
        <v>2.2624189814814816E-3</v>
      </c>
      <c r="AU52" s="133">
        <v>2.310497685185185E-3</v>
      </c>
      <c r="AV52" s="133">
        <v>2.2972453703703705E-3</v>
      </c>
      <c r="AW52" s="133">
        <v>2.3879861111111111E-3</v>
      </c>
      <c r="AX52" s="133">
        <v>2.3609027777777782E-3</v>
      </c>
      <c r="AY52" s="133">
        <v>2.3099421296296297E-3</v>
      </c>
      <c r="AZ52" s="133">
        <v>2.3602546296296292E-3</v>
      </c>
      <c r="BA52" s="133">
        <v>2.3556944444444445E-3</v>
      </c>
      <c r="BB52" s="133">
        <v>2.3416319444444444E-3</v>
      </c>
      <c r="BC52" s="133">
        <v>2.4570486111111108E-3</v>
      </c>
      <c r="BD52" s="133">
        <v>2.3076041666666666E-3</v>
      </c>
      <c r="BE52" s="133">
        <v>2.3146412037037037E-3</v>
      </c>
      <c r="BF52" s="133">
        <v>2.3348611111111109E-3</v>
      </c>
      <c r="BG52" s="133">
        <v>2.3750115740740741E-3</v>
      </c>
      <c r="BH52" s="133">
        <v>2.3511458333333331E-3</v>
      </c>
      <c r="BI52" s="133">
        <v>2.3331712962962963E-3</v>
      </c>
      <c r="BJ52" s="133">
        <v>2.3027777777777777E-3</v>
      </c>
      <c r="BK52" s="133">
        <v>2.3455439814814814E-3</v>
      </c>
      <c r="BL52" s="133">
        <v>2.3121180555555555E-3</v>
      </c>
      <c r="BM52" s="133">
        <v>2.3294328703703702E-3</v>
      </c>
      <c r="BN52" s="133">
        <v>2.371388888888889E-3</v>
      </c>
      <c r="BO52" s="133">
        <v>2.3223958333333334E-3</v>
      </c>
      <c r="BP52" s="133">
        <v>2.4553009259259259E-3</v>
      </c>
      <c r="BQ52" s="133">
        <v>2.5943055555555559E-3</v>
      </c>
      <c r="BR52" s="133">
        <v>2.5669212962962963E-3</v>
      </c>
      <c r="BS52" s="133">
        <v>2.5631018518518516E-3</v>
      </c>
      <c r="BT52" s="135">
        <v>2.400590277777778E-3</v>
      </c>
    </row>
    <row r="53" spans="2:72" x14ac:dyDescent="0.2">
      <c r="B53" s="130">
        <v>48</v>
      </c>
      <c r="C53" s="131">
        <v>24</v>
      </c>
      <c r="D53" s="131" t="s">
        <v>238</v>
      </c>
      <c r="E53" s="132">
        <v>1962</v>
      </c>
      <c r="F53" s="132" t="s">
        <v>277</v>
      </c>
      <c r="G53" s="132">
        <v>5</v>
      </c>
      <c r="H53" s="131" t="s">
        <v>239</v>
      </c>
      <c r="I53" s="136">
        <v>0.14815767361111112</v>
      </c>
      <c r="J53" s="137">
        <v>2.8930208333333329E-3</v>
      </c>
      <c r="K53" s="133">
        <v>2.2157175925925925E-3</v>
      </c>
      <c r="L53" s="133">
        <v>2.1658796296296296E-3</v>
      </c>
      <c r="M53" s="133">
        <v>2.1764930555555556E-3</v>
      </c>
      <c r="N53" s="133">
        <v>2.1730324074074078E-3</v>
      </c>
      <c r="O53" s="133">
        <v>2.281261574074074E-3</v>
      </c>
      <c r="P53" s="133">
        <v>2.1346064814814817E-3</v>
      </c>
      <c r="Q53" s="133">
        <v>2.1626157407407406E-3</v>
      </c>
      <c r="R53" s="133">
        <v>2.1558564814814813E-3</v>
      </c>
      <c r="S53" s="133">
        <v>2.1740509259259261E-3</v>
      </c>
      <c r="T53" s="133">
        <v>2.1572685185185184E-3</v>
      </c>
      <c r="U53" s="133">
        <v>2.2169675925925924E-3</v>
      </c>
      <c r="V53" s="133">
        <v>2.1757754629629631E-3</v>
      </c>
      <c r="W53" s="133">
        <v>2.1882638888888889E-3</v>
      </c>
      <c r="X53" s="133">
        <v>2.1595949074074074E-3</v>
      </c>
      <c r="Y53" s="133">
        <v>2.2109722222222222E-3</v>
      </c>
      <c r="Z53" s="133">
        <v>2.1699074074074073E-3</v>
      </c>
      <c r="AA53" s="133">
        <v>2.1710532407407408E-3</v>
      </c>
      <c r="AB53" s="133">
        <v>2.200277777777778E-3</v>
      </c>
      <c r="AC53" s="133">
        <v>2.1762037037037036E-3</v>
      </c>
      <c r="AD53" s="133">
        <v>2.1771874999999999E-3</v>
      </c>
      <c r="AE53" s="133">
        <v>2.2021990740740739E-3</v>
      </c>
      <c r="AF53" s="133">
        <v>2.1935879629629627E-3</v>
      </c>
      <c r="AG53" s="133">
        <v>2.2023032407407408E-3</v>
      </c>
      <c r="AH53" s="133">
        <v>2.1485300925925925E-3</v>
      </c>
      <c r="AI53" s="133">
        <v>2.2024305555555556E-3</v>
      </c>
      <c r="AJ53" s="133">
        <v>2.2384143518518521E-3</v>
      </c>
      <c r="AK53" s="133">
        <v>2.2024652777777776E-3</v>
      </c>
      <c r="AL53" s="133">
        <v>2.1995138888888889E-3</v>
      </c>
      <c r="AM53" s="133">
        <v>2.1800231481481484E-3</v>
      </c>
      <c r="AN53" s="133">
        <v>2.1987499999999997E-3</v>
      </c>
      <c r="AO53" s="133">
        <v>2.2331481481481477E-3</v>
      </c>
      <c r="AP53" s="133">
        <v>2.1827430555555554E-3</v>
      </c>
      <c r="AQ53" s="133">
        <v>2.1873263888888888E-3</v>
      </c>
      <c r="AR53" s="133">
        <v>2.2151388888888889E-3</v>
      </c>
      <c r="AS53" s="133">
        <v>2.2215509259259259E-3</v>
      </c>
      <c r="AT53" s="133">
        <v>2.2134490740740738E-3</v>
      </c>
      <c r="AU53" s="133">
        <v>2.2239699074074071E-3</v>
      </c>
      <c r="AV53" s="133">
        <v>2.1789814814814814E-3</v>
      </c>
      <c r="AW53" s="133">
        <v>2.1748148148148148E-3</v>
      </c>
      <c r="AX53" s="133">
        <v>2.203287037037037E-3</v>
      </c>
      <c r="AY53" s="133">
        <v>2.2418749999999999E-3</v>
      </c>
      <c r="AZ53" s="133">
        <v>2.2446643518518519E-3</v>
      </c>
      <c r="BA53" s="133">
        <v>2.2319444444444444E-3</v>
      </c>
      <c r="BB53" s="133">
        <v>2.2133796296296294E-3</v>
      </c>
      <c r="BC53" s="133">
        <v>2.2215972222222225E-3</v>
      </c>
      <c r="BD53" s="133">
        <v>2.2735879629629629E-3</v>
      </c>
      <c r="BE53" s="133">
        <v>2.2488425925925926E-3</v>
      </c>
      <c r="BF53" s="133">
        <v>2.52375E-3</v>
      </c>
      <c r="BG53" s="133">
        <v>4.0274305555555558E-3</v>
      </c>
      <c r="BH53" s="133">
        <v>4.2922916666666673E-3</v>
      </c>
      <c r="BI53" s="133">
        <v>2.8451041666666664E-3</v>
      </c>
      <c r="BJ53" s="133">
        <v>2.6655439814814818E-3</v>
      </c>
      <c r="BK53" s="133">
        <v>2.6431481481481479E-3</v>
      </c>
      <c r="BL53" s="133">
        <v>2.6155092592592588E-3</v>
      </c>
      <c r="BM53" s="133">
        <v>2.6004976851851853E-3</v>
      </c>
      <c r="BN53" s="133">
        <v>2.5053125000000002E-3</v>
      </c>
      <c r="BO53" s="133">
        <v>2.4992939814814817E-3</v>
      </c>
      <c r="BP53" s="133">
        <v>2.5439583333333334E-3</v>
      </c>
      <c r="BQ53" s="133">
        <v>2.5440277777777779E-3</v>
      </c>
      <c r="BR53" s="133">
        <v>2.559548611111111E-3</v>
      </c>
      <c r="BS53" s="133">
        <v>2.5892129629629629E-3</v>
      </c>
      <c r="BT53" s="135">
        <v>2.4885185185185188E-3</v>
      </c>
    </row>
    <row r="54" spans="2:72" x14ac:dyDescent="0.2">
      <c r="B54" s="130">
        <v>49</v>
      </c>
      <c r="C54" s="131">
        <v>73</v>
      </c>
      <c r="D54" s="131" t="s">
        <v>325</v>
      </c>
      <c r="E54" s="132">
        <v>1973</v>
      </c>
      <c r="F54" s="132" t="s">
        <v>263</v>
      </c>
      <c r="G54" s="132">
        <v>21</v>
      </c>
      <c r="H54" s="131" t="s">
        <v>326</v>
      </c>
      <c r="I54" s="136">
        <v>0.14890891203703704</v>
      </c>
      <c r="J54" s="137">
        <v>3.2279282407407408E-3</v>
      </c>
      <c r="K54" s="133">
        <v>2.3003472222222223E-3</v>
      </c>
      <c r="L54" s="133">
        <v>2.2663425925925924E-3</v>
      </c>
      <c r="M54" s="133">
        <v>2.2301504629629629E-3</v>
      </c>
      <c r="N54" s="133">
        <v>2.2341203703703703E-3</v>
      </c>
      <c r="O54" s="133">
        <v>2.2433101851851854E-3</v>
      </c>
      <c r="P54" s="133">
        <v>2.2541782407407411E-3</v>
      </c>
      <c r="Q54" s="133">
        <v>2.1732291666666666E-3</v>
      </c>
      <c r="R54" s="133">
        <v>2.2206597222222224E-3</v>
      </c>
      <c r="S54" s="133">
        <v>2.1982523148148148E-3</v>
      </c>
      <c r="T54" s="133">
        <v>2.1757175925925928E-3</v>
      </c>
      <c r="U54" s="133">
        <v>2.230625E-3</v>
      </c>
      <c r="V54" s="133">
        <v>2.2063310185185185E-3</v>
      </c>
      <c r="W54" s="133">
        <v>2.1978472222222221E-3</v>
      </c>
      <c r="X54" s="133">
        <v>2.1897800925925926E-3</v>
      </c>
      <c r="Y54" s="133">
        <v>2.1956944444444441E-3</v>
      </c>
      <c r="Z54" s="133">
        <v>2.1797800925925925E-3</v>
      </c>
      <c r="AA54" s="133">
        <v>2.2117824074074075E-3</v>
      </c>
      <c r="AB54" s="133">
        <v>2.2088078703703705E-3</v>
      </c>
      <c r="AC54" s="133">
        <v>2.229085648148148E-3</v>
      </c>
      <c r="AD54" s="133">
        <v>2.2269328703703704E-3</v>
      </c>
      <c r="AE54" s="133">
        <v>2.2016435185185186E-3</v>
      </c>
      <c r="AF54" s="133">
        <v>2.2632638888888889E-3</v>
      </c>
      <c r="AG54" s="133">
        <v>2.2620023148148152E-3</v>
      </c>
      <c r="AH54" s="133">
        <v>2.2202662037037039E-3</v>
      </c>
      <c r="AI54" s="133">
        <v>2.2334953703703705E-3</v>
      </c>
      <c r="AJ54" s="133">
        <v>2.2367013888888888E-3</v>
      </c>
      <c r="AK54" s="133">
        <v>2.2620486111111114E-3</v>
      </c>
      <c r="AL54" s="133">
        <v>2.2541782407407411E-3</v>
      </c>
      <c r="AM54" s="133">
        <v>2.2398495370370372E-3</v>
      </c>
      <c r="AN54" s="133">
        <v>2.2497106481481483E-3</v>
      </c>
      <c r="AO54" s="133">
        <v>2.2954282407407407E-3</v>
      </c>
      <c r="AP54" s="133">
        <v>2.3707291666666668E-3</v>
      </c>
      <c r="AQ54" s="133">
        <v>2.3090740740740741E-3</v>
      </c>
      <c r="AR54" s="133">
        <v>2.2862962962962963E-3</v>
      </c>
      <c r="AS54" s="133">
        <v>2.3009837962962962E-3</v>
      </c>
      <c r="AT54" s="133">
        <v>2.3340740740740743E-3</v>
      </c>
      <c r="AU54" s="133">
        <v>2.3364699074074073E-3</v>
      </c>
      <c r="AV54" s="133">
        <v>2.3420833333333336E-3</v>
      </c>
      <c r="AW54" s="133">
        <v>2.3617129629629626E-3</v>
      </c>
      <c r="AX54" s="133">
        <v>2.4409027777777775E-3</v>
      </c>
      <c r="AY54" s="133">
        <v>2.3328356481481481E-3</v>
      </c>
      <c r="AZ54" s="133">
        <v>2.3732986111111112E-3</v>
      </c>
      <c r="BA54" s="133">
        <v>2.3757638888888886E-3</v>
      </c>
      <c r="BB54" s="133">
        <v>2.3832754629629629E-3</v>
      </c>
      <c r="BC54" s="133">
        <v>2.4346643518518519E-3</v>
      </c>
      <c r="BD54" s="133">
        <v>2.5117708333333333E-3</v>
      </c>
      <c r="BE54" s="133">
        <v>2.4227199074074077E-3</v>
      </c>
      <c r="BF54" s="133">
        <v>2.4045601851851854E-3</v>
      </c>
      <c r="BG54" s="133">
        <v>2.5386111111111108E-3</v>
      </c>
      <c r="BH54" s="133">
        <v>2.4432754629629631E-3</v>
      </c>
      <c r="BI54" s="133">
        <v>2.4489583333333334E-3</v>
      </c>
      <c r="BJ54" s="133">
        <v>2.507951388888889E-3</v>
      </c>
      <c r="BK54" s="133">
        <v>2.4924074074074072E-3</v>
      </c>
      <c r="BL54" s="133">
        <v>2.5629050925925928E-3</v>
      </c>
      <c r="BM54" s="133">
        <v>2.6886921296296294E-3</v>
      </c>
      <c r="BN54" s="133">
        <v>2.5849768518518518E-3</v>
      </c>
      <c r="BO54" s="133">
        <v>2.6294097222222222E-3</v>
      </c>
      <c r="BP54" s="133">
        <v>2.6514467592592596E-3</v>
      </c>
      <c r="BQ54" s="133">
        <v>2.6574537037037035E-3</v>
      </c>
      <c r="BR54" s="133">
        <v>2.7767476851851855E-3</v>
      </c>
      <c r="BS54" s="133">
        <v>2.7372106481481483E-3</v>
      </c>
      <c r="BT54" s="135">
        <v>2.5481597222222221E-3</v>
      </c>
    </row>
    <row r="55" spans="2:72" x14ac:dyDescent="0.2">
      <c r="B55" s="130">
        <v>50</v>
      </c>
      <c r="C55" s="131">
        <v>69</v>
      </c>
      <c r="D55" s="131" t="s">
        <v>22</v>
      </c>
      <c r="E55" s="132">
        <v>1963</v>
      </c>
      <c r="F55" s="132" t="s">
        <v>277</v>
      </c>
      <c r="G55" s="132">
        <v>6</v>
      </c>
      <c r="H55" s="131"/>
      <c r="I55" s="136">
        <v>0.14905634259259259</v>
      </c>
      <c r="J55" s="137">
        <v>2.6933564814814819E-3</v>
      </c>
      <c r="K55" s="133">
        <v>2.0808333333333334E-3</v>
      </c>
      <c r="L55" s="133">
        <v>2.0701388888888887E-3</v>
      </c>
      <c r="M55" s="133">
        <v>2.0592361111111111E-3</v>
      </c>
      <c r="N55" s="133">
        <v>2.086574074074074E-3</v>
      </c>
      <c r="O55" s="133">
        <v>2.1017708333333331E-3</v>
      </c>
      <c r="P55" s="133">
        <v>2.1239004629629629E-3</v>
      </c>
      <c r="Q55" s="133">
        <v>2.145451388888889E-3</v>
      </c>
      <c r="R55" s="133">
        <v>2.1440277777777781E-3</v>
      </c>
      <c r="S55" s="133">
        <v>2.1176620370370373E-3</v>
      </c>
      <c r="T55" s="133">
        <v>2.1696527777777777E-3</v>
      </c>
      <c r="U55" s="133">
        <v>2.1627083333333333E-3</v>
      </c>
      <c r="V55" s="133">
        <v>2.1757291666666665E-3</v>
      </c>
      <c r="W55" s="133">
        <v>2.2178935185185188E-3</v>
      </c>
      <c r="X55" s="133">
        <v>2.2194907407407411E-3</v>
      </c>
      <c r="Y55" s="133">
        <v>2.1995370370370367E-3</v>
      </c>
      <c r="Z55" s="133">
        <v>2.2411805555555557E-3</v>
      </c>
      <c r="AA55" s="133">
        <v>2.256423611111111E-3</v>
      </c>
      <c r="AB55" s="133">
        <v>2.1755671296296297E-3</v>
      </c>
      <c r="AC55" s="133">
        <v>2.215289351851852E-3</v>
      </c>
      <c r="AD55" s="133">
        <v>2.214861111111111E-3</v>
      </c>
      <c r="AE55" s="133">
        <v>2.2179282407407408E-3</v>
      </c>
      <c r="AF55" s="133">
        <v>2.2097916666666668E-3</v>
      </c>
      <c r="AG55" s="133">
        <v>2.1884259259259261E-3</v>
      </c>
      <c r="AH55" s="133">
        <v>2.2303703703703704E-3</v>
      </c>
      <c r="AI55" s="133">
        <v>2.2415509259259259E-3</v>
      </c>
      <c r="AJ55" s="133">
        <v>2.1993402777777779E-3</v>
      </c>
      <c r="AK55" s="133">
        <v>2.2059837962962966E-3</v>
      </c>
      <c r="AL55" s="133">
        <v>2.2035995370370369E-3</v>
      </c>
      <c r="AM55" s="133">
        <v>2.2049421296296296E-3</v>
      </c>
      <c r="AN55" s="133">
        <v>2.1970717592592593E-3</v>
      </c>
      <c r="AO55" s="133">
        <v>2.1894212962962961E-3</v>
      </c>
      <c r="AP55" s="133">
        <v>2.2582291666666666E-3</v>
      </c>
      <c r="AQ55" s="133">
        <v>2.2853935185185186E-3</v>
      </c>
      <c r="AR55" s="133">
        <v>2.3144212962962962E-3</v>
      </c>
      <c r="AS55" s="133">
        <v>2.285486111111111E-3</v>
      </c>
      <c r="AT55" s="133">
        <v>2.2970949074074074E-3</v>
      </c>
      <c r="AU55" s="133">
        <v>2.3272453703703706E-3</v>
      </c>
      <c r="AV55" s="133">
        <v>2.3330902777777781E-3</v>
      </c>
      <c r="AW55" s="133">
        <v>2.3429629629629629E-3</v>
      </c>
      <c r="AX55" s="133">
        <v>2.3613773148148148E-3</v>
      </c>
      <c r="AY55" s="133">
        <v>2.3374074074074074E-3</v>
      </c>
      <c r="AZ55" s="133">
        <v>2.4225925925925925E-3</v>
      </c>
      <c r="BA55" s="133">
        <v>2.4185648148148148E-3</v>
      </c>
      <c r="BB55" s="133">
        <v>2.441724537037037E-3</v>
      </c>
      <c r="BC55" s="133">
        <v>2.464085648148148E-3</v>
      </c>
      <c r="BD55" s="133">
        <v>2.4500578703703702E-3</v>
      </c>
      <c r="BE55" s="133">
        <v>3.0393171296296297E-3</v>
      </c>
      <c r="BF55" s="133">
        <v>2.492152777777778E-3</v>
      </c>
      <c r="BG55" s="133">
        <v>2.5587847222222223E-3</v>
      </c>
      <c r="BH55" s="133">
        <v>3.0246412037037034E-3</v>
      </c>
      <c r="BI55" s="133">
        <v>2.6548032407407406E-3</v>
      </c>
      <c r="BJ55" s="133">
        <v>2.7004976851851856E-3</v>
      </c>
      <c r="BK55" s="133">
        <v>2.6357986111111113E-3</v>
      </c>
      <c r="BL55" s="133">
        <v>3.0581481481481484E-3</v>
      </c>
      <c r="BM55" s="133">
        <v>2.5887037037037037E-3</v>
      </c>
      <c r="BN55" s="133">
        <v>2.6471296296296299E-3</v>
      </c>
      <c r="BO55" s="133">
        <v>3.1208796296296297E-3</v>
      </c>
      <c r="BP55" s="133">
        <v>2.5999999999999999E-3</v>
      </c>
      <c r="BQ55" s="133">
        <v>2.563634259259259E-3</v>
      </c>
      <c r="BR55" s="133">
        <v>3.0152083333333333E-3</v>
      </c>
      <c r="BS55" s="133">
        <v>2.490752314814815E-3</v>
      </c>
      <c r="BT55" s="135">
        <v>2.3664467592592595E-3</v>
      </c>
    </row>
    <row r="56" spans="2:72" x14ac:dyDescent="0.2">
      <c r="B56" s="130">
        <v>51</v>
      </c>
      <c r="C56" s="131">
        <v>129</v>
      </c>
      <c r="D56" s="131" t="s">
        <v>21</v>
      </c>
      <c r="E56" s="132">
        <v>1967</v>
      </c>
      <c r="F56" s="132" t="s">
        <v>288</v>
      </c>
      <c r="G56" s="132">
        <v>3</v>
      </c>
      <c r="H56" s="131" t="s">
        <v>41</v>
      </c>
      <c r="I56" s="136">
        <v>0.1495071875</v>
      </c>
      <c r="J56" s="137">
        <v>2.9072106481481483E-3</v>
      </c>
      <c r="K56" s="133">
        <v>2.2367129629629629E-3</v>
      </c>
      <c r="L56" s="133">
        <v>2.2880208333333333E-3</v>
      </c>
      <c r="M56" s="133">
        <v>2.292337962962963E-3</v>
      </c>
      <c r="N56" s="133">
        <v>2.2847453703703706E-3</v>
      </c>
      <c r="O56" s="133">
        <v>2.2873958333333336E-3</v>
      </c>
      <c r="P56" s="133">
        <v>2.2310416666666663E-3</v>
      </c>
      <c r="Q56" s="133">
        <v>2.2017824074074075E-3</v>
      </c>
      <c r="R56" s="133">
        <v>2.2114236111111111E-3</v>
      </c>
      <c r="S56" s="133">
        <v>2.2452199074074071E-3</v>
      </c>
      <c r="T56" s="133">
        <v>2.2986458333333335E-3</v>
      </c>
      <c r="U56" s="133">
        <v>2.3210069444444445E-3</v>
      </c>
      <c r="V56" s="133">
        <v>2.3280555555555554E-3</v>
      </c>
      <c r="W56" s="133">
        <v>2.3523148148148149E-3</v>
      </c>
      <c r="X56" s="133">
        <v>2.3701041666666666E-3</v>
      </c>
      <c r="Y56" s="133">
        <v>2.3309953703703704E-3</v>
      </c>
      <c r="Z56" s="133">
        <v>2.3372800925925926E-3</v>
      </c>
      <c r="AA56" s="133">
        <v>2.3176273148148149E-3</v>
      </c>
      <c r="AB56" s="133">
        <v>2.2681365740740739E-3</v>
      </c>
      <c r="AC56" s="133">
        <v>2.2471296296296297E-3</v>
      </c>
      <c r="AD56" s="133">
        <v>2.2258333333333336E-3</v>
      </c>
      <c r="AE56" s="133">
        <v>2.2354513888888888E-3</v>
      </c>
      <c r="AF56" s="133">
        <v>2.282048611111111E-3</v>
      </c>
      <c r="AG56" s="133">
        <v>2.2718865740740742E-3</v>
      </c>
      <c r="AH56" s="133">
        <v>2.3221412037037034E-3</v>
      </c>
      <c r="AI56" s="133">
        <v>2.3031481481481479E-3</v>
      </c>
      <c r="AJ56" s="133">
        <v>2.3106365740740739E-3</v>
      </c>
      <c r="AK56" s="133">
        <v>2.3368981481481483E-3</v>
      </c>
      <c r="AL56" s="133">
        <v>2.302152777777778E-3</v>
      </c>
      <c r="AM56" s="133">
        <v>2.3317476851851854E-3</v>
      </c>
      <c r="AN56" s="133">
        <v>2.3645833333333336E-3</v>
      </c>
      <c r="AO56" s="133">
        <v>2.3134490740740741E-3</v>
      </c>
      <c r="AP56" s="133">
        <v>2.337951388888889E-3</v>
      </c>
      <c r="AQ56" s="133">
        <v>2.3351620370370371E-3</v>
      </c>
      <c r="AR56" s="133">
        <v>2.3818634259259257E-3</v>
      </c>
      <c r="AS56" s="133">
        <v>2.4008101851851851E-3</v>
      </c>
      <c r="AT56" s="133">
        <v>2.3760532407407406E-3</v>
      </c>
      <c r="AU56" s="133">
        <v>2.3375347222222222E-3</v>
      </c>
      <c r="AV56" s="133">
        <v>2.3856249999999997E-3</v>
      </c>
      <c r="AW56" s="133">
        <v>2.3551041666666668E-3</v>
      </c>
      <c r="AX56" s="133">
        <v>2.3373842592592591E-3</v>
      </c>
      <c r="AY56" s="133">
        <v>2.3754050925925926E-3</v>
      </c>
      <c r="AZ56" s="133">
        <v>2.3773842592592592E-3</v>
      </c>
      <c r="BA56" s="133">
        <v>2.4357060185185189E-3</v>
      </c>
      <c r="BB56" s="133">
        <v>2.4292708333333332E-3</v>
      </c>
      <c r="BC56" s="133">
        <v>2.454270833333333E-3</v>
      </c>
      <c r="BD56" s="133">
        <v>2.4741550925925925E-3</v>
      </c>
      <c r="BE56" s="133">
        <v>2.5261805555555554E-3</v>
      </c>
      <c r="BF56" s="133">
        <v>2.5080555555555555E-3</v>
      </c>
      <c r="BG56" s="133">
        <v>2.4782523148148146E-3</v>
      </c>
      <c r="BH56" s="133">
        <v>2.4894328703703702E-3</v>
      </c>
      <c r="BI56" s="133">
        <v>2.4717939814814815E-3</v>
      </c>
      <c r="BJ56" s="133">
        <v>2.5045717592592593E-3</v>
      </c>
      <c r="BK56" s="133">
        <v>2.5192824074074071E-3</v>
      </c>
      <c r="BL56" s="133">
        <v>2.5184027777777778E-3</v>
      </c>
      <c r="BM56" s="133">
        <v>2.5041435185185188E-3</v>
      </c>
      <c r="BN56" s="133">
        <v>2.5071527777777779E-3</v>
      </c>
      <c r="BO56" s="133">
        <v>2.4497916666666665E-3</v>
      </c>
      <c r="BP56" s="133">
        <v>2.5128009259259257E-3</v>
      </c>
      <c r="BQ56" s="133">
        <v>2.4678009259259258E-3</v>
      </c>
      <c r="BR56" s="133">
        <v>2.4484259259259259E-3</v>
      </c>
      <c r="BS56" s="133">
        <v>2.4792592592592592E-3</v>
      </c>
      <c r="BT56" s="135">
        <v>2.3709953703703701E-3</v>
      </c>
    </row>
    <row r="57" spans="2:72" x14ac:dyDescent="0.2">
      <c r="B57" s="130">
        <v>52</v>
      </c>
      <c r="C57" s="131">
        <v>26</v>
      </c>
      <c r="D57" s="131" t="s">
        <v>327</v>
      </c>
      <c r="E57" s="132">
        <v>1987</v>
      </c>
      <c r="F57" s="132" t="s">
        <v>298</v>
      </c>
      <c r="G57" s="132">
        <v>3</v>
      </c>
      <c r="H57" s="131" t="s">
        <v>328</v>
      </c>
      <c r="I57" s="136">
        <v>0.14987458333333334</v>
      </c>
      <c r="J57" s="137">
        <v>2.9808449074074077E-3</v>
      </c>
      <c r="K57" s="133">
        <v>2.1833449074074073E-3</v>
      </c>
      <c r="L57" s="133">
        <v>2.2594560185185187E-3</v>
      </c>
      <c r="M57" s="133">
        <v>2.2989583333333334E-3</v>
      </c>
      <c r="N57" s="133">
        <v>2.276064814814815E-3</v>
      </c>
      <c r="O57" s="133">
        <v>2.2850810185185183E-3</v>
      </c>
      <c r="P57" s="133">
        <v>2.2692129629629629E-3</v>
      </c>
      <c r="Q57" s="133">
        <v>2.1862500000000003E-3</v>
      </c>
      <c r="R57" s="133">
        <v>2.2038310185185186E-3</v>
      </c>
      <c r="S57" s="133">
        <v>2.2342361111111109E-3</v>
      </c>
      <c r="T57" s="133">
        <v>2.2823148148148147E-3</v>
      </c>
      <c r="U57" s="133">
        <v>2.1597685185185183E-3</v>
      </c>
      <c r="V57" s="133">
        <v>2.1068171296296295E-3</v>
      </c>
      <c r="W57" s="133">
        <v>2.1527893518518519E-3</v>
      </c>
      <c r="X57" s="133">
        <v>2.2019907407407409E-3</v>
      </c>
      <c r="Y57" s="133">
        <v>2.1591898148148147E-3</v>
      </c>
      <c r="Z57" s="133">
        <v>2.1456944444444444E-3</v>
      </c>
      <c r="AA57" s="133">
        <v>2.1150462962962963E-3</v>
      </c>
      <c r="AB57" s="133">
        <v>2.174189814814815E-3</v>
      </c>
      <c r="AC57" s="133">
        <v>2.1847916666666669E-3</v>
      </c>
      <c r="AD57" s="133">
        <v>2.21525462962963E-3</v>
      </c>
      <c r="AE57" s="133">
        <v>2.1497106481481484E-3</v>
      </c>
      <c r="AF57" s="133">
        <v>2.2408796296296296E-3</v>
      </c>
      <c r="AG57" s="133">
        <v>2.2018865740740744E-3</v>
      </c>
      <c r="AH57" s="133">
        <v>2.1971296296296296E-3</v>
      </c>
      <c r="AI57" s="133">
        <v>2.2495023148148149E-3</v>
      </c>
      <c r="AJ57" s="133">
        <v>2.2846759259259257E-3</v>
      </c>
      <c r="AK57" s="133">
        <v>2.3333564814814818E-3</v>
      </c>
      <c r="AL57" s="133">
        <v>2.288715277777778E-3</v>
      </c>
      <c r="AM57" s="133">
        <v>2.3268287037037038E-3</v>
      </c>
      <c r="AN57" s="133">
        <v>2.3055671296296296E-3</v>
      </c>
      <c r="AO57" s="133">
        <v>2.3264236111111111E-3</v>
      </c>
      <c r="AP57" s="133">
        <v>2.3962268518518516E-3</v>
      </c>
      <c r="AQ57" s="133">
        <v>2.3734143518518518E-3</v>
      </c>
      <c r="AR57" s="133">
        <v>2.3697453703703706E-3</v>
      </c>
      <c r="AS57" s="133">
        <v>2.3671180555555555E-3</v>
      </c>
      <c r="AT57" s="133">
        <v>2.3383680555555553E-3</v>
      </c>
      <c r="AU57" s="133">
        <v>2.3962268518518516E-3</v>
      </c>
      <c r="AV57" s="133">
        <v>2.4129050925925928E-3</v>
      </c>
      <c r="AW57" s="133">
        <v>2.3616666666666664E-3</v>
      </c>
      <c r="AX57" s="133">
        <v>2.3319907407407408E-3</v>
      </c>
      <c r="AY57" s="133">
        <v>2.3920949074074075E-3</v>
      </c>
      <c r="AZ57" s="133">
        <v>2.3699305555555557E-3</v>
      </c>
      <c r="BA57" s="133">
        <v>2.5376388888888888E-3</v>
      </c>
      <c r="BB57" s="133">
        <v>2.5240393518518515E-3</v>
      </c>
      <c r="BC57" s="133">
        <v>2.5033564814814818E-3</v>
      </c>
      <c r="BD57" s="133">
        <v>2.4587268518518521E-3</v>
      </c>
      <c r="BE57" s="133">
        <v>2.3864236111111109E-3</v>
      </c>
      <c r="BF57" s="133">
        <v>2.4461574074074073E-3</v>
      </c>
      <c r="BG57" s="133">
        <v>2.451585648148148E-3</v>
      </c>
      <c r="BH57" s="133">
        <v>2.5921412037037037E-3</v>
      </c>
      <c r="BI57" s="133">
        <v>2.588078703703704E-3</v>
      </c>
      <c r="BJ57" s="133">
        <v>2.6147685185185184E-3</v>
      </c>
      <c r="BK57" s="133">
        <v>2.5869212962962959E-3</v>
      </c>
      <c r="BL57" s="133">
        <v>2.6320949074074076E-3</v>
      </c>
      <c r="BM57" s="133">
        <v>2.7107870370370372E-3</v>
      </c>
      <c r="BN57" s="133">
        <v>2.5838657407407407E-3</v>
      </c>
      <c r="BO57" s="133">
        <v>2.6960300925925923E-3</v>
      </c>
      <c r="BP57" s="133">
        <v>2.7925694444444447E-3</v>
      </c>
      <c r="BQ57" s="133">
        <v>2.7719444444444445E-3</v>
      </c>
      <c r="BR57" s="133">
        <v>2.6556481481481483E-3</v>
      </c>
      <c r="BS57" s="133">
        <v>2.7155671296296298E-3</v>
      </c>
      <c r="BT57" s="135">
        <v>2.5367476851851849E-3</v>
      </c>
    </row>
    <row r="58" spans="2:72" x14ac:dyDescent="0.2">
      <c r="B58" s="130">
        <v>53</v>
      </c>
      <c r="C58" s="131">
        <v>105</v>
      </c>
      <c r="D58" s="131" t="s">
        <v>329</v>
      </c>
      <c r="E58" s="132">
        <v>1973</v>
      </c>
      <c r="F58" s="132" t="s">
        <v>263</v>
      </c>
      <c r="G58" s="132">
        <v>22</v>
      </c>
      <c r="H58" s="131" t="s">
        <v>330</v>
      </c>
      <c r="I58" s="136">
        <v>0.14999901620370371</v>
      </c>
      <c r="J58" s="137">
        <v>2.7993634259259256E-3</v>
      </c>
      <c r="K58" s="133">
        <v>2.1871875000000003E-3</v>
      </c>
      <c r="L58" s="133">
        <v>2.1123148148148147E-3</v>
      </c>
      <c r="M58" s="133">
        <v>2.1314236111111108E-3</v>
      </c>
      <c r="N58" s="133">
        <v>2.0328819444444444E-3</v>
      </c>
      <c r="O58" s="133">
        <v>2.1462268518518519E-3</v>
      </c>
      <c r="P58" s="133">
        <v>2.0767939814814815E-3</v>
      </c>
      <c r="Q58" s="133">
        <v>2.0359143518518517E-3</v>
      </c>
      <c r="R58" s="133">
        <v>2.1919212962962964E-3</v>
      </c>
      <c r="S58" s="133">
        <v>2.1785069444444443E-3</v>
      </c>
      <c r="T58" s="133">
        <v>2.1022222222222223E-3</v>
      </c>
      <c r="U58" s="133">
        <v>2.1173032407407403E-3</v>
      </c>
      <c r="V58" s="133">
        <v>2.1634837962962962E-3</v>
      </c>
      <c r="W58" s="133">
        <v>2.1316666666666667E-3</v>
      </c>
      <c r="X58" s="133">
        <v>2.2088541666666667E-3</v>
      </c>
      <c r="Y58" s="133">
        <v>2.2448032407407408E-3</v>
      </c>
      <c r="Z58" s="133">
        <v>2.2023148148148145E-3</v>
      </c>
      <c r="AA58" s="133">
        <v>2.1990277777777776E-3</v>
      </c>
      <c r="AB58" s="133">
        <v>2.1805208333333334E-3</v>
      </c>
      <c r="AC58" s="133">
        <v>2.2313888888888891E-3</v>
      </c>
      <c r="AD58" s="133">
        <v>2.1265856481481478E-3</v>
      </c>
      <c r="AE58" s="133">
        <v>2.1888541666666666E-3</v>
      </c>
      <c r="AF58" s="133">
        <v>2.1233912037037037E-3</v>
      </c>
      <c r="AG58" s="133">
        <v>2.1689930555555555E-3</v>
      </c>
      <c r="AH58" s="133">
        <v>2.1057986111111112E-3</v>
      </c>
      <c r="AI58" s="133">
        <v>2.1352314814814814E-3</v>
      </c>
      <c r="AJ58" s="133">
        <v>2.1969212962962962E-3</v>
      </c>
      <c r="AK58" s="133">
        <v>2.2919444444444441E-3</v>
      </c>
      <c r="AL58" s="133">
        <v>2.1735300925925928E-3</v>
      </c>
      <c r="AM58" s="133">
        <v>2.245208333333333E-3</v>
      </c>
      <c r="AN58" s="133">
        <v>2.2082754629629631E-3</v>
      </c>
      <c r="AO58" s="133">
        <v>2.223888888888889E-3</v>
      </c>
      <c r="AP58" s="133">
        <v>2.331284722222222E-3</v>
      </c>
      <c r="AQ58" s="133">
        <v>2.3800115740740739E-3</v>
      </c>
      <c r="AR58" s="133">
        <v>2.3365046296296298E-3</v>
      </c>
      <c r="AS58" s="133">
        <v>2.2898726851851852E-3</v>
      </c>
      <c r="AT58" s="133">
        <v>2.2314814814814814E-3</v>
      </c>
      <c r="AU58" s="133">
        <v>2.2437499999999997E-3</v>
      </c>
      <c r="AV58" s="133">
        <v>2.2039930555555558E-3</v>
      </c>
      <c r="AW58" s="133">
        <v>2.2418749999999999E-3</v>
      </c>
      <c r="AX58" s="133">
        <v>2.2756134259259257E-3</v>
      </c>
      <c r="AY58" s="133">
        <v>2.3955324074074074E-3</v>
      </c>
      <c r="AZ58" s="133">
        <v>2.390486111111111E-3</v>
      </c>
      <c r="BA58" s="133">
        <v>2.4087152777777779E-3</v>
      </c>
      <c r="BB58" s="133">
        <v>2.5573148148148148E-3</v>
      </c>
      <c r="BC58" s="133">
        <v>2.5444328703703705E-3</v>
      </c>
      <c r="BD58" s="133">
        <v>2.5151041666666668E-3</v>
      </c>
      <c r="BE58" s="133">
        <v>2.535613425925926E-3</v>
      </c>
      <c r="BF58" s="133">
        <v>2.664479166666667E-3</v>
      </c>
      <c r="BG58" s="133">
        <v>2.5354282407407404E-3</v>
      </c>
      <c r="BH58" s="133">
        <v>2.6700925925925924E-3</v>
      </c>
      <c r="BI58" s="133">
        <v>2.7703009259259261E-3</v>
      </c>
      <c r="BJ58" s="133">
        <v>2.7148726851851852E-3</v>
      </c>
      <c r="BK58" s="133">
        <v>2.782662037037037E-3</v>
      </c>
      <c r="BL58" s="133">
        <v>2.9446180555555549E-3</v>
      </c>
      <c r="BM58" s="133">
        <v>2.8404398148148147E-3</v>
      </c>
      <c r="BN58" s="133">
        <v>3.0430787037037037E-3</v>
      </c>
      <c r="BO58" s="133">
        <v>2.8405208333333334E-3</v>
      </c>
      <c r="BP58" s="133">
        <v>3.0432291666666667E-3</v>
      </c>
      <c r="BQ58" s="133">
        <v>2.8722106481481485E-3</v>
      </c>
      <c r="BR58" s="133">
        <v>2.8123032407407406E-3</v>
      </c>
      <c r="BS58" s="133">
        <v>3.1754050925925925E-3</v>
      </c>
      <c r="BT58" s="135">
        <v>2.5450462962962966E-3</v>
      </c>
    </row>
    <row r="59" spans="2:72" x14ac:dyDescent="0.2">
      <c r="B59" s="130">
        <v>54</v>
      </c>
      <c r="C59" s="131">
        <v>54</v>
      </c>
      <c r="D59" s="131" t="s">
        <v>237</v>
      </c>
      <c r="E59" s="132">
        <v>1965</v>
      </c>
      <c r="F59" s="132" t="s">
        <v>277</v>
      </c>
      <c r="G59" s="132">
        <v>7</v>
      </c>
      <c r="H59" s="131" t="s">
        <v>331</v>
      </c>
      <c r="I59" s="136">
        <v>0.15044587962962963</v>
      </c>
      <c r="J59" s="137">
        <v>3.1201620370370372E-3</v>
      </c>
      <c r="K59" s="133">
        <v>2.358946759259259E-3</v>
      </c>
      <c r="L59" s="133">
        <v>2.3540856481481481E-3</v>
      </c>
      <c r="M59" s="133">
        <v>2.3757754629629628E-3</v>
      </c>
      <c r="N59" s="133">
        <v>2.3765740740740739E-3</v>
      </c>
      <c r="O59" s="133">
        <v>2.3659259259259258E-3</v>
      </c>
      <c r="P59" s="133">
        <v>2.3601273148148149E-3</v>
      </c>
      <c r="Q59" s="133">
        <v>2.3654629629629629E-3</v>
      </c>
      <c r="R59" s="133">
        <v>2.3993055555555556E-3</v>
      </c>
      <c r="S59" s="133">
        <v>2.3969444444444442E-3</v>
      </c>
      <c r="T59" s="133">
        <v>2.3760300925925923E-3</v>
      </c>
      <c r="U59" s="133">
        <v>2.3787962962962964E-3</v>
      </c>
      <c r="V59" s="133">
        <v>2.3845023148148146E-3</v>
      </c>
      <c r="W59" s="133">
        <v>2.3776620370370371E-3</v>
      </c>
      <c r="X59" s="133">
        <v>2.374502314814815E-3</v>
      </c>
      <c r="Y59" s="133">
        <v>2.3369907407407406E-3</v>
      </c>
      <c r="Z59" s="133">
        <v>2.3462731481481481E-3</v>
      </c>
      <c r="AA59" s="133">
        <v>2.3426851851851851E-3</v>
      </c>
      <c r="AB59" s="133">
        <v>2.3447800925925923E-3</v>
      </c>
      <c r="AC59" s="133">
        <v>2.3520833333333332E-3</v>
      </c>
      <c r="AD59" s="133">
        <v>2.3941435185185185E-3</v>
      </c>
      <c r="AE59" s="133">
        <v>2.3317361111111112E-3</v>
      </c>
      <c r="AF59" s="133">
        <v>2.3402662037037038E-3</v>
      </c>
      <c r="AG59" s="133">
        <v>2.3733912037037035E-3</v>
      </c>
      <c r="AH59" s="133">
        <v>2.3853356481481481E-3</v>
      </c>
      <c r="AI59" s="133">
        <v>2.3670254629629627E-3</v>
      </c>
      <c r="AJ59" s="133">
        <v>2.4097337962962961E-3</v>
      </c>
      <c r="AK59" s="133">
        <v>2.3861689814814817E-3</v>
      </c>
      <c r="AL59" s="133">
        <v>2.4115856481481484E-3</v>
      </c>
      <c r="AM59" s="133">
        <v>2.4044212962962964E-3</v>
      </c>
      <c r="AN59" s="133">
        <v>2.3854976851851854E-3</v>
      </c>
      <c r="AO59" s="133">
        <v>2.3698958333333337E-3</v>
      </c>
      <c r="AP59" s="133">
        <v>2.3953819444444443E-3</v>
      </c>
      <c r="AQ59" s="133">
        <v>2.3941319444444444E-3</v>
      </c>
      <c r="AR59" s="133">
        <v>2.3682870370370372E-3</v>
      </c>
      <c r="AS59" s="133">
        <v>2.359988425925926E-3</v>
      </c>
      <c r="AT59" s="133">
        <v>2.3448842592592592E-3</v>
      </c>
      <c r="AU59" s="133">
        <v>2.3471180555555558E-3</v>
      </c>
      <c r="AV59" s="133">
        <v>2.3369791666666665E-3</v>
      </c>
      <c r="AW59" s="133">
        <v>2.3749999999999999E-3</v>
      </c>
      <c r="AX59" s="133">
        <v>2.380023148148148E-3</v>
      </c>
      <c r="AY59" s="133">
        <v>2.3583217592592592E-3</v>
      </c>
      <c r="AZ59" s="133">
        <v>2.3431481481481485E-3</v>
      </c>
      <c r="BA59" s="133">
        <v>2.3615740740740741E-3</v>
      </c>
      <c r="BB59" s="133">
        <v>2.3906481481481483E-3</v>
      </c>
      <c r="BC59" s="133">
        <v>2.3961689814814818E-3</v>
      </c>
      <c r="BD59" s="133">
        <v>2.3952546296296296E-3</v>
      </c>
      <c r="BE59" s="133">
        <v>2.4005787037037038E-3</v>
      </c>
      <c r="BF59" s="133">
        <v>2.4117939814814813E-3</v>
      </c>
      <c r="BG59" s="133">
        <v>2.4107407407407406E-3</v>
      </c>
      <c r="BH59" s="133">
        <v>2.4136805555555556E-3</v>
      </c>
      <c r="BI59" s="133">
        <v>2.3953009259259262E-3</v>
      </c>
      <c r="BJ59" s="133">
        <v>2.3771527777777775E-3</v>
      </c>
      <c r="BK59" s="133">
        <v>2.3803587962962962E-3</v>
      </c>
      <c r="BL59" s="133">
        <v>2.3948379629629628E-3</v>
      </c>
      <c r="BM59" s="133">
        <v>2.4025231481481484E-3</v>
      </c>
      <c r="BN59" s="133">
        <v>2.4037962962962962E-3</v>
      </c>
      <c r="BO59" s="133">
        <v>2.3993865740740742E-3</v>
      </c>
      <c r="BP59" s="133">
        <v>2.3799074074074074E-3</v>
      </c>
      <c r="BQ59" s="133">
        <v>2.4231597222222219E-3</v>
      </c>
      <c r="BR59" s="133">
        <v>2.4182175925925925E-3</v>
      </c>
      <c r="BS59" s="133">
        <v>2.3721527777777781E-3</v>
      </c>
      <c r="BT59" s="135">
        <v>2.2685648148148148E-3</v>
      </c>
    </row>
    <row r="60" spans="2:72" x14ac:dyDescent="0.2">
      <c r="B60" s="130">
        <v>55</v>
      </c>
      <c r="C60" s="131">
        <v>119</v>
      </c>
      <c r="D60" s="131" t="s">
        <v>332</v>
      </c>
      <c r="E60" s="132">
        <v>1959</v>
      </c>
      <c r="F60" s="132" t="s">
        <v>277</v>
      </c>
      <c r="G60" s="132">
        <v>8</v>
      </c>
      <c r="H60" s="131" t="s">
        <v>306</v>
      </c>
      <c r="I60" s="136">
        <v>0.15063575231481482</v>
      </c>
      <c r="J60" s="137">
        <v>2.9047916666666666E-3</v>
      </c>
      <c r="K60" s="133">
        <v>2.2282291666666666E-3</v>
      </c>
      <c r="L60" s="133">
        <v>2.2843865740740741E-3</v>
      </c>
      <c r="M60" s="133">
        <v>2.2929166666666666E-3</v>
      </c>
      <c r="N60" s="133">
        <v>2.2803703703703705E-3</v>
      </c>
      <c r="O60" s="133">
        <v>2.2827430555555557E-3</v>
      </c>
      <c r="P60" s="133">
        <v>2.2406712962962966E-3</v>
      </c>
      <c r="Q60" s="133">
        <v>2.2015393518518517E-3</v>
      </c>
      <c r="R60" s="133">
        <v>2.2057638888888886E-3</v>
      </c>
      <c r="S60" s="133">
        <v>2.2450694444444445E-3</v>
      </c>
      <c r="T60" s="133">
        <v>2.2983449074074074E-3</v>
      </c>
      <c r="U60" s="133">
        <v>2.3235069444444444E-3</v>
      </c>
      <c r="V60" s="133">
        <v>2.3189814814814813E-3</v>
      </c>
      <c r="W60" s="133">
        <v>2.3037962962962964E-3</v>
      </c>
      <c r="X60" s="133">
        <v>2.2590856481481485E-3</v>
      </c>
      <c r="Y60" s="133">
        <v>2.2658564814814815E-3</v>
      </c>
      <c r="Z60" s="133">
        <v>2.3029050925925929E-3</v>
      </c>
      <c r="AA60" s="133">
        <v>2.2519212962962966E-3</v>
      </c>
      <c r="AB60" s="133">
        <v>2.2775115740740742E-3</v>
      </c>
      <c r="AC60" s="133">
        <v>2.2576041666666669E-3</v>
      </c>
      <c r="AD60" s="133">
        <v>2.2564699074074071E-3</v>
      </c>
      <c r="AE60" s="133">
        <v>2.2592013888888892E-3</v>
      </c>
      <c r="AF60" s="133">
        <v>2.2399884259259261E-3</v>
      </c>
      <c r="AG60" s="133">
        <v>2.2547800925925925E-3</v>
      </c>
      <c r="AH60" s="133">
        <v>2.2642129629629631E-3</v>
      </c>
      <c r="AI60" s="133">
        <v>2.2439120370370369E-3</v>
      </c>
      <c r="AJ60" s="133">
        <v>2.2524421296296298E-3</v>
      </c>
      <c r="AK60" s="133">
        <v>2.2738773148148149E-3</v>
      </c>
      <c r="AL60" s="133">
        <v>2.2525347222222222E-3</v>
      </c>
      <c r="AM60" s="133">
        <v>2.2598032407407406E-3</v>
      </c>
      <c r="AN60" s="133">
        <v>2.2760532407407408E-3</v>
      </c>
      <c r="AO60" s="133">
        <v>2.3104513888888888E-3</v>
      </c>
      <c r="AP60" s="133">
        <v>2.2923611111111113E-3</v>
      </c>
      <c r="AQ60" s="133">
        <v>2.3023611111111109E-3</v>
      </c>
      <c r="AR60" s="133">
        <v>2.3171064814814816E-3</v>
      </c>
      <c r="AS60" s="133">
        <v>2.3598611111111112E-3</v>
      </c>
      <c r="AT60" s="133">
        <v>2.3242476851851848E-3</v>
      </c>
      <c r="AU60" s="133">
        <v>2.3480902777777779E-3</v>
      </c>
      <c r="AV60" s="133">
        <v>2.3643402777777781E-3</v>
      </c>
      <c r="AW60" s="133">
        <v>2.4249652777777781E-3</v>
      </c>
      <c r="AX60" s="133">
        <v>2.3734722222222226E-3</v>
      </c>
      <c r="AY60" s="133">
        <v>2.410335648148148E-3</v>
      </c>
      <c r="AZ60" s="133">
        <v>2.472546296296296E-3</v>
      </c>
      <c r="BA60" s="133">
        <v>2.4960648148148147E-3</v>
      </c>
      <c r="BB60" s="133">
        <v>2.5321064814814815E-3</v>
      </c>
      <c r="BC60" s="133">
        <v>2.6821180555555556E-3</v>
      </c>
      <c r="BD60" s="133">
        <v>2.589722222222222E-3</v>
      </c>
      <c r="BE60" s="133">
        <v>2.624085648148148E-3</v>
      </c>
      <c r="BF60" s="133">
        <v>2.4655555555555555E-3</v>
      </c>
      <c r="BG60" s="133">
        <v>2.5091782407407411E-3</v>
      </c>
      <c r="BH60" s="133">
        <v>2.5284374999999999E-3</v>
      </c>
      <c r="BI60" s="133">
        <v>2.6440856481481484E-3</v>
      </c>
      <c r="BJ60" s="133">
        <v>2.5618518518518521E-3</v>
      </c>
      <c r="BK60" s="133">
        <v>2.6007754629629632E-3</v>
      </c>
      <c r="BL60" s="133">
        <v>2.6173726851851848E-3</v>
      </c>
      <c r="BM60" s="133">
        <v>2.6322453703703703E-3</v>
      </c>
      <c r="BN60" s="133">
        <v>2.5856134259259257E-3</v>
      </c>
      <c r="BO60" s="133">
        <v>2.6780324074074072E-3</v>
      </c>
      <c r="BP60" s="133">
        <v>2.6360185185185184E-3</v>
      </c>
      <c r="BQ60" s="133">
        <v>2.5269675925925924E-3</v>
      </c>
      <c r="BR60" s="133">
        <v>2.6200925925925927E-3</v>
      </c>
      <c r="BS60" s="133">
        <v>2.5339930555555554E-3</v>
      </c>
      <c r="BT60" s="135">
        <v>2.412025462962963E-3</v>
      </c>
    </row>
    <row r="61" spans="2:72" x14ac:dyDescent="0.2">
      <c r="B61" s="130">
        <v>56</v>
      </c>
      <c r="C61" s="131">
        <v>34</v>
      </c>
      <c r="D61" s="131" t="s">
        <v>244</v>
      </c>
      <c r="E61" s="132">
        <v>1983</v>
      </c>
      <c r="F61" s="132" t="s">
        <v>266</v>
      </c>
      <c r="G61" s="132">
        <v>18</v>
      </c>
      <c r="H61" s="131" t="s">
        <v>317</v>
      </c>
      <c r="I61" s="136">
        <v>0.15172409722222222</v>
      </c>
      <c r="J61" s="137">
        <v>2.7800115740740741E-3</v>
      </c>
      <c r="K61" s="133">
        <v>2.0698032407407405E-3</v>
      </c>
      <c r="L61" s="133">
        <v>2.1078703703703706E-3</v>
      </c>
      <c r="M61" s="133">
        <v>2.1096759259259259E-3</v>
      </c>
      <c r="N61" s="133">
        <v>2.1377199074074076E-3</v>
      </c>
      <c r="O61" s="133">
        <v>2.1685763888888887E-3</v>
      </c>
      <c r="P61" s="133">
        <v>2.1780092592592593E-3</v>
      </c>
      <c r="Q61" s="133">
        <v>2.1740162037037036E-3</v>
      </c>
      <c r="R61" s="133">
        <v>2.1559259259259262E-3</v>
      </c>
      <c r="S61" s="133">
        <v>2.1984837962962965E-3</v>
      </c>
      <c r="T61" s="133">
        <v>2.1529282407407408E-3</v>
      </c>
      <c r="U61" s="133">
        <v>2.1952199074074074E-3</v>
      </c>
      <c r="V61" s="133">
        <v>2.2254166666666668E-3</v>
      </c>
      <c r="W61" s="133">
        <v>2.2654745370370372E-3</v>
      </c>
      <c r="X61" s="133">
        <v>2.2662962962962962E-3</v>
      </c>
      <c r="Y61" s="133">
        <v>2.2284259259259258E-3</v>
      </c>
      <c r="Z61" s="133">
        <v>2.2748726851851849E-3</v>
      </c>
      <c r="AA61" s="133">
        <v>2.2356828703703705E-3</v>
      </c>
      <c r="AB61" s="133">
        <v>2.2615625000000001E-3</v>
      </c>
      <c r="AC61" s="133">
        <v>2.5741550925925923E-3</v>
      </c>
      <c r="AD61" s="133">
        <v>2.2336921296296297E-3</v>
      </c>
      <c r="AE61" s="133">
        <v>2.2247569444444446E-3</v>
      </c>
      <c r="AF61" s="133">
        <v>2.2773148148148149E-3</v>
      </c>
      <c r="AG61" s="133">
        <v>2.1952546296296295E-3</v>
      </c>
      <c r="AH61" s="133">
        <v>2.2296527777777779E-3</v>
      </c>
      <c r="AI61" s="133">
        <v>2.2236458333333331E-3</v>
      </c>
      <c r="AJ61" s="133">
        <v>2.2668981481481481E-3</v>
      </c>
      <c r="AK61" s="133">
        <v>2.3321180555555556E-3</v>
      </c>
      <c r="AL61" s="133">
        <v>2.2927893518518518E-3</v>
      </c>
      <c r="AM61" s="133">
        <v>2.3231250000000001E-3</v>
      </c>
      <c r="AN61" s="133">
        <v>2.3056365740740741E-3</v>
      </c>
      <c r="AO61" s="133">
        <v>2.3273263888888888E-3</v>
      </c>
      <c r="AP61" s="133">
        <v>2.3175694444444446E-3</v>
      </c>
      <c r="AQ61" s="133">
        <v>2.2943634259259258E-3</v>
      </c>
      <c r="AR61" s="133">
        <v>2.3257870370370372E-3</v>
      </c>
      <c r="AS61" s="133">
        <v>2.3190162037037038E-3</v>
      </c>
      <c r="AT61" s="133">
        <v>2.3332175925925929E-3</v>
      </c>
      <c r="AU61" s="133">
        <v>2.356087962962963E-3</v>
      </c>
      <c r="AV61" s="133">
        <v>2.3926157407407407E-3</v>
      </c>
      <c r="AW61" s="133">
        <v>2.3926041666666666E-3</v>
      </c>
      <c r="AX61" s="133">
        <v>2.3536342592592593E-3</v>
      </c>
      <c r="AY61" s="133">
        <v>2.3542708333333336E-3</v>
      </c>
      <c r="AZ61" s="133">
        <v>2.4472453703703705E-3</v>
      </c>
      <c r="BA61" s="133">
        <v>2.5729976851851851E-3</v>
      </c>
      <c r="BB61" s="133">
        <v>2.4469444444444447E-3</v>
      </c>
      <c r="BC61" s="133">
        <v>2.6185069444444441E-3</v>
      </c>
      <c r="BD61" s="133">
        <v>2.7752546296296297E-3</v>
      </c>
      <c r="BE61" s="133">
        <v>2.9592361111111117E-3</v>
      </c>
      <c r="BF61" s="133">
        <v>3.6380092592592592E-3</v>
      </c>
      <c r="BG61" s="133">
        <v>2.5853587962962961E-3</v>
      </c>
      <c r="BH61" s="133">
        <v>2.615520833333333E-3</v>
      </c>
      <c r="BI61" s="133">
        <v>2.687048611111111E-3</v>
      </c>
      <c r="BJ61" s="133">
        <v>2.7792824074074074E-3</v>
      </c>
      <c r="BK61" s="133">
        <v>2.6289351851851851E-3</v>
      </c>
      <c r="BL61" s="133">
        <v>2.578900462962963E-3</v>
      </c>
      <c r="BM61" s="133">
        <v>2.5955555555555554E-3</v>
      </c>
      <c r="BN61" s="133">
        <v>2.6439467592592591E-3</v>
      </c>
      <c r="BO61" s="133">
        <v>2.6776504629629628E-3</v>
      </c>
      <c r="BP61" s="133">
        <v>2.7071180555555559E-3</v>
      </c>
      <c r="BQ61" s="133">
        <v>2.690925925925926E-3</v>
      </c>
      <c r="BR61" s="133">
        <v>2.6129050925925924E-3</v>
      </c>
      <c r="BS61" s="133">
        <v>2.6507523148148146E-3</v>
      </c>
      <c r="BT61" s="135">
        <v>2.3804976851851851E-3</v>
      </c>
    </row>
    <row r="62" spans="2:72" x14ac:dyDescent="0.2">
      <c r="B62" s="130">
        <v>57</v>
      </c>
      <c r="C62" s="131">
        <v>10</v>
      </c>
      <c r="D62" s="131" t="s">
        <v>242</v>
      </c>
      <c r="E62" s="132">
        <v>1986</v>
      </c>
      <c r="F62" s="132" t="s">
        <v>291</v>
      </c>
      <c r="G62" s="132">
        <v>2</v>
      </c>
      <c r="H62" s="131" t="s">
        <v>243</v>
      </c>
      <c r="I62" s="136">
        <v>0.15186032407407407</v>
      </c>
      <c r="J62" s="137">
        <v>3.2273842592592597E-3</v>
      </c>
      <c r="K62" s="133">
        <v>2.4432986111111109E-3</v>
      </c>
      <c r="L62" s="133">
        <v>2.4479861111111113E-3</v>
      </c>
      <c r="M62" s="133">
        <v>2.4139814814814814E-3</v>
      </c>
      <c r="N62" s="133">
        <v>2.4224305555555553E-3</v>
      </c>
      <c r="O62" s="133">
        <v>2.4185069444444445E-3</v>
      </c>
      <c r="P62" s="133">
        <v>2.4271064814814815E-3</v>
      </c>
      <c r="Q62" s="133">
        <v>2.4239351851851852E-3</v>
      </c>
      <c r="R62" s="133">
        <v>2.6738425925925927E-3</v>
      </c>
      <c r="S62" s="133">
        <v>2.4516782407407408E-3</v>
      </c>
      <c r="T62" s="133">
        <v>2.3945486111111112E-3</v>
      </c>
      <c r="U62" s="133">
        <v>2.438611111111111E-3</v>
      </c>
      <c r="V62" s="133">
        <v>2.4217708333333335E-3</v>
      </c>
      <c r="W62" s="133">
        <v>2.5392476851851852E-3</v>
      </c>
      <c r="X62" s="133">
        <v>2.5041319444444447E-3</v>
      </c>
      <c r="Y62" s="133">
        <v>2.5195717592592592E-3</v>
      </c>
      <c r="Z62" s="133">
        <v>2.4437037037037036E-3</v>
      </c>
      <c r="AA62" s="133">
        <v>2.4526620370370371E-3</v>
      </c>
      <c r="AB62" s="133">
        <v>2.4944444444444445E-3</v>
      </c>
      <c r="AC62" s="133">
        <v>2.5067476851851852E-3</v>
      </c>
      <c r="AD62" s="133">
        <v>2.4881712962962961E-3</v>
      </c>
      <c r="AE62" s="133">
        <v>2.4088078703703706E-3</v>
      </c>
      <c r="AF62" s="133">
        <v>2.4506712962962963E-3</v>
      </c>
      <c r="AG62" s="133">
        <v>2.3751736111111113E-3</v>
      </c>
      <c r="AH62" s="133">
        <v>2.3996180555555554E-3</v>
      </c>
      <c r="AI62" s="133">
        <v>2.5188078703703705E-3</v>
      </c>
      <c r="AJ62" s="133">
        <v>2.8366666666666666E-3</v>
      </c>
      <c r="AK62" s="133">
        <v>2.4462615740740742E-3</v>
      </c>
      <c r="AL62" s="133">
        <v>2.4890046296296296E-3</v>
      </c>
      <c r="AM62" s="133">
        <v>2.5239699074074075E-3</v>
      </c>
      <c r="AN62" s="133">
        <v>2.4355555555555558E-3</v>
      </c>
      <c r="AO62" s="133">
        <v>2.4586458333333331E-3</v>
      </c>
      <c r="AP62" s="133">
        <v>2.4877430555555555E-3</v>
      </c>
      <c r="AQ62" s="133">
        <v>2.4505671296296298E-3</v>
      </c>
      <c r="AR62" s="133">
        <v>2.4038194444444445E-3</v>
      </c>
      <c r="AS62" s="133">
        <v>2.3615972222222224E-3</v>
      </c>
      <c r="AT62" s="133">
        <v>2.4622685185185186E-3</v>
      </c>
      <c r="AU62" s="133">
        <v>2.4080208333333336E-3</v>
      </c>
      <c r="AV62" s="133">
        <v>2.4384837962962962E-3</v>
      </c>
      <c r="AW62" s="133">
        <v>2.5170370370370368E-3</v>
      </c>
      <c r="AX62" s="133">
        <v>2.3135416666666669E-3</v>
      </c>
      <c r="AY62" s="133">
        <v>2.3169097222222224E-3</v>
      </c>
      <c r="AZ62" s="133">
        <v>2.256712962962963E-3</v>
      </c>
      <c r="BA62" s="133">
        <v>2.2121990740740743E-3</v>
      </c>
      <c r="BB62" s="133">
        <v>2.2761458333333336E-3</v>
      </c>
      <c r="BC62" s="133">
        <v>2.247037037037037E-3</v>
      </c>
      <c r="BD62" s="133">
        <v>2.2517476851851852E-3</v>
      </c>
      <c r="BE62" s="133">
        <v>2.1364120370370369E-3</v>
      </c>
      <c r="BF62" s="133">
        <v>2.2007291666666664E-3</v>
      </c>
      <c r="BG62" s="133">
        <v>2.2507754629629627E-3</v>
      </c>
      <c r="BH62" s="133">
        <v>2.3152199074074073E-3</v>
      </c>
      <c r="BI62" s="133">
        <v>2.2472337962962962E-3</v>
      </c>
      <c r="BJ62" s="133">
        <v>2.3285300925925925E-3</v>
      </c>
      <c r="BK62" s="133">
        <v>2.2597800925925927E-3</v>
      </c>
      <c r="BL62" s="133">
        <v>2.2134374999999997E-3</v>
      </c>
      <c r="BM62" s="133">
        <v>2.2798958333333334E-3</v>
      </c>
      <c r="BN62" s="133">
        <v>2.3390624999999996E-3</v>
      </c>
      <c r="BO62" s="133">
        <v>2.328854166666667E-3</v>
      </c>
      <c r="BP62" s="133">
        <v>2.3669328703703704E-3</v>
      </c>
      <c r="BQ62" s="133">
        <v>2.4273958333333331E-3</v>
      </c>
      <c r="BR62" s="133">
        <v>2.3574305555555553E-3</v>
      </c>
      <c r="BS62" s="133">
        <v>2.326701388888889E-3</v>
      </c>
      <c r="BT62" s="135">
        <v>2.1811574074074073E-3</v>
      </c>
    </row>
    <row r="63" spans="2:72" x14ac:dyDescent="0.2">
      <c r="B63" s="130">
        <v>58</v>
      </c>
      <c r="C63" s="131">
        <v>53</v>
      </c>
      <c r="D63" s="131" t="s">
        <v>26</v>
      </c>
      <c r="E63" s="132">
        <v>1970</v>
      </c>
      <c r="F63" s="132" t="s">
        <v>263</v>
      </c>
      <c r="G63" s="132">
        <v>23</v>
      </c>
      <c r="H63" s="131" t="s">
        <v>331</v>
      </c>
      <c r="I63" s="136">
        <v>0.1518827662037037</v>
      </c>
      <c r="J63" s="137">
        <v>3.1178356481481487E-3</v>
      </c>
      <c r="K63" s="133">
        <v>2.358125E-3</v>
      </c>
      <c r="L63" s="133">
        <v>2.3468981481481479E-3</v>
      </c>
      <c r="M63" s="133">
        <v>2.3002777777777778E-3</v>
      </c>
      <c r="N63" s="133">
        <v>2.3643750000000002E-3</v>
      </c>
      <c r="O63" s="133">
        <v>2.3315393518518516E-3</v>
      </c>
      <c r="P63" s="133">
        <v>2.2928472222222222E-3</v>
      </c>
      <c r="Q63" s="133">
        <v>2.3186805555555552E-3</v>
      </c>
      <c r="R63" s="133">
        <v>2.3231828703703704E-3</v>
      </c>
      <c r="S63" s="133">
        <v>2.3396990740740743E-3</v>
      </c>
      <c r="T63" s="133">
        <v>2.3075462962962963E-3</v>
      </c>
      <c r="U63" s="133">
        <v>2.3233217592592594E-3</v>
      </c>
      <c r="V63" s="133">
        <v>2.3223842592592593E-3</v>
      </c>
      <c r="W63" s="133">
        <v>2.3120833333333335E-3</v>
      </c>
      <c r="X63" s="133">
        <v>2.2844675925925927E-3</v>
      </c>
      <c r="Y63" s="133">
        <v>2.2765856481481482E-3</v>
      </c>
      <c r="Z63" s="133">
        <v>2.2764814814814813E-3</v>
      </c>
      <c r="AA63" s="133">
        <v>2.2798495370370368E-3</v>
      </c>
      <c r="AB63" s="133">
        <v>2.3467245370370374E-3</v>
      </c>
      <c r="AC63" s="133">
        <v>2.2844328703703703E-3</v>
      </c>
      <c r="AD63" s="133">
        <v>2.3424421296296296E-3</v>
      </c>
      <c r="AE63" s="133">
        <v>2.3584027777777778E-3</v>
      </c>
      <c r="AF63" s="133">
        <v>2.3790625000000001E-3</v>
      </c>
      <c r="AG63" s="133">
        <v>2.3478472222222221E-3</v>
      </c>
      <c r="AH63" s="133">
        <v>2.3096990740740738E-3</v>
      </c>
      <c r="AI63" s="133">
        <v>2.2871064814814815E-3</v>
      </c>
      <c r="AJ63" s="133">
        <v>2.3121990740740737E-3</v>
      </c>
      <c r="AK63" s="133">
        <v>2.271261574074074E-3</v>
      </c>
      <c r="AL63" s="133">
        <v>2.3105092592592591E-3</v>
      </c>
      <c r="AM63" s="133">
        <v>2.3484027777777778E-3</v>
      </c>
      <c r="AN63" s="133">
        <v>2.3529861111111113E-3</v>
      </c>
      <c r="AO63" s="133">
        <v>2.3797569444444443E-3</v>
      </c>
      <c r="AP63" s="133">
        <v>2.3190625000000004E-3</v>
      </c>
      <c r="AQ63" s="133">
        <v>2.3353240740740743E-3</v>
      </c>
      <c r="AR63" s="133">
        <v>2.407685185185185E-3</v>
      </c>
      <c r="AS63" s="133">
        <v>2.4116319444444445E-3</v>
      </c>
      <c r="AT63" s="133">
        <v>2.3092013888888888E-3</v>
      </c>
      <c r="AU63" s="133">
        <v>2.3512615740740742E-3</v>
      </c>
      <c r="AV63" s="133">
        <v>2.3756712962962963E-3</v>
      </c>
      <c r="AW63" s="133">
        <v>2.4227199074074077E-3</v>
      </c>
      <c r="AX63" s="133">
        <v>2.4173379629629631E-3</v>
      </c>
      <c r="AY63" s="133">
        <v>2.4407870370370369E-3</v>
      </c>
      <c r="AZ63" s="133">
        <v>2.4467013888888889E-3</v>
      </c>
      <c r="BA63" s="133">
        <v>2.4525000000000003E-3</v>
      </c>
      <c r="BB63" s="133">
        <v>2.504722222222222E-3</v>
      </c>
      <c r="BC63" s="133">
        <v>2.4368981481481481E-3</v>
      </c>
      <c r="BD63" s="133">
        <v>2.4985185185185184E-3</v>
      </c>
      <c r="BE63" s="133">
        <v>2.5267129629629628E-3</v>
      </c>
      <c r="BF63" s="133">
        <v>2.5758912037037039E-3</v>
      </c>
      <c r="BG63" s="133">
        <v>2.5071064814814813E-3</v>
      </c>
      <c r="BH63" s="133">
        <v>2.5362384259259257E-3</v>
      </c>
      <c r="BI63" s="133">
        <v>2.5425231481481484E-3</v>
      </c>
      <c r="BJ63" s="133">
        <v>2.5627199074074072E-3</v>
      </c>
      <c r="BK63" s="133">
        <v>2.649421296296296E-3</v>
      </c>
      <c r="BL63" s="133">
        <v>2.5354513888888887E-3</v>
      </c>
      <c r="BM63" s="133">
        <v>2.6065624999999999E-3</v>
      </c>
      <c r="BN63" s="133">
        <v>2.5491087962962963E-3</v>
      </c>
      <c r="BO63" s="133">
        <v>2.6254976851851851E-3</v>
      </c>
      <c r="BP63" s="133">
        <v>2.5237152777777779E-3</v>
      </c>
      <c r="BQ63" s="133">
        <v>2.5113310185185182E-3</v>
      </c>
      <c r="BR63" s="133">
        <v>2.5039120370370371E-3</v>
      </c>
      <c r="BS63" s="133">
        <v>2.4933564814814814E-3</v>
      </c>
      <c r="BT63" s="135">
        <v>2.3961805555555555E-3</v>
      </c>
    </row>
    <row r="64" spans="2:72" x14ac:dyDescent="0.2">
      <c r="B64" s="130">
        <v>59</v>
      </c>
      <c r="C64" s="131">
        <v>23</v>
      </c>
      <c r="D64" s="131" t="s">
        <v>333</v>
      </c>
      <c r="E64" s="132">
        <v>1984</v>
      </c>
      <c r="F64" s="132" t="s">
        <v>291</v>
      </c>
      <c r="G64" s="132">
        <v>3</v>
      </c>
      <c r="H64" s="131" t="s">
        <v>334</v>
      </c>
      <c r="I64" s="136">
        <v>0.15230481481481481</v>
      </c>
      <c r="J64" s="137">
        <v>2.9210763888888884E-3</v>
      </c>
      <c r="K64" s="133">
        <v>2.2230787037037037E-3</v>
      </c>
      <c r="L64" s="133">
        <v>2.2804166666666663E-3</v>
      </c>
      <c r="M64" s="133">
        <v>2.2971296296296294E-3</v>
      </c>
      <c r="N64" s="133">
        <v>2.2814351851851854E-3</v>
      </c>
      <c r="O64" s="133">
        <v>2.2726736111111112E-3</v>
      </c>
      <c r="P64" s="133">
        <v>2.2514120370370374E-3</v>
      </c>
      <c r="Q64" s="133">
        <v>2.2207638888888889E-3</v>
      </c>
      <c r="R64" s="133">
        <v>2.2362615740740741E-3</v>
      </c>
      <c r="S64" s="133">
        <v>2.2320023148148147E-3</v>
      </c>
      <c r="T64" s="133">
        <v>2.2668402777777778E-3</v>
      </c>
      <c r="U64" s="133">
        <v>2.318530092592593E-3</v>
      </c>
      <c r="V64" s="133">
        <v>2.3340856481481481E-3</v>
      </c>
      <c r="W64" s="133">
        <v>2.3521296296296298E-3</v>
      </c>
      <c r="X64" s="133">
        <v>2.3763541666666668E-3</v>
      </c>
      <c r="Y64" s="133">
        <v>2.3288310185185187E-3</v>
      </c>
      <c r="Z64" s="133">
        <v>2.3254513888888891E-3</v>
      </c>
      <c r="AA64" s="133">
        <v>2.333506944444444E-3</v>
      </c>
      <c r="AB64" s="133">
        <v>2.2905439814814815E-3</v>
      </c>
      <c r="AC64" s="133">
        <v>2.2818981481481479E-3</v>
      </c>
      <c r="AD64" s="133">
        <v>2.3051157407407408E-3</v>
      </c>
      <c r="AE64" s="133">
        <v>2.3173032407407409E-3</v>
      </c>
      <c r="AF64" s="133">
        <v>2.3115277777777774E-3</v>
      </c>
      <c r="AG64" s="133">
        <v>2.2918055555555556E-3</v>
      </c>
      <c r="AH64" s="133">
        <v>2.3590856481481479E-3</v>
      </c>
      <c r="AI64" s="133">
        <v>2.3671064814814818E-3</v>
      </c>
      <c r="AJ64" s="133">
        <v>2.3094907407407409E-3</v>
      </c>
      <c r="AK64" s="133">
        <v>2.3289930555555555E-3</v>
      </c>
      <c r="AL64" s="133">
        <v>2.3794328703703703E-3</v>
      </c>
      <c r="AM64" s="133">
        <v>2.3364004629629629E-3</v>
      </c>
      <c r="AN64" s="133">
        <v>2.3261111111111113E-3</v>
      </c>
      <c r="AO64" s="133">
        <v>2.3508796296296294E-3</v>
      </c>
      <c r="AP64" s="133">
        <v>2.3661342592592592E-3</v>
      </c>
      <c r="AQ64" s="133">
        <v>2.3804050925925924E-3</v>
      </c>
      <c r="AR64" s="133">
        <v>2.4383912037037035E-3</v>
      </c>
      <c r="AS64" s="133">
        <v>2.4270949074074073E-3</v>
      </c>
      <c r="AT64" s="133">
        <v>2.432199074074074E-3</v>
      </c>
      <c r="AU64" s="133">
        <v>2.424386574074074E-3</v>
      </c>
      <c r="AV64" s="133">
        <v>2.4465740740740741E-3</v>
      </c>
      <c r="AW64" s="133">
        <v>2.4734374999999999E-3</v>
      </c>
      <c r="AX64" s="133">
        <v>2.5027662037037037E-3</v>
      </c>
      <c r="AY64" s="133">
        <v>2.4877199074074077E-3</v>
      </c>
      <c r="AZ64" s="133">
        <v>2.5137499999999999E-3</v>
      </c>
      <c r="BA64" s="133">
        <v>2.5094097222222223E-3</v>
      </c>
      <c r="BB64" s="133">
        <v>2.5575000000000003E-3</v>
      </c>
      <c r="BC64" s="133">
        <v>2.5420949074074074E-3</v>
      </c>
      <c r="BD64" s="133">
        <v>2.5524652777777776E-3</v>
      </c>
      <c r="BE64" s="133">
        <v>2.5331365740740744E-3</v>
      </c>
      <c r="BF64" s="133">
        <v>2.5373611111111113E-3</v>
      </c>
      <c r="BG64" s="133">
        <v>2.5775347222222224E-3</v>
      </c>
      <c r="BH64" s="133">
        <v>2.5628240740740741E-3</v>
      </c>
      <c r="BI64" s="133">
        <v>2.5810763888888893E-3</v>
      </c>
      <c r="BJ64" s="133">
        <v>2.5579629629629628E-3</v>
      </c>
      <c r="BK64" s="133">
        <v>2.5758796296296298E-3</v>
      </c>
      <c r="BL64" s="133">
        <v>2.6197337962962958E-3</v>
      </c>
      <c r="BM64" s="133">
        <v>2.5578240740740739E-3</v>
      </c>
      <c r="BN64" s="133">
        <v>2.6476967592592594E-3</v>
      </c>
      <c r="BO64" s="133">
        <v>2.6455671296296297E-3</v>
      </c>
      <c r="BP64" s="133">
        <v>2.5161805555555558E-3</v>
      </c>
      <c r="BQ64" s="133">
        <v>2.5433912037037035E-3</v>
      </c>
      <c r="BR64" s="133">
        <v>2.5735300925925925E-3</v>
      </c>
      <c r="BS64" s="133">
        <v>2.5449421296296296E-3</v>
      </c>
      <c r="BT64" s="135">
        <v>2.2681712962962963E-3</v>
      </c>
    </row>
    <row r="65" spans="2:72" x14ac:dyDescent="0.2">
      <c r="B65" s="130">
        <v>60</v>
      </c>
      <c r="C65" s="131">
        <v>139</v>
      </c>
      <c r="D65" s="131" t="s">
        <v>246</v>
      </c>
      <c r="E65" s="132">
        <v>1966</v>
      </c>
      <c r="F65" s="132" t="s">
        <v>277</v>
      </c>
      <c r="G65" s="132">
        <v>9</v>
      </c>
      <c r="H65" s="131" t="s">
        <v>335</v>
      </c>
      <c r="I65" s="136">
        <v>0.152821875</v>
      </c>
      <c r="J65" s="137">
        <v>3.1848263888888885E-3</v>
      </c>
      <c r="K65" s="133">
        <v>2.2988310185185182E-3</v>
      </c>
      <c r="L65" s="133">
        <v>2.2634259259259261E-3</v>
      </c>
      <c r="M65" s="133">
        <v>2.2628472222222221E-3</v>
      </c>
      <c r="N65" s="133">
        <v>2.2448842592592594E-3</v>
      </c>
      <c r="O65" s="133">
        <v>2.2394097222222221E-3</v>
      </c>
      <c r="P65" s="133">
        <v>2.2588425925925927E-3</v>
      </c>
      <c r="Q65" s="133">
        <v>2.3546990740740742E-3</v>
      </c>
      <c r="R65" s="133">
        <v>2.3241435185185184E-3</v>
      </c>
      <c r="S65" s="133">
        <v>2.373784722222222E-3</v>
      </c>
      <c r="T65" s="133">
        <v>2.3956481481481481E-3</v>
      </c>
      <c r="U65" s="133">
        <v>2.3891203703703704E-3</v>
      </c>
      <c r="V65" s="133">
        <v>2.3924189814814815E-3</v>
      </c>
      <c r="W65" s="133">
        <v>2.4013425925925925E-3</v>
      </c>
      <c r="X65" s="133">
        <v>2.3956712962962964E-3</v>
      </c>
      <c r="Y65" s="133">
        <v>2.4349305555555556E-3</v>
      </c>
      <c r="Z65" s="133">
        <v>2.4344791666666668E-3</v>
      </c>
      <c r="AA65" s="133">
        <v>2.3949537037037034E-3</v>
      </c>
      <c r="AB65" s="133">
        <v>2.3758101851851852E-3</v>
      </c>
      <c r="AC65" s="133">
        <v>2.3765509259259256E-3</v>
      </c>
      <c r="AD65" s="133">
        <v>2.499641203703704E-3</v>
      </c>
      <c r="AE65" s="133">
        <v>2.3266782407407407E-3</v>
      </c>
      <c r="AF65" s="133">
        <v>2.3472685185185185E-3</v>
      </c>
      <c r="AG65" s="133">
        <v>2.3628703703703706E-3</v>
      </c>
      <c r="AH65" s="133">
        <v>2.3813773148148149E-3</v>
      </c>
      <c r="AI65" s="133">
        <v>2.3954629629629634E-3</v>
      </c>
      <c r="AJ65" s="133">
        <v>2.3671874999999999E-3</v>
      </c>
      <c r="AK65" s="133">
        <v>2.4139004629629627E-3</v>
      </c>
      <c r="AL65" s="133">
        <v>2.4176273148148147E-3</v>
      </c>
      <c r="AM65" s="133">
        <v>2.3822916666666667E-3</v>
      </c>
      <c r="AN65" s="133">
        <v>2.409837962962963E-3</v>
      </c>
      <c r="AO65" s="133">
        <v>2.4358449074074074E-3</v>
      </c>
      <c r="AP65" s="133">
        <v>2.5038541666666668E-3</v>
      </c>
      <c r="AQ65" s="133">
        <v>2.4300462962962965E-3</v>
      </c>
      <c r="AR65" s="133">
        <v>2.4324884259259261E-3</v>
      </c>
      <c r="AS65" s="133">
        <v>2.430011574074074E-3</v>
      </c>
      <c r="AT65" s="133">
        <v>2.421412037037037E-3</v>
      </c>
      <c r="AU65" s="133">
        <v>2.4251504629629632E-3</v>
      </c>
      <c r="AV65" s="133">
        <v>2.4149884259259259E-3</v>
      </c>
      <c r="AW65" s="133">
        <v>2.4217013888888886E-3</v>
      </c>
      <c r="AX65" s="133">
        <v>2.4534027777777779E-3</v>
      </c>
      <c r="AY65" s="133">
        <v>2.4800578703703707E-3</v>
      </c>
      <c r="AZ65" s="133">
        <v>2.487488425925926E-3</v>
      </c>
      <c r="BA65" s="133">
        <v>2.4659722222222223E-3</v>
      </c>
      <c r="BB65" s="133">
        <v>2.5085300925925926E-3</v>
      </c>
      <c r="BC65" s="133">
        <v>2.4464004629629627E-3</v>
      </c>
      <c r="BD65" s="133">
        <v>2.4678009259259258E-3</v>
      </c>
      <c r="BE65" s="133">
        <v>2.4874652777777777E-3</v>
      </c>
      <c r="BF65" s="133">
        <v>2.5302430555555555E-3</v>
      </c>
      <c r="BG65" s="133">
        <v>2.4626041666666663E-3</v>
      </c>
      <c r="BH65" s="133">
        <v>2.4985185185185184E-3</v>
      </c>
      <c r="BI65" s="133">
        <v>2.4985185185185184E-3</v>
      </c>
      <c r="BJ65" s="133">
        <v>2.4136458333333332E-3</v>
      </c>
      <c r="BK65" s="133">
        <v>2.4414467592592591E-3</v>
      </c>
      <c r="BL65" s="133">
        <v>2.4375810185185186E-3</v>
      </c>
      <c r="BM65" s="133">
        <v>2.3939699074074076E-3</v>
      </c>
      <c r="BN65" s="133">
        <v>2.457708333333333E-3</v>
      </c>
      <c r="BO65" s="133">
        <v>2.4488078703703703E-3</v>
      </c>
      <c r="BP65" s="133">
        <v>2.4724652777777779E-3</v>
      </c>
      <c r="BQ65" s="133">
        <v>2.4690277777777779E-3</v>
      </c>
      <c r="BR65" s="133">
        <v>2.4936689814814813E-3</v>
      </c>
      <c r="BS65" s="133">
        <v>2.4619212962962963E-3</v>
      </c>
      <c r="BT65" s="135">
        <v>2.5283680555555554E-3</v>
      </c>
    </row>
    <row r="66" spans="2:72" x14ac:dyDescent="0.2">
      <c r="B66" s="130">
        <v>61</v>
      </c>
      <c r="C66" s="131">
        <v>66</v>
      </c>
      <c r="D66" s="131" t="s">
        <v>27</v>
      </c>
      <c r="E66" s="132">
        <v>1966</v>
      </c>
      <c r="F66" s="132" t="s">
        <v>277</v>
      </c>
      <c r="G66" s="132">
        <v>10</v>
      </c>
      <c r="H66" s="131" t="s">
        <v>336</v>
      </c>
      <c r="I66" s="136">
        <v>0.15325629629629631</v>
      </c>
      <c r="J66" s="137">
        <v>2.7699189814814813E-3</v>
      </c>
      <c r="K66" s="133">
        <v>2.2940162037037039E-3</v>
      </c>
      <c r="L66" s="133">
        <v>2.2692592592592591E-3</v>
      </c>
      <c r="M66" s="133">
        <v>2.3146874999999999E-3</v>
      </c>
      <c r="N66" s="133">
        <v>2.3352662037037035E-3</v>
      </c>
      <c r="O66" s="133">
        <v>2.3912268518518523E-3</v>
      </c>
      <c r="P66" s="133">
        <v>2.3655324074074073E-3</v>
      </c>
      <c r="Q66" s="133">
        <v>2.3668171296296297E-3</v>
      </c>
      <c r="R66" s="133">
        <v>2.3245601851851851E-3</v>
      </c>
      <c r="S66" s="133">
        <v>2.3732060185185184E-3</v>
      </c>
      <c r="T66" s="133">
        <v>2.3979050925925925E-3</v>
      </c>
      <c r="U66" s="133">
        <v>2.3889467592592595E-3</v>
      </c>
      <c r="V66" s="133">
        <v>2.3877777777777777E-3</v>
      </c>
      <c r="W66" s="133">
        <v>2.4061574074074072E-3</v>
      </c>
      <c r="X66" s="133">
        <v>2.3937962962962962E-3</v>
      </c>
      <c r="Y66" s="133">
        <v>2.4361805555555556E-3</v>
      </c>
      <c r="Z66" s="133">
        <v>2.4338078703703705E-3</v>
      </c>
      <c r="AA66" s="133">
        <v>2.3943749999999998E-3</v>
      </c>
      <c r="AB66" s="133">
        <v>2.3764004629629634E-3</v>
      </c>
      <c r="AC66" s="133">
        <v>2.377800925925926E-3</v>
      </c>
      <c r="AD66" s="133">
        <v>2.4992476851851855E-3</v>
      </c>
      <c r="AE66" s="133">
        <v>2.3261111111111113E-3</v>
      </c>
      <c r="AF66" s="133">
        <v>2.3473842592592596E-3</v>
      </c>
      <c r="AG66" s="133">
        <v>2.3631249999999998E-3</v>
      </c>
      <c r="AH66" s="133">
        <v>2.3808217592592592E-3</v>
      </c>
      <c r="AI66" s="133">
        <v>2.3965046296296295E-3</v>
      </c>
      <c r="AJ66" s="133">
        <v>2.3678703703703704E-3</v>
      </c>
      <c r="AK66" s="133">
        <v>2.410127314814815E-3</v>
      </c>
      <c r="AL66" s="133">
        <v>2.4208217592592593E-3</v>
      </c>
      <c r="AM66" s="133">
        <v>2.3824768518518518E-3</v>
      </c>
      <c r="AN66" s="133">
        <v>2.4085648148148148E-3</v>
      </c>
      <c r="AO66" s="133">
        <v>2.4340856481481483E-3</v>
      </c>
      <c r="AP66" s="133">
        <v>2.5050462962962964E-3</v>
      </c>
      <c r="AQ66" s="133">
        <v>2.4318518518518517E-3</v>
      </c>
      <c r="AR66" s="133">
        <v>2.432164351851852E-3</v>
      </c>
      <c r="AS66" s="133">
        <v>2.4280555555555553E-3</v>
      </c>
      <c r="AT66" s="133">
        <v>2.42087962962963E-3</v>
      </c>
      <c r="AU66" s="133">
        <v>2.4155787037037036E-3</v>
      </c>
      <c r="AV66" s="133">
        <v>2.4185995370370372E-3</v>
      </c>
      <c r="AW66" s="133">
        <v>2.4247569444444442E-3</v>
      </c>
      <c r="AX66" s="133">
        <v>2.4562847222222221E-3</v>
      </c>
      <c r="AY66" s="133">
        <v>2.4435185185185189E-3</v>
      </c>
      <c r="AZ66" s="133">
        <v>2.5001967592592593E-3</v>
      </c>
      <c r="BA66" s="133">
        <v>2.4137037037037039E-3</v>
      </c>
      <c r="BB66" s="133">
        <v>2.4262384259259259E-3</v>
      </c>
      <c r="BC66" s="133">
        <v>2.445023148148148E-3</v>
      </c>
      <c r="BD66" s="133">
        <v>2.4261111111111111E-3</v>
      </c>
      <c r="BE66" s="133">
        <v>2.4215625000000001E-3</v>
      </c>
      <c r="BF66" s="133">
        <v>2.4583217592592595E-3</v>
      </c>
      <c r="BG66" s="133">
        <v>2.4834375E-3</v>
      </c>
      <c r="BH66" s="133">
        <v>2.4997916666666667E-3</v>
      </c>
      <c r="BI66" s="133">
        <v>2.4659027777777778E-3</v>
      </c>
      <c r="BJ66" s="133">
        <v>2.4798611111111111E-3</v>
      </c>
      <c r="BK66" s="133">
        <v>2.5448726851851852E-3</v>
      </c>
      <c r="BL66" s="133">
        <v>2.5065162037037039E-3</v>
      </c>
      <c r="BM66" s="133">
        <v>2.4188888888888888E-3</v>
      </c>
      <c r="BN66" s="133">
        <v>2.4559027777777778E-3</v>
      </c>
      <c r="BO66" s="133">
        <v>2.4918634259259256E-3</v>
      </c>
      <c r="BP66" s="133">
        <v>2.5093634259259257E-3</v>
      </c>
      <c r="BQ66" s="133">
        <v>2.6002546296296299E-3</v>
      </c>
      <c r="BR66" s="133">
        <v>2.6357986111111113E-3</v>
      </c>
      <c r="BS66" s="133">
        <v>2.6117824074074077E-3</v>
      </c>
      <c r="BT66" s="135">
        <v>2.5493865740740741E-3</v>
      </c>
    </row>
    <row r="67" spans="2:72" x14ac:dyDescent="0.2">
      <c r="B67" s="130">
        <v>62</v>
      </c>
      <c r="C67" s="131">
        <v>56</v>
      </c>
      <c r="D67" s="131" t="s">
        <v>337</v>
      </c>
      <c r="E67" s="132">
        <v>1982</v>
      </c>
      <c r="F67" s="132" t="s">
        <v>291</v>
      </c>
      <c r="G67" s="132">
        <v>4</v>
      </c>
      <c r="H67" s="131" t="s">
        <v>289</v>
      </c>
      <c r="I67" s="136">
        <v>0.15362025462962961</v>
      </c>
      <c r="J67" s="137">
        <v>2.9534027777777783E-3</v>
      </c>
      <c r="K67" s="133">
        <v>2.2885879629629632E-3</v>
      </c>
      <c r="L67" s="133">
        <v>2.2557291666666667E-3</v>
      </c>
      <c r="M67" s="133">
        <v>2.2550231481481479E-3</v>
      </c>
      <c r="N67" s="133">
        <v>2.2937731481481485E-3</v>
      </c>
      <c r="O67" s="133">
        <v>2.2713078703703701E-3</v>
      </c>
      <c r="P67" s="133">
        <v>2.243599537037037E-3</v>
      </c>
      <c r="Q67" s="133">
        <v>2.2717708333333335E-3</v>
      </c>
      <c r="R67" s="133">
        <v>2.2927314814814815E-3</v>
      </c>
      <c r="S67" s="133">
        <v>2.3052083333333332E-3</v>
      </c>
      <c r="T67" s="133">
        <v>2.1721527777777776E-3</v>
      </c>
      <c r="U67" s="133">
        <v>2.2169907407407407E-3</v>
      </c>
      <c r="V67" s="133">
        <v>2.3096064814814815E-3</v>
      </c>
      <c r="W67" s="133">
        <v>2.2696875E-3</v>
      </c>
      <c r="X67" s="133">
        <v>2.2153587962962964E-3</v>
      </c>
      <c r="Y67" s="133">
        <v>2.1659374999999999E-3</v>
      </c>
      <c r="Z67" s="133">
        <v>2.1861111111111113E-3</v>
      </c>
      <c r="AA67" s="133">
        <v>2.2639004629629628E-3</v>
      </c>
      <c r="AB67" s="133">
        <v>2.3367939814814818E-3</v>
      </c>
      <c r="AC67" s="133">
        <v>2.3158796296296295E-3</v>
      </c>
      <c r="AD67" s="133">
        <v>2.3738425925925928E-3</v>
      </c>
      <c r="AE67" s="133">
        <v>2.2719791666666665E-3</v>
      </c>
      <c r="AF67" s="133">
        <v>2.3682060185185186E-3</v>
      </c>
      <c r="AG67" s="133">
        <v>2.3562731481481481E-3</v>
      </c>
      <c r="AH67" s="133">
        <v>2.4642939814814814E-3</v>
      </c>
      <c r="AI67" s="133">
        <v>2.2752314814814818E-3</v>
      </c>
      <c r="AJ67" s="133">
        <v>2.3716087962962961E-3</v>
      </c>
      <c r="AK67" s="133">
        <v>2.4166087962962965E-3</v>
      </c>
      <c r="AL67" s="133">
        <v>2.3469675925925928E-3</v>
      </c>
      <c r="AM67" s="133">
        <v>2.3985532407407406E-3</v>
      </c>
      <c r="AN67" s="133">
        <v>2.4608333333333335E-3</v>
      </c>
      <c r="AO67" s="133">
        <v>2.4823148148148148E-3</v>
      </c>
      <c r="AP67" s="133">
        <v>2.5474189814814812E-3</v>
      </c>
      <c r="AQ67" s="133">
        <v>2.5293865740740741E-3</v>
      </c>
      <c r="AR67" s="133">
        <v>2.5145486111111111E-3</v>
      </c>
      <c r="AS67" s="133">
        <v>2.5503587962962962E-3</v>
      </c>
      <c r="AT67" s="133">
        <v>2.4162731481481479E-3</v>
      </c>
      <c r="AU67" s="133">
        <v>2.4952777777777777E-3</v>
      </c>
      <c r="AV67" s="133">
        <v>2.5374189814814816E-3</v>
      </c>
      <c r="AW67" s="133">
        <v>2.5609259259259261E-3</v>
      </c>
      <c r="AX67" s="133">
        <v>2.5449884259259258E-3</v>
      </c>
      <c r="AY67" s="133">
        <v>2.5496064814814813E-3</v>
      </c>
      <c r="AZ67" s="133">
        <v>2.5951967592592593E-3</v>
      </c>
      <c r="BA67" s="133">
        <v>2.6181018518518519E-3</v>
      </c>
      <c r="BB67" s="133">
        <v>2.6643287037037035E-3</v>
      </c>
      <c r="BC67" s="133">
        <v>2.6312962962962965E-3</v>
      </c>
      <c r="BD67" s="133">
        <v>2.6263773148148145E-3</v>
      </c>
      <c r="BE67" s="133">
        <v>2.6225347222222223E-3</v>
      </c>
      <c r="BF67" s="133">
        <v>2.5768518518518519E-3</v>
      </c>
      <c r="BG67" s="133">
        <v>2.5913541666666667E-3</v>
      </c>
      <c r="BH67" s="133">
        <v>2.6524537037037037E-3</v>
      </c>
      <c r="BI67" s="133">
        <v>2.5274537037037041E-3</v>
      </c>
      <c r="BJ67" s="133">
        <v>2.6142824074074072E-3</v>
      </c>
      <c r="BK67" s="133">
        <v>2.6781944444444448E-3</v>
      </c>
      <c r="BL67" s="133">
        <v>2.656238425925926E-3</v>
      </c>
      <c r="BM67" s="133">
        <v>2.610729166666667E-3</v>
      </c>
      <c r="BN67" s="133">
        <v>2.6929976851851854E-3</v>
      </c>
      <c r="BO67" s="133">
        <v>2.5718287037037038E-3</v>
      </c>
      <c r="BP67" s="133">
        <v>2.6002777777777782E-3</v>
      </c>
      <c r="BQ67" s="133">
        <v>2.5501041666666671E-3</v>
      </c>
      <c r="BR67" s="133">
        <v>2.4809143518518518E-3</v>
      </c>
      <c r="BS67" s="133">
        <v>2.3075231481481484E-3</v>
      </c>
      <c r="BT67" s="135">
        <v>2.0347453703703704E-3</v>
      </c>
    </row>
    <row r="68" spans="2:72" x14ac:dyDescent="0.2">
      <c r="B68" s="130">
        <v>63</v>
      </c>
      <c r="C68" s="131">
        <v>60</v>
      </c>
      <c r="D68" s="131" t="s">
        <v>16</v>
      </c>
      <c r="E68" s="132">
        <v>1957</v>
      </c>
      <c r="F68" s="132" t="s">
        <v>277</v>
      </c>
      <c r="G68" s="132">
        <v>11</v>
      </c>
      <c r="H68" s="131" t="s">
        <v>11</v>
      </c>
      <c r="I68" s="136">
        <v>0.15362048611111112</v>
      </c>
      <c r="J68" s="137">
        <v>2.9287847222222228E-3</v>
      </c>
      <c r="K68" s="133">
        <v>2.1860648148148147E-3</v>
      </c>
      <c r="L68" s="133">
        <v>2.1801504629629627E-3</v>
      </c>
      <c r="M68" s="133">
        <v>2.1827662037037037E-3</v>
      </c>
      <c r="N68" s="133">
        <v>2.2020949074074074E-3</v>
      </c>
      <c r="O68" s="133">
        <v>2.199236111111111E-3</v>
      </c>
      <c r="P68" s="133">
        <v>2.1954629629629629E-3</v>
      </c>
      <c r="Q68" s="133">
        <v>2.1987962962962963E-3</v>
      </c>
      <c r="R68" s="133">
        <v>2.2080208333333331E-3</v>
      </c>
      <c r="S68" s="133">
        <v>2.2432407407407405E-3</v>
      </c>
      <c r="T68" s="133">
        <v>2.2084722222222223E-3</v>
      </c>
      <c r="U68" s="133">
        <v>2.2404282407407407E-3</v>
      </c>
      <c r="V68" s="133">
        <v>2.2510995370370371E-3</v>
      </c>
      <c r="W68" s="133">
        <v>2.1794212962962965E-3</v>
      </c>
      <c r="X68" s="133">
        <v>2.1911574074074077E-3</v>
      </c>
      <c r="Y68" s="133">
        <v>2.2404398148148149E-3</v>
      </c>
      <c r="Z68" s="133">
        <v>2.2627314814814815E-3</v>
      </c>
      <c r="AA68" s="133">
        <v>2.2205902777777775E-3</v>
      </c>
      <c r="AB68" s="133">
        <v>2.2097685185185185E-3</v>
      </c>
      <c r="AC68" s="133">
        <v>2.238148148148148E-3</v>
      </c>
      <c r="AD68" s="133">
        <v>2.3089120370370368E-3</v>
      </c>
      <c r="AE68" s="133">
        <v>2.2665740740740741E-3</v>
      </c>
      <c r="AF68" s="133">
        <v>2.2653935185185186E-3</v>
      </c>
      <c r="AG68" s="133">
        <v>2.3251504629629629E-3</v>
      </c>
      <c r="AH68" s="133">
        <v>2.4207754629629631E-3</v>
      </c>
      <c r="AI68" s="133">
        <v>2.4033796296296294E-3</v>
      </c>
      <c r="AJ68" s="133">
        <v>2.3642129629629629E-3</v>
      </c>
      <c r="AK68" s="133">
        <v>2.407037037037037E-3</v>
      </c>
      <c r="AL68" s="133">
        <v>2.3056944444444444E-3</v>
      </c>
      <c r="AM68" s="133">
        <v>2.3454861111111111E-3</v>
      </c>
      <c r="AN68" s="133">
        <v>2.3658796296296297E-3</v>
      </c>
      <c r="AO68" s="133">
        <v>2.5184259259259257E-3</v>
      </c>
      <c r="AP68" s="133">
        <v>2.3292824074074071E-3</v>
      </c>
      <c r="AQ68" s="133">
        <v>2.411122685185185E-3</v>
      </c>
      <c r="AR68" s="133">
        <v>2.3962152777777775E-3</v>
      </c>
      <c r="AS68" s="133">
        <v>2.4502777777777778E-3</v>
      </c>
      <c r="AT68" s="133">
        <v>2.4213425925925926E-3</v>
      </c>
      <c r="AU68" s="133">
        <v>2.4952083333333332E-3</v>
      </c>
      <c r="AV68" s="133">
        <v>2.5334490740740738E-3</v>
      </c>
      <c r="AW68" s="133">
        <v>2.5980439814814816E-3</v>
      </c>
      <c r="AX68" s="133">
        <v>2.5909143518518516E-3</v>
      </c>
      <c r="AY68" s="133">
        <v>2.65099537037037E-3</v>
      </c>
      <c r="AZ68" s="133">
        <v>2.847951388888889E-3</v>
      </c>
      <c r="BA68" s="133">
        <v>2.6098726851851851E-3</v>
      </c>
      <c r="BB68" s="133">
        <v>2.6300810185185181E-3</v>
      </c>
      <c r="BC68" s="133">
        <v>2.6269328703703702E-3</v>
      </c>
      <c r="BD68" s="133">
        <v>2.716076388888889E-3</v>
      </c>
      <c r="BE68" s="133">
        <v>2.9057638888888887E-3</v>
      </c>
      <c r="BF68" s="133">
        <v>2.5974074074074077E-3</v>
      </c>
      <c r="BG68" s="133">
        <v>2.74869212962963E-3</v>
      </c>
      <c r="BH68" s="133">
        <v>2.6714351851851851E-3</v>
      </c>
      <c r="BI68" s="133">
        <v>2.607789351851852E-3</v>
      </c>
      <c r="BJ68" s="133">
        <v>2.5441782407407405E-3</v>
      </c>
      <c r="BK68" s="133">
        <v>2.7533333333333333E-3</v>
      </c>
      <c r="BL68" s="133">
        <v>2.753483796296296E-3</v>
      </c>
      <c r="BM68" s="133">
        <v>2.6764004629629625E-3</v>
      </c>
      <c r="BN68" s="133">
        <v>2.6578356481481483E-3</v>
      </c>
      <c r="BO68" s="133">
        <v>2.5173495370370371E-3</v>
      </c>
      <c r="BP68" s="133">
        <v>2.5396527777777774E-3</v>
      </c>
      <c r="BQ68" s="133">
        <v>2.6765162037037035E-3</v>
      </c>
      <c r="BR68" s="133">
        <v>2.5763888888888889E-3</v>
      </c>
      <c r="BS68" s="133">
        <v>2.5425347222222221E-3</v>
      </c>
      <c r="BT68" s="135">
        <v>2.2801620370370371E-3</v>
      </c>
    </row>
    <row r="69" spans="2:72" x14ac:dyDescent="0.2">
      <c r="B69" s="130">
        <v>64</v>
      </c>
      <c r="C69" s="131">
        <v>85</v>
      </c>
      <c r="D69" s="131" t="s">
        <v>24</v>
      </c>
      <c r="E69" s="132">
        <v>1961</v>
      </c>
      <c r="F69" s="132" t="s">
        <v>277</v>
      </c>
      <c r="G69" s="132">
        <v>12</v>
      </c>
      <c r="H69" s="131"/>
      <c r="I69" s="136">
        <v>0.15378317129629629</v>
      </c>
      <c r="J69" s="137">
        <v>3.0622685185185184E-3</v>
      </c>
      <c r="K69" s="133">
        <v>2.3012384259259258E-3</v>
      </c>
      <c r="L69" s="133">
        <v>2.3150231481481481E-3</v>
      </c>
      <c r="M69" s="133">
        <v>2.2557638888888887E-3</v>
      </c>
      <c r="N69" s="133">
        <v>2.2569328703703705E-3</v>
      </c>
      <c r="O69" s="133">
        <v>2.2787731481481483E-3</v>
      </c>
      <c r="P69" s="133">
        <v>2.3247569444444444E-3</v>
      </c>
      <c r="Q69" s="133">
        <v>2.3217939814814815E-3</v>
      </c>
      <c r="R69" s="133">
        <v>2.3468171296296297E-3</v>
      </c>
      <c r="S69" s="133">
        <v>2.3468171296296297E-3</v>
      </c>
      <c r="T69" s="133">
        <v>2.2884953703703704E-3</v>
      </c>
      <c r="U69" s="133">
        <v>2.3063310185185188E-3</v>
      </c>
      <c r="V69" s="133">
        <v>2.3134606481481483E-3</v>
      </c>
      <c r="W69" s="133">
        <v>2.2969328703703706E-3</v>
      </c>
      <c r="X69" s="133">
        <v>2.2652662037037038E-3</v>
      </c>
      <c r="Y69" s="133">
        <v>2.3141898148148149E-3</v>
      </c>
      <c r="Z69" s="133">
        <v>2.305162037037037E-3</v>
      </c>
      <c r="AA69" s="133">
        <v>2.3518865740740739E-3</v>
      </c>
      <c r="AB69" s="133">
        <v>2.3034837962962961E-3</v>
      </c>
      <c r="AC69" s="133">
        <v>2.2912847222222223E-3</v>
      </c>
      <c r="AD69" s="133">
        <v>2.2770254629629629E-3</v>
      </c>
      <c r="AE69" s="133">
        <v>2.3087731481481479E-3</v>
      </c>
      <c r="AF69" s="133">
        <v>2.2889699074074075E-3</v>
      </c>
      <c r="AG69" s="133">
        <v>2.336446759259259E-3</v>
      </c>
      <c r="AH69" s="133">
        <v>2.2773842592592594E-3</v>
      </c>
      <c r="AI69" s="133">
        <v>2.2911689814814813E-3</v>
      </c>
      <c r="AJ69" s="133">
        <v>2.2874074074074077E-3</v>
      </c>
      <c r="AK69" s="133">
        <v>2.3009143518518517E-3</v>
      </c>
      <c r="AL69" s="133">
        <v>2.3163773148148149E-3</v>
      </c>
      <c r="AM69" s="133">
        <v>2.325416666666667E-3</v>
      </c>
      <c r="AN69" s="133">
        <v>2.4346874999999998E-3</v>
      </c>
      <c r="AO69" s="133">
        <v>2.3673495370370372E-3</v>
      </c>
      <c r="AP69" s="133">
        <v>2.3695370370370368E-3</v>
      </c>
      <c r="AQ69" s="133">
        <v>2.4421064814814817E-3</v>
      </c>
      <c r="AR69" s="133">
        <v>2.4013310185185184E-3</v>
      </c>
      <c r="AS69" s="133">
        <v>2.4016782407407407E-3</v>
      </c>
      <c r="AT69" s="133">
        <v>2.4109953703703706E-3</v>
      </c>
      <c r="AU69" s="133">
        <v>2.5177662037037035E-3</v>
      </c>
      <c r="AV69" s="133">
        <v>2.4637037037037036E-3</v>
      </c>
      <c r="AW69" s="133">
        <v>2.4636921296296295E-3</v>
      </c>
      <c r="AX69" s="133">
        <v>2.4786574074074073E-3</v>
      </c>
      <c r="AY69" s="133">
        <v>2.4862615740740743E-3</v>
      </c>
      <c r="AZ69" s="133">
        <v>2.5033449074074077E-3</v>
      </c>
      <c r="BA69" s="133">
        <v>2.5290162037037035E-3</v>
      </c>
      <c r="BB69" s="133">
        <v>2.5008101851851853E-3</v>
      </c>
      <c r="BC69" s="133">
        <v>2.6116435185185184E-3</v>
      </c>
      <c r="BD69" s="133">
        <v>2.5255787037037039E-3</v>
      </c>
      <c r="BE69" s="133">
        <v>2.5649074074074077E-3</v>
      </c>
      <c r="BF69" s="133">
        <v>2.6412731481481482E-3</v>
      </c>
      <c r="BG69" s="133">
        <v>2.6097106481481479E-3</v>
      </c>
      <c r="BH69" s="133">
        <v>2.6231828703703708E-3</v>
      </c>
      <c r="BI69" s="133">
        <v>2.6231828703703708E-3</v>
      </c>
      <c r="BJ69" s="133">
        <v>2.5777893518518515E-3</v>
      </c>
      <c r="BK69" s="133">
        <v>2.5522685185185184E-3</v>
      </c>
      <c r="BL69" s="133">
        <v>2.6026851851851853E-3</v>
      </c>
      <c r="BM69" s="133">
        <v>2.6063078703703704E-3</v>
      </c>
      <c r="BN69" s="133">
        <v>2.6191319444444443E-3</v>
      </c>
      <c r="BO69" s="133">
        <v>2.6369675925925922E-3</v>
      </c>
      <c r="BP69" s="133">
        <v>2.5992592592592591E-3</v>
      </c>
      <c r="BQ69" s="133">
        <v>2.6734143518518517E-3</v>
      </c>
      <c r="BR69" s="133">
        <v>2.6883680555555554E-3</v>
      </c>
      <c r="BS69" s="133">
        <v>2.7002893518518517E-3</v>
      </c>
      <c r="BT69" s="135">
        <v>2.6997106481481486E-3</v>
      </c>
    </row>
    <row r="70" spans="2:72" x14ac:dyDescent="0.2">
      <c r="B70" s="130">
        <v>65</v>
      </c>
      <c r="C70" s="131">
        <v>140</v>
      </c>
      <c r="D70" s="131" t="s">
        <v>338</v>
      </c>
      <c r="E70" s="132">
        <v>1962</v>
      </c>
      <c r="F70" s="132" t="s">
        <v>277</v>
      </c>
      <c r="G70" s="132">
        <v>13</v>
      </c>
      <c r="H70" s="131" t="s">
        <v>339</v>
      </c>
      <c r="I70" s="136">
        <v>0.15490636574074074</v>
      </c>
      <c r="J70" s="137">
        <v>2.9703703703703702E-3</v>
      </c>
      <c r="K70" s="133">
        <v>2.3056944444444444E-3</v>
      </c>
      <c r="L70" s="133">
        <v>2.3356365740740737E-3</v>
      </c>
      <c r="M70" s="133">
        <v>2.3268634259259262E-3</v>
      </c>
      <c r="N70" s="133">
        <v>2.3663657407407409E-3</v>
      </c>
      <c r="O70" s="133">
        <v>2.3935069444444442E-3</v>
      </c>
      <c r="P70" s="133">
        <v>2.3848148148148149E-3</v>
      </c>
      <c r="Q70" s="133">
        <v>2.3774189814814817E-3</v>
      </c>
      <c r="R70" s="133">
        <v>2.3918402777777779E-3</v>
      </c>
      <c r="S70" s="133">
        <v>2.395289351851852E-3</v>
      </c>
      <c r="T70" s="133">
        <v>2.3831134259259261E-3</v>
      </c>
      <c r="U70" s="133">
        <v>2.4394907407407408E-3</v>
      </c>
      <c r="V70" s="133">
        <v>2.3742708333333337E-3</v>
      </c>
      <c r="W70" s="133">
        <v>2.3879166666666667E-3</v>
      </c>
      <c r="X70" s="133">
        <v>2.3798495370370371E-3</v>
      </c>
      <c r="Y70" s="133">
        <v>2.3636689814814818E-3</v>
      </c>
      <c r="Z70" s="133">
        <v>2.380451388888889E-3</v>
      </c>
      <c r="AA70" s="133">
        <v>2.3895254629629627E-3</v>
      </c>
      <c r="AB70" s="133">
        <v>2.4032060185185185E-3</v>
      </c>
      <c r="AC70" s="133">
        <v>2.3460648148148151E-3</v>
      </c>
      <c r="AD70" s="133">
        <v>2.4068171296296294E-3</v>
      </c>
      <c r="AE70" s="133">
        <v>2.401666666666667E-3</v>
      </c>
      <c r="AF70" s="133">
        <v>2.363460648148148E-3</v>
      </c>
      <c r="AG70" s="133">
        <v>2.3726851851851851E-3</v>
      </c>
      <c r="AH70" s="133">
        <v>2.3444560185185187E-3</v>
      </c>
      <c r="AI70" s="133">
        <v>2.3765046296296295E-3</v>
      </c>
      <c r="AJ70" s="133">
        <v>2.3584722222222223E-3</v>
      </c>
      <c r="AK70" s="133">
        <v>2.3628472222222223E-3</v>
      </c>
      <c r="AL70" s="133">
        <v>2.4121064814814817E-3</v>
      </c>
      <c r="AM70" s="133">
        <v>2.4060300925925929E-3</v>
      </c>
      <c r="AN70" s="133">
        <v>2.4237847222222221E-3</v>
      </c>
      <c r="AO70" s="133">
        <v>2.3569097222222225E-3</v>
      </c>
      <c r="AP70" s="133">
        <v>2.3611689814814815E-3</v>
      </c>
      <c r="AQ70" s="133">
        <v>2.3977546296296295E-3</v>
      </c>
      <c r="AR70" s="133">
        <v>2.3753472222222223E-3</v>
      </c>
      <c r="AS70" s="133">
        <v>2.3575347222222222E-3</v>
      </c>
      <c r="AT70" s="133">
        <v>2.3505092592592592E-3</v>
      </c>
      <c r="AU70" s="133">
        <v>2.3462384259259257E-3</v>
      </c>
      <c r="AV70" s="133">
        <v>2.3968055555555557E-3</v>
      </c>
      <c r="AW70" s="133">
        <v>2.3780324074074073E-3</v>
      </c>
      <c r="AX70" s="133">
        <v>2.4179513888888892E-3</v>
      </c>
      <c r="AY70" s="133">
        <v>2.4713888888888889E-3</v>
      </c>
      <c r="AZ70" s="133">
        <v>2.4232291666666668E-3</v>
      </c>
      <c r="BA70" s="133">
        <v>2.4112037037037036E-3</v>
      </c>
      <c r="BB70" s="133">
        <v>2.5034837962962966E-3</v>
      </c>
      <c r="BC70" s="133">
        <v>2.501712962962963E-3</v>
      </c>
      <c r="BD70" s="133">
        <v>2.5023726851851852E-3</v>
      </c>
      <c r="BE70" s="133">
        <v>2.483726851851852E-3</v>
      </c>
      <c r="BF70" s="133">
        <v>2.6221064814814818E-3</v>
      </c>
      <c r="BG70" s="133">
        <v>2.5234375000000001E-3</v>
      </c>
      <c r="BH70" s="133">
        <v>2.5970717592592595E-3</v>
      </c>
      <c r="BI70" s="133">
        <v>2.6668750000000004E-3</v>
      </c>
      <c r="BJ70" s="133">
        <v>2.6272916666666667E-3</v>
      </c>
      <c r="BK70" s="133">
        <v>2.647349537037037E-3</v>
      </c>
      <c r="BL70" s="133">
        <v>2.5758564814814815E-3</v>
      </c>
      <c r="BM70" s="133">
        <v>2.6622685185185187E-3</v>
      </c>
      <c r="BN70" s="133">
        <v>2.6575462962962963E-3</v>
      </c>
      <c r="BO70" s="133">
        <v>2.6199768518518521E-3</v>
      </c>
      <c r="BP70" s="133">
        <v>2.7066782407407404E-3</v>
      </c>
      <c r="BQ70" s="133">
        <v>2.6744560185185187E-3</v>
      </c>
      <c r="BR70" s="133">
        <v>2.7173148148148148E-3</v>
      </c>
      <c r="BS70" s="133">
        <v>2.7696064814814818E-3</v>
      </c>
      <c r="BT70" s="135">
        <v>2.4789699074074072E-3</v>
      </c>
    </row>
    <row r="71" spans="2:72" x14ac:dyDescent="0.2">
      <c r="B71" s="130">
        <v>66</v>
      </c>
      <c r="C71" s="131">
        <v>114</v>
      </c>
      <c r="D71" s="131" t="s">
        <v>340</v>
      </c>
      <c r="E71" s="132">
        <v>1964</v>
      </c>
      <c r="F71" s="132" t="s">
        <v>277</v>
      </c>
      <c r="G71" s="132">
        <v>14</v>
      </c>
      <c r="H71" s="131" t="s">
        <v>341</v>
      </c>
      <c r="I71" s="136">
        <v>0.15507740740740741</v>
      </c>
      <c r="J71" s="137">
        <v>2.8837962962962962E-3</v>
      </c>
      <c r="K71" s="133">
        <v>2.1549421296296295E-3</v>
      </c>
      <c r="L71" s="133">
        <v>2.1347222222222223E-3</v>
      </c>
      <c r="M71" s="133">
        <v>2.1712615740740742E-3</v>
      </c>
      <c r="N71" s="133">
        <v>2.1461921296296298E-3</v>
      </c>
      <c r="O71" s="133">
        <v>2.1617361111111112E-3</v>
      </c>
      <c r="P71" s="133">
        <v>2.1726620370370367E-3</v>
      </c>
      <c r="Q71" s="133">
        <v>2.1852893518518519E-3</v>
      </c>
      <c r="R71" s="133">
        <v>2.1598495370370369E-3</v>
      </c>
      <c r="S71" s="133">
        <v>2.1719791666666667E-3</v>
      </c>
      <c r="T71" s="133">
        <v>2.1741666666666667E-3</v>
      </c>
      <c r="U71" s="133">
        <v>2.1752777777777777E-3</v>
      </c>
      <c r="V71" s="133">
        <v>2.1976041666666667E-3</v>
      </c>
      <c r="W71" s="133">
        <v>2.249050925925926E-3</v>
      </c>
      <c r="X71" s="133">
        <v>2.2239814814814813E-3</v>
      </c>
      <c r="Y71" s="133">
        <v>2.174224537037037E-3</v>
      </c>
      <c r="Z71" s="133">
        <v>2.1587268518518518E-3</v>
      </c>
      <c r="AA71" s="133">
        <v>2.210775462962963E-3</v>
      </c>
      <c r="AB71" s="133">
        <v>2.2098032407407405E-3</v>
      </c>
      <c r="AC71" s="133">
        <v>2.2085185185185185E-3</v>
      </c>
      <c r="AD71" s="133">
        <v>2.1972800925925923E-3</v>
      </c>
      <c r="AE71" s="133">
        <v>2.3115972222222223E-3</v>
      </c>
      <c r="AF71" s="133">
        <v>2.1746643518518517E-3</v>
      </c>
      <c r="AG71" s="133">
        <v>2.197372685185185E-3</v>
      </c>
      <c r="AH71" s="133">
        <v>2.2843981481481482E-3</v>
      </c>
      <c r="AI71" s="133">
        <v>2.2892013888888888E-3</v>
      </c>
      <c r="AJ71" s="133">
        <v>2.226574074074074E-3</v>
      </c>
      <c r="AK71" s="133">
        <v>2.3170486111111113E-3</v>
      </c>
      <c r="AL71" s="133">
        <v>2.2409722222222219E-3</v>
      </c>
      <c r="AM71" s="133">
        <v>2.2318055555555555E-3</v>
      </c>
      <c r="AN71" s="133">
        <v>2.3246874999999999E-3</v>
      </c>
      <c r="AO71" s="133">
        <v>2.335011574074074E-3</v>
      </c>
      <c r="AP71" s="133">
        <v>2.2718402777777776E-3</v>
      </c>
      <c r="AQ71" s="133">
        <v>2.2929166666666666E-3</v>
      </c>
      <c r="AR71" s="133">
        <v>2.4762268518518519E-3</v>
      </c>
      <c r="AS71" s="133">
        <v>2.2622106481481482E-3</v>
      </c>
      <c r="AT71" s="133">
        <v>2.4729513888888887E-3</v>
      </c>
      <c r="AU71" s="133">
        <v>2.474340277777778E-3</v>
      </c>
      <c r="AV71" s="133">
        <v>2.2937384259259261E-3</v>
      </c>
      <c r="AW71" s="133">
        <v>2.6088194444444444E-3</v>
      </c>
      <c r="AX71" s="133">
        <v>2.3718981481481482E-3</v>
      </c>
      <c r="AY71" s="133">
        <v>2.2950462962962963E-3</v>
      </c>
      <c r="AZ71" s="133">
        <v>2.389016203703704E-3</v>
      </c>
      <c r="BA71" s="133">
        <v>2.4282060185185183E-3</v>
      </c>
      <c r="BB71" s="133">
        <v>2.4587037037037038E-3</v>
      </c>
      <c r="BC71" s="133">
        <v>2.4065972222222223E-3</v>
      </c>
      <c r="BD71" s="133">
        <v>2.6946643518518522E-3</v>
      </c>
      <c r="BE71" s="133">
        <v>2.3511111111111111E-3</v>
      </c>
      <c r="BF71" s="133">
        <v>2.3811226851851853E-3</v>
      </c>
      <c r="BG71" s="133">
        <v>2.5255324074074073E-3</v>
      </c>
      <c r="BH71" s="133">
        <v>2.4108564814814813E-3</v>
      </c>
      <c r="BI71" s="133">
        <v>2.7460648148148153E-3</v>
      </c>
      <c r="BJ71" s="133">
        <v>2.5470949074074076E-3</v>
      </c>
      <c r="BK71" s="133">
        <v>2.9705092592592595E-3</v>
      </c>
      <c r="BL71" s="133">
        <v>3.0040162037037036E-3</v>
      </c>
      <c r="BM71" s="133">
        <v>3.3347106481481478E-3</v>
      </c>
      <c r="BN71" s="133">
        <v>3.4334953703703702E-3</v>
      </c>
      <c r="BO71" s="133">
        <v>3.5584490740740737E-3</v>
      </c>
      <c r="BP71" s="133">
        <v>3.4939120370370371E-3</v>
      </c>
      <c r="BQ71" s="133">
        <v>3.2658449074074078E-3</v>
      </c>
      <c r="BR71" s="133">
        <v>3.394421296296296E-3</v>
      </c>
      <c r="BS71" s="133">
        <v>3.1334143518518521E-3</v>
      </c>
      <c r="BT71" s="135">
        <v>2.8745023148148145E-3</v>
      </c>
    </row>
    <row r="72" spans="2:72" x14ac:dyDescent="0.2">
      <c r="B72" s="130">
        <v>67</v>
      </c>
      <c r="C72" s="131">
        <v>61</v>
      </c>
      <c r="D72" s="131" t="s">
        <v>10</v>
      </c>
      <c r="E72" s="132">
        <v>1971</v>
      </c>
      <c r="F72" s="132" t="s">
        <v>263</v>
      </c>
      <c r="G72" s="132">
        <v>24</v>
      </c>
      <c r="H72" s="131" t="s">
        <v>11</v>
      </c>
      <c r="I72" s="136">
        <v>0.15527930555555555</v>
      </c>
      <c r="J72" s="137">
        <v>2.943483796296296E-3</v>
      </c>
      <c r="K72" s="133">
        <v>2.2991435185185185E-3</v>
      </c>
      <c r="L72" s="133">
        <v>2.2970833333333333E-3</v>
      </c>
      <c r="M72" s="133">
        <v>2.309178240740741E-3</v>
      </c>
      <c r="N72" s="133">
        <v>2.2945833333333329E-3</v>
      </c>
      <c r="O72" s="133">
        <v>2.3174537037037039E-3</v>
      </c>
      <c r="P72" s="133">
        <v>2.3042129629629632E-3</v>
      </c>
      <c r="Q72" s="133">
        <v>2.451435185185185E-3</v>
      </c>
      <c r="R72" s="133">
        <v>2.3233796296296297E-3</v>
      </c>
      <c r="S72" s="133">
        <v>2.3289814814814818E-3</v>
      </c>
      <c r="T72" s="133">
        <v>2.2896527777777776E-3</v>
      </c>
      <c r="U72" s="133">
        <v>2.2980555555555558E-3</v>
      </c>
      <c r="V72" s="133">
        <v>2.2801967592592592E-3</v>
      </c>
      <c r="W72" s="133">
        <v>2.3035648148148151E-3</v>
      </c>
      <c r="X72" s="133">
        <v>2.275138888888889E-3</v>
      </c>
      <c r="Y72" s="133">
        <v>2.2860300925925925E-3</v>
      </c>
      <c r="Z72" s="133">
        <v>2.2631481481481482E-3</v>
      </c>
      <c r="AA72" s="133">
        <v>2.2718402777777776E-3</v>
      </c>
      <c r="AB72" s="133">
        <v>2.437141203703704E-3</v>
      </c>
      <c r="AC72" s="133">
        <v>2.2790046296296295E-3</v>
      </c>
      <c r="AD72" s="133">
        <v>2.2936226851851854E-3</v>
      </c>
      <c r="AE72" s="133">
        <v>2.2944791666666669E-3</v>
      </c>
      <c r="AF72" s="133">
        <v>2.2930671296296297E-3</v>
      </c>
      <c r="AG72" s="133">
        <v>2.3161226851851854E-3</v>
      </c>
      <c r="AH72" s="133">
        <v>2.2936921296296295E-3</v>
      </c>
      <c r="AI72" s="133">
        <v>2.2870833333333332E-3</v>
      </c>
      <c r="AJ72" s="133">
        <v>2.2840972222222221E-3</v>
      </c>
      <c r="AK72" s="133">
        <v>2.2697800925925928E-3</v>
      </c>
      <c r="AL72" s="133">
        <v>2.2909722222222225E-3</v>
      </c>
      <c r="AM72" s="133">
        <v>2.3031828703703704E-3</v>
      </c>
      <c r="AN72" s="133">
        <v>2.5632291666666668E-3</v>
      </c>
      <c r="AO72" s="133">
        <v>2.3433333333333331E-3</v>
      </c>
      <c r="AP72" s="133">
        <v>2.3479629629629627E-3</v>
      </c>
      <c r="AQ72" s="133">
        <v>2.3397222222222226E-3</v>
      </c>
      <c r="AR72" s="133">
        <v>2.3545138888888891E-3</v>
      </c>
      <c r="AS72" s="133">
        <v>2.3305324074074075E-3</v>
      </c>
      <c r="AT72" s="133">
        <v>2.6422222222222225E-3</v>
      </c>
      <c r="AU72" s="133">
        <v>2.3204282407407405E-3</v>
      </c>
      <c r="AV72" s="133">
        <v>2.3519097222222222E-3</v>
      </c>
      <c r="AW72" s="133">
        <v>2.3844907407407404E-3</v>
      </c>
      <c r="AX72" s="133">
        <v>2.3454050925925925E-3</v>
      </c>
      <c r="AY72" s="133">
        <v>2.6754976851851853E-3</v>
      </c>
      <c r="AZ72" s="133">
        <v>2.3874652777777778E-3</v>
      </c>
      <c r="BA72" s="133">
        <v>2.4077430555555558E-3</v>
      </c>
      <c r="BB72" s="133">
        <v>2.4392708333333337E-3</v>
      </c>
      <c r="BC72" s="133">
        <v>2.7986574074074073E-3</v>
      </c>
      <c r="BD72" s="133">
        <v>2.4814120370370372E-3</v>
      </c>
      <c r="BE72" s="133">
        <v>2.542997685185185E-3</v>
      </c>
      <c r="BF72" s="133">
        <v>2.8340625000000002E-3</v>
      </c>
      <c r="BG72" s="133">
        <v>2.7921296296296301E-3</v>
      </c>
      <c r="BH72" s="133">
        <v>2.568148148148148E-3</v>
      </c>
      <c r="BI72" s="133">
        <v>2.5322453703703705E-3</v>
      </c>
      <c r="BJ72" s="133">
        <v>2.9908796296296298E-3</v>
      </c>
      <c r="BK72" s="133">
        <v>2.6287037037037038E-3</v>
      </c>
      <c r="BL72" s="133">
        <v>2.6103124999999998E-3</v>
      </c>
      <c r="BM72" s="133">
        <v>2.6167824074074075E-3</v>
      </c>
      <c r="BN72" s="133">
        <v>2.7367824074074078E-3</v>
      </c>
      <c r="BO72" s="133">
        <v>2.7087499999999998E-3</v>
      </c>
      <c r="BP72" s="133">
        <v>3.1808333333333337E-3</v>
      </c>
      <c r="BQ72" s="133">
        <v>3.1219212962962962E-3</v>
      </c>
      <c r="BR72" s="133">
        <v>2.8618634259259257E-3</v>
      </c>
      <c r="BS72" s="133">
        <v>2.6430555555555552E-3</v>
      </c>
      <c r="BT72" s="135">
        <v>2.6172337962962963E-3</v>
      </c>
    </row>
    <row r="73" spans="2:72" x14ac:dyDescent="0.2">
      <c r="B73" s="130">
        <v>68</v>
      </c>
      <c r="C73" s="131">
        <v>86</v>
      </c>
      <c r="D73" s="131" t="s">
        <v>342</v>
      </c>
      <c r="E73" s="132">
        <v>1996</v>
      </c>
      <c r="F73" s="132" t="s">
        <v>298</v>
      </c>
      <c r="G73" s="132">
        <v>4</v>
      </c>
      <c r="H73" s="131"/>
      <c r="I73" s="136">
        <v>0.15538128472222221</v>
      </c>
      <c r="J73" s="137">
        <v>3.1954282407407413E-3</v>
      </c>
      <c r="K73" s="133">
        <v>2.3794675925925923E-3</v>
      </c>
      <c r="L73" s="133">
        <v>2.3973495370370368E-3</v>
      </c>
      <c r="M73" s="133">
        <v>2.3403819444444444E-3</v>
      </c>
      <c r="N73" s="133">
        <v>2.3473263888888888E-3</v>
      </c>
      <c r="O73" s="133">
        <v>2.398333333333333E-3</v>
      </c>
      <c r="P73" s="133">
        <v>2.347696759259259E-3</v>
      </c>
      <c r="Q73" s="133">
        <v>2.3752777777777778E-3</v>
      </c>
      <c r="R73" s="133">
        <v>2.4019097222222224E-3</v>
      </c>
      <c r="S73" s="133">
        <v>2.3977777777777778E-3</v>
      </c>
      <c r="T73" s="133">
        <v>2.4012268518518519E-3</v>
      </c>
      <c r="U73" s="133">
        <v>2.425104166666667E-3</v>
      </c>
      <c r="V73" s="133">
        <v>2.4191666666666667E-3</v>
      </c>
      <c r="W73" s="133">
        <v>2.4219675925925923E-3</v>
      </c>
      <c r="X73" s="133">
        <v>2.4142476851851855E-3</v>
      </c>
      <c r="Y73" s="133">
        <v>2.4329398148148144E-3</v>
      </c>
      <c r="Z73" s="133">
        <v>2.3934837962962959E-3</v>
      </c>
      <c r="AA73" s="133">
        <v>2.4200231481481481E-3</v>
      </c>
      <c r="AB73" s="133">
        <v>2.4014004629629628E-3</v>
      </c>
      <c r="AC73" s="133">
        <v>2.3952662037037037E-3</v>
      </c>
      <c r="AD73" s="133">
        <v>2.3997685185185185E-3</v>
      </c>
      <c r="AE73" s="133">
        <v>2.3688194444444447E-3</v>
      </c>
      <c r="AF73" s="133">
        <v>2.404097222222222E-3</v>
      </c>
      <c r="AG73" s="133">
        <v>2.3831134259259261E-3</v>
      </c>
      <c r="AH73" s="133">
        <v>2.4067939814814815E-3</v>
      </c>
      <c r="AI73" s="133">
        <v>2.3860532407407407E-3</v>
      </c>
      <c r="AJ73" s="133">
        <v>2.3405439814814812E-3</v>
      </c>
      <c r="AK73" s="133">
        <v>2.3658564814814814E-3</v>
      </c>
      <c r="AL73" s="133">
        <v>2.3375347222222222E-3</v>
      </c>
      <c r="AM73" s="133">
        <v>2.3167129629629627E-3</v>
      </c>
      <c r="AN73" s="133">
        <v>2.4070601851851853E-3</v>
      </c>
      <c r="AO73" s="133">
        <v>2.2968981481481482E-3</v>
      </c>
      <c r="AP73" s="133">
        <v>2.3678240740740738E-3</v>
      </c>
      <c r="AQ73" s="133">
        <v>2.4369328703703706E-3</v>
      </c>
      <c r="AR73" s="133">
        <v>2.4297800925925928E-3</v>
      </c>
      <c r="AS73" s="133">
        <v>2.4418981481481483E-3</v>
      </c>
      <c r="AT73" s="133">
        <v>2.4500925925925927E-3</v>
      </c>
      <c r="AU73" s="133">
        <v>2.4313657407407409E-3</v>
      </c>
      <c r="AV73" s="133">
        <v>2.4403703703703705E-3</v>
      </c>
      <c r="AW73" s="133">
        <v>2.4435763888888888E-3</v>
      </c>
      <c r="AX73" s="133">
        <v>2.4444791666666664E-3</v>
      </c>
      <c r="AY73" s="133">
        <v>2.4666666666666669E-3</v>
      </c>
      <c r="AZ73" s="133">
        <v>2.5457638888888891E-3</v>
      </c>
      <c r="BA73" s="133">
        <v>2.4873032407407409E-3</v>
      </c>
      <c r="BB73" s="133">
        <v>2.5139236111111113E-3</v>
      </c>
      <c r="BC73" s="133">
        <v>2.615810185185185E-3</v>
      </c>
      <c r="BD73" s="133">
        <v>2.5731134259259262E-3</v>
      </c>
      <c r="BE73" s="133">
        <v>2.5975115740740737E-3</v>
      </c>
      <c r="BF73" s="133">
        <v>2.5425115740740742E-3</v>
      </c>
      <c r="BG73" s="133">
        <v>2.5100462962962962E-3</v>
      </c>
      <c r="BH73" s="133">
        <v>2.5315740740740741E-3</v>
      </c>
      <c r="BI73" s="133">
        <v>2.4480902777777778E-3</v>
      </c>
      <c r="BJ73" s="133">
        <v>2.5038773148148151E-3</v>
      </c>
      <c r="BK73" s="133">
        <v>2.5532523148148146E-3</v>
      </c>
      <c r="BL73" s="133">
        <v>2.5540277777777779E-3</v>
      </c>
      <c r="BM73" s="133">
        <v>2.5883680555555551E-3</v>
      </c>
      <c r="BN73" s="133">
        <v>2.6573379629629625E-3</v>
      </c>
      <c r="BO73" s="133">
        <v>2.6416203703703701E-3</v>
      </c>
      <c r="BP73" s="133">
        <v>2.6382986111111108E-3</v>
      </c>
      <c r="BQ73" s="133">
        <v>2.6975231481481481E-3</v>
      </c>
      <c r="BR73" s="133">
        <v>2.6548958333333338E-3</v>
      </c>
      <c r="BS73" s="133">
        <v>2.5728125E-3</v>
      </c>
      <c r="BT73" s="135">
        <v>2.4816087962962964E-3</v>
      </c>
    </row>
    <row r="74" spans="2:72" x14ac:dyDescent="0.2">
      <c r="B74" s="130">
        <v>69</v>
      </c>
      <c r="C74" s="131">
        <v>12</v>
      </c>
      <c r="D74" s="131" t="s">
        <v>343</v>
      </c>
      <c r="E74" s="132">
        <v>1976</v>
      </c>
      <c r="F74" s="132" t="s">
        <v>263</v>
      </c>
      <c r="G74" s="132">
        <v>25</v>
      </c>
      <c r="H74" s="131" t="s">
        <v>344</v>
      </c>
      <c r="I74" s="136">
        <v>0.15575407407407407</v>
      </c>
      <c r="J74" s="137">
        <v>2.6985069444444443E-3</v>
      </c>
      <c r="K74" s="133">
        <v>2.0732291666666668E-3</v>
      </c>
      <c r="L74" s="133">
        <v>2.0818287037037038E-3</v>
      </c>
      <c r="M74" s="133">
        <v>2.0576620370370371E-3</v>
      </c>
      <c r="N74" s="133">
        <v>2.0851851851851851E-3</v>
      </c>
      <c r="O74" s="133">
        <v>2.1054050925925923E-3</v>
      </c>
      <c r="P74" s="133">
        <v>2.1155439814814817E-3</v>
      </c>
      <c r="Q74" s="133">
        <v>2.1460069444444447E-3</v>
      </c>
      <c r="R74" s="133">
        <v>2.1452199074074073E-3</v>
      </c>
      <c r="S74" s="133">
        <v>2.1207870370370369E-3</v>
      </c>
      <c r="T74" s="133">
        <v>2.1647916666666669E-3</v>
      </c>
      <c r="U74" s="133">
        <v>2.1479166666666665E-3</v>
      </c>
      <c r="V74" s="133">
        <v>2.1926388888888889E-3</v>
      </c>
      <c r="W74" s="133">
        <v>2.2186805555555558E-3</v>
      </c>
      <c r="X74" s="133">
        <v>2.2189814814814811E-3</v>
      </c>
      <c r="Y74" s="133">
        <v>2.2085995370370371E-3</v>
      </c>
      <c r="Z74" s="133">
        <v>2.2328356481481483E-3</v>
      </c>
      <c r="AA74" s="133">
        <v>2.2101736111111111E-3</v>
      </c>
      <c r="AB74" s="133">
        <v>2.2149537037037038E-3</v>
      </c>
      <c r="AC74" s="133">
        <v>2.2456365740740739E-3</v>
      </c>
      <c r="AD74" s="133">
        <v>2.1944560185185183E-3</v>
      </c>
      <c r="AE74" s="133">
        <v>2.2377199074074075E-3</v>
      </c>
      <c r="AF74" s="133">
        <v>2.2132638888888892E-3</v>
      </c>
      <c r="AG74" s="133">
        <v>2.2088078703703705E-3</v>
      </c>
      <c r="AH74" s="133">
        <v>2.2110185185185188E-3</v>
      </c>
      <c r="AI74" s="133">
        <v>2.2304976851851852E-3</v>
      </c>
      <c r="AJ74" s="133">
        <v>2.2260532407407407E-3</v>
      </c>
      <c r="AK74" s="133">
        <v>2.2601967592592591E-3</v>
      </c>
      <c r="AL74" s="133">
        <v>2.2943171296296297E-3</v>
      </c>
      <c r="AM74" s="133">
        <v>2.3661689814814817E-3</v>
      </c>
      <c r="AN74" s="133">
        <v>2.3072106481481481E-3</v>
      </c>
      <c r="AO74" s="133">
        <v>2.3609259259259256E-3</v>
      </c>
      <c r="AP74" s="133">
        <v>2.3760532407407406E-3</v>
      </c>
      <c r="AQ74" s="133">
        <v>2.3239351851851854E-3</v>
      </c>
      <c r="AR74" s="133">
        <v>2.3583333333333334E-3</v>
      </c>
      <c r="AS74" s="133">
        <v>2.4055092592592591E-3</v>
      </c>
      <c r="AT74" s="133">
        <v>2.4438194444444442E-3</v>
      </c>
      <c r="AU74" s="133">
        <v>2.4614930555555557E-3</v>
      </c>
      <c r="AV74" s="133">
        <v>2.4836689814814817E-3</v>
      </c>
      <c r="AW74" s="133">
        <v>2.4717708333333336E-3</v>
      </c>
      <c r="AX74" s="133">
        <v>2.4660763888888887E-3</v>
      </c>
      <c r="AY74" s="133">
        <v>2.5137152777777775E-3</v>
      </c>
      <c r="AZ74" s="133">
        <v>2.5144328703703704E-3</v>
      </c>
      <c r="BA74" s="133">
        <v>2.509814814814815E-3</v>
      </c>
      <c r="BB74" s="133">
        <v>2.5645254629629629E-3</v>
      </c>
      <c r="BC74" s="133">
        <v>2.5639120370370369E-3</v>
      </c>
      <c r="BD74" s="133">
        <v>2.6533217592592593E-3</v>
      </c>
      <c r="BE74" s="133">
        <v>2.8134953703703707E-3</v>
      </c>
      <c r="BF74" s="133">
        <v>2.8567708333333331E-3</v>
      </c>
      <c r="BG74" s="133">
        <v>2.9739814814814815E-3</v>
      </c>
      <c r="BH74" s="133">
        <v>2.8108680555555556E-3</v>
      </c>
      <c r="BI74" s="133">
        <v>3.0969097222222227E-3</v>
      </c>
      <c r="BJ74" s="133">
        <v>3.0634027777777777E-3</v>
      </c>
      <c r="BK74" s="133">
        <v>3.7357754629629629E-3</v>
      </c>
      <c r="BL74" s="133">
        <v>3.0354861111111116E-3</v>
      </c>
      <c r="BM74" s="133">
        <v>3.1543634259259263E-3</v>
      </c>
      <c r="BN74" s="133">
        <v>2.8318981481481481E-3</v>
      </c>
      <c r="BO74" s="133">
        <v>2.8018634259259264E-3</v>
      </c>
      <c r="BP74" s="133">
        <v>2.9380787037037036E-3</v>
      </c>
      <c r="BQ74" s="133">
        <v>2.8848032407407412E-3</v>
      </c>
      <c r="BR74" s="133">
        <v>3.0243634259259256E-3</v>
      </c>
      <c r="BS74" s="133">
        <v>2.8584953703703706E-3</v>
      </c>
      <c r="BT74" s="135">
        <v>2.967916666666666E-3</v>
      </c>
    </row>
    <row r="75" spans="2:72" x14ac:dyDescent="0.2">
      <c r="B75" s="130">
        <v>70</v>
      </c>
      <c r="C75" s="131">
        <v>47</v>
      </c>
      <c r="D75" s="131" t="s">
        <v>231</v>
      </c>
      <c r="E75" s="132">
        <v>1947</v>
      </c>
      <c r="F75" s="132" t="s">
        <v>314</v>
      </c>
      <c r="G75" s="132">
        <v>2</v>
      </c>
      <c r="H75" s="131" t="s">
        <v>232</v>
      </c>
      <c r="I75" s="136">
        <v>0.15578532407407408</v>
      </c>
      <c r="J75" s="137">
        <v>2.6873032407407405E-3</v>
      </c>
      <c r="K75" s="133">
        <v>2.0788773148148151E-3</v>
      </c>
      <c r="L75" s="133">
        <v>2.0734953703703705E-3</v>
      </c>
      <c r="M75" s="133">
        <v>2.053888888888889E-3</v>
      </c>
      <c r="N75" s="133">
        <v>2.0896064814814818E-3</v>
      </c>
      <c r="O75" s="133">
        <v>2.1042592592592593E-3</v>
      </c>
      <c r="P75" s="133">
        <v>2.1221875000000004E-3</v>
      </c>
      <c r="Q75" s="133">
        <v>2.1446759259259262E-3</v>
      </c>
      <c r="R75" s="133">
        <v>2.1434953703703703E-3</v>
      </c>
      <c r="S75" s="133">
        <v>2.1211111111111114E-3</v>
      </c>
      <c r="T75" s="133">
        <v>2.1673726851851854E-3</v>
      </c>
      <c r="U75" s="133">
        <v>2.16537037037037E-3</v>
      </c>
      <c r="V75" s="133">
        <v>2.1732407407407408E-3</v>
      </c>
      <c r="W75" s="133">
        <v>2.2173726851851855E-3</v>
      </c>
      <c r="X75" s="133">
        <v>2.2184837962962961E-3</v>
      </c>
      <c r="Y75" s="133">
        <v>2.2071412037037038E-3</v>
      </c>
      <c r="Z75" s="133">
        <v>2.236400462962963E-3</v>
      </c>
      <c r="AA75" s="133">
        <v>2.2597916666666669E-3</v>
      </c>
      <c r="AB75" s="133">
        <v>2.2591782407407409E-3</v>
      </c>
      <c r="AC75" s="133">
        <v>2.2791319444444443E-3</v>
      </c>
      <c r="AD75" s="133">
        <v>2.3110879629629631E-3</v>
      </c>
      <c r="AE75" s="133">
        <v>2.3381828703703702E-3</v>
      </c>
      <c r="AF75" s="133">
        <v>2.3622569444444446E-3</v>
      </c>
      <c r="AG75" s="133">
        <v>2.4055092592592591E-3</v>
      </c>
      <c r="AH75" s="133">
        <v>2.4069791666666666E-3</v>
      </c>
      <c r="AI75" s="133">
        <v>2.4276736111111109E-3</v>
      </c>
      <c r="AJ75" s="133">
        <v>2.4455902777777779E-3</v>
      </c>
      <c r="AK75" s="133">
        <v>2.4553819444444445E-3</v>
      </c>
      <c r="AL75" s="133">
        <v>2.7811921296296296E-3</v>
      </c>
      <c r="AM75" s="133">
        <v>2.4399074074074076E-3</v>
      </c>
      <c r="AN75" s="133">
        <v>2.4746064814814813E-3</v>
      </c>
      <c r="AO75" s="133">
        <v>2.4919675925925925E-3</v>
      </c>
      <c r="AP75" s="133">
        <v>2.4716666666666667E-3</v>
      </c>
      <c r="AQ75" s="133">
        <v>2.506585648148148E-3</v>
      </c>
      <c r="AR75" s="133">
        <v>2.5344791666666667E-3</v>
      </c>
      <c r="AS75" s="133">
        <v>2.6030787037037038E-3</v>
      </c>
      <c r="AT75" s="133">
        <v>2.5649884259259259E-3</v>
      </c>
      <c r="AU75" s="133">
        <v>2.6110879629629631E-3</v>
      </c>
      <c r="AV75" s="133">
        <v>2.5723842592592591E-3</v>
      </c>
      <c r="AW75" s="133">
        <v>2.5783680555555555E-3</v>
      </c>
      <c r="AX75" s="133">
        <v>2.7142476851851854E-3</v>
      </c>
      <c r="AY75" s="133">
        <v>2.6077083333333334E-3</v>
      </c>
      <c r="AZ75" s="133">
        <v>2.6378703703703703E-3</v>
      </c>
      <c r="BA75" s="133">
        <v>2.5987384259259258E-3</v>
      </c>
      <c r="BB75" s="133">
        <v>2.6676851851851857E-3</v>
      </c>
      <c r="BC75" s="133">
        <v>2.5956250000000003E-3</v>
      </c>
      <c r="BD75" s="133">
        <v>2.5990509259259261E-3</v>
      </c>
      <c r="BE75" s="133">
        <v>2.6289004629629631E-3</v>
      </c>
      <c r="BF75" s="133">
        <v>2.6708912037037035E-3</v>
      </c>
      <c r="BG75" s="133">
        <v>2.9601273148148147E-3</v>
      </c>
      <c r="BH75" s="133">
        <v>2.6730902777777777E-3</v>
      </c>
      <c r="BI75" s="133">
        <v>2.7040046296296296E-3</v>
      </c>
      <c r="BJ75" s="133">
        <v>2.7505092592592594E-3</v>
      </c>
      <c r="BK75" s="133">
        <v>2.8060763888888892E-3</v>
      </c>
      <c r="BL75" s="133">
        <v>2.7046412037037035E-3</v>
      </c>
      <c r="BM75" s="133">
        <v>2.7869791666666668E-3</v>
      </c>
      <c r="BN75" s="133">
        <v>2.7515162037037039E-3</v>
      </c>
      <c r="BO75" s="133">
        <v>2.7996875000000001E-3</v>
      </c>
      <c r="BP75" s="133">
        <v>2.7751620370370374E-3</v>
      </c>
      <c r="BQ75" s="133">
        <v>2.7479861111111112E-3</v>
      </c>
      <c r="BR75" s="133">
        <v>2.7476504629629626E-3</v>
      </c>
      <c r="BS75" s="133">
        <v>2.6737615740740736E-3</v>
      </c>
      <c r="BT75" s="135">
        <v>2.5980555555555557E-3</v>
      </c>
    </row>
    <row r="76" spans="2:72" x14ac:dyDescent="0.2">
      <c r="B76" s="130">
        <v>71</v>
      </c>
      <c r="C76" s="131">
        <v>36</v>
      </c>
      <c r="D76" s="131" t="s">
        <v>241</v>
      </c>
      <c r="E76" s="132">
        <v>1969</v>
      </c>
      <c r="F76" s="132" t="s">
        <v>288</v>
      </c>
      <c r="G76" s="132">
        <v>4</v>
      </c>
      <c r="H76" s="131" t="s">
        <v>345</v>
      </c>
      <c r="I76" s="136">
        <v>0.15627049768518519</v>
      </c>
      <c r="J76" s="137">
        <v>2.8788888888888887E-3</v>
      </c>
      <c r="K76" s="133">
        <v>2.24650462962963E-3</v>
      </c>
      <c r="L76" s="133">
        <v>2.2882060185185184E-3</v>
      </c>
      <c r="M76" s="133">
        <v>2.3052777777777776E-3</v>
      </c>
      <c r="N76" s="133">
        <v>2.2828935185185187E-3</v>
      </c>
      <c r="O76" s="133">
        <v>2.2892013888888888E-3</v>
      </c>
      <c r="P76" s="133">
        <v>2.2672916666666666E-3</v>
      </c>
      <c r="Q76" s="133">
        <v>2.2708449074074076E-3</v>
      </c>
      <c r="R76" s="133">
        <v>2.2342013888888889E-3</v>
      </c>
      <c r="S76" s="133">
        <v>2.2988657407407406E-3</v>
      </c>
      <c r="T76" s="133">
        <v>2.2801736111111113E-3</v>
      </c>
      <c r="U76" s="133">
        <v>2.2169444444444446E-3</v>
      </c>
      <c r="V76" s="133">
        <v>2.2886226851851852E-3</v>
      </c>
      <c r="W76" s="133">
        <v>2.3405439814814812E-3</v>
      </c>
      <c r="X76" s="133">
        <v>2.3798032407407409E-3</v>
      </c>
      <c r="Y76" s="133">
        <v>2.4421296296296296E-3</v>
      </c>
      <c r="Z76" s="133">
        <v>2.3481481481481483E-3</v>
      </c>
      <c r="AA76" s="133">
        <v>2.337372685185185E-3</v>
      </c>
      <c r="AB76" s="133">
        <v>2.3298958333333331E-3</v>
      </c>
      <c r="AC76" s="133">
        <v>2.4099652777777778E-3</v>
      </c>
      <c r="AD76" s="133">
        <v>2.4038425925925928E-3</v>
      </c>
      <c r="AE76" s="133">
        <v>2.3531018518518519E-3</v>
      </c>
      <c r="AF76" s="133">
        <v>2.3690162037037035E-3</v>
      </c>
      <c r="AG76" s="133">
        <v>2.3702662037037039E-3</v>
      </c>
      <c r="AH76" s="133">
        <v>2.4308101851851847E-3</v>
      </c>
      <c r="AI76" s="133">
        <v>2.3850578703703703E-3</v>
      </c>
      <c r="AJ76" s="133">
        <v>2.3608680555555557E-3</v>
      </c>
      <c r="AK76" s="133">
        <v>2.4270138888888887E-3</v>
      </c>
      <c r="AL76" s="133">
        <v>2.4227777777777776E-3</v>
      </c>
      <c r="AM76" s="133">
        <v>2.4218402777777775E-3</v>
      </c>
      <c r="AN76" s="133">
        <v>2.3846875000000001E-3</v>
      </c>
      <c r="AO76" s="133">
        <v>2.4089120370370371E-3</v>
      </c>
      <c r="AP76" s="133">
        <v>2.4063194444444444E-3</v>
      </c>
      <c r="AQ76" s="133">
        <v>2.4206944444444445E-3</v>
      </c>
      <c r="AR76" s="133">
        <v>2.3956712962962964E-3</v>
      </c>
      <c r="AS76" s="133">
        <v>2.4603819444444443E-3</v>
      </c>
      <c r="AT76" s="133">
        <v>2.4589814814814817E-3</v>
      </c>
      <c r="AU76" s="133">
        <v>2.4742824074074072E-3</v>
      </c>
      <c r="AV76" s="133">
        <v>2.4967939814814813E-3</v>
      </c>
      <c r="AW76" s="133">
        <v>2.782766203703704E-3</v>
      </c>
      <c r="AX76" s="133">
        <v>2.4488773148148148E-3</v>
      </c>
      <c r="AY76" s="133">
        <v>2.4343287037037037E-3</v>
      </c>
      <c r="AZ76" s="133">
        <v>2.4779861111111109E-3</v>
      </c>
      <c r="BA76" s="133">
        <v>2.4395949074074073E-3</v>
      </c>
      <c r="BB76" s="133">
        <v>2.3832407407407409E-3</v>
      </c>
      <c r="BC76" s="133">
        <v>2.4644907407407406E-3</v>
      </c>
      <c r="BD76" s="133">
        <v>2.4760300925925926E-3</v>
      </c>
      <c r="BE76" s="133">
        <v>2.550127314814815E-3</v>
      </c>
      <c r="BF76" s="133">
        <v>2.4487384259259258E-3</v>
      </c>
      <c r="BG76" s="133">
        <v>2.5260763888888889E-3</v>
      </c>
      <c r="BH76" s="133">
        <v>4.2088773148148146E-3</v>
      </c>
      <c r="BI76" s="133">
        <v>2.4828703703703705E-3</v>
      </c>
      <c r="BJ76" s="133">
        <v>3.0790046296296299E-3</v>
      </c>
      <c r="BK76" s="133">
        <v>2.789467592592593E-3</v>
      </c>
      <c r="BL76" s="133">
        <v>2.6933564814814819E-3</v>
      </c>
      <c r="BM76" s="133">
        <v>2.6978935185185183E-3</v>
      </c>
      <c r="BN76" s="133">
        <v>2.9945601851851852E-3</v>
      </c>
      <c r="BO76" s="133">
        <v>2.6329050925925925E-3</v>
      </c>
      <c r="BP76" s="133">
        <v>2.6309259259259259E-3</v>
      </c>
      <c r="BQ76" s="133">
        <v>2.5895833333333335E-3</v>
      </c>
      <c r="BR76" s="133">
        <v>2.5964236111111114E-3</v>
      </c>
      <c r="BS76" s="133">
        <v>2.5212384259259259E-3</v>
      </c>
      <c r="BT76" s="135">
        <v>2.3340393518518519E-3</v>
      </c>
    </row>
    <row r="77" spans="2:72" x14ac:dyDescent="0.2">
      <c r="B77" s="130">
        <v>72</v>
      </c>
      <c r="C77" s="131">
        <v>38</v>
      </c>
      <c r="D77" s="131" t="s">
        <v>20</v>
      </c>
      <c r="E77" s="132">
        <v>1968</v>
      </c>
      <c r="F77" s="132" t="s">
        <v>263</v>
      </c>
      <c r="G77" s="132">
        <v>26</v>
      </c>
      <c r="H77" s="131" t="s">
        <v>235</v>
      </c>
      <c r="I77" s="136">
        <v>0.15762947916666667</v>
      </c>
      <c r="J77" s="137">
        <v>2.7983796296296294E-3</v>
      </c>
      <c r="K77" s="133">
        <v>2.2348263888888891E-3</v>
      </c>
      <c r="L77" s="133">
        <v>2.2041666666666663E-3</v>
      </c>
      <c r="M77" s="133">
        <v>2.1762499999999998E-3</v>
      </c>
      <c r="N77" s="133">
        <v>2.1676736111111111E-3</v>
      </c>
      <c r="O77" s="133">
        <v>2.1860995370370372E-3</v>
      </c>
      <c r="P77" s="133">
        <v>2.1590162037037034E-3</v>
      </c>
      <c r="Q77" s="133">
        <v>2.2010879629629633E-3</v>
      </c>
      <c r="R77" s="133">
        <v>2.2052314814814816E-3</v>
      </c>
      <c r="S77" s="133">
        <v>2.1980787037037034E-3</v>
      </c>
      <c r="T77" s="133">
        <v>2.2116782407407411E-3</v>
      </c>
      <c r="U77" s="133">
        <v>2.3032870370370373E-3</v>
      </c>
      <c r="V77" s="133">
        <v>2.2253819444444443E-3</v>
      </c>
      <c r="W77" s="133">
        <v>2.2346180555555552E-3</v>
      </c>
      <c r="X77" s="133">
        <v>2.1941782407407409E-3</v>
      </c>
      <c r="Y77" s="133">
        <v>2.2270254629629632E-3</v>
      </c>
      <c r="Z77" s="133">
        <v>2.2372453703703703E-3</v>
      </c>
      <c r="AA77" s="133">
        <v>2.260625E-3</v>
      </c>
      <c r="AB77" s="133">
        <v>2.3225231481481482E-3</v>
      </c>
      <c r="AC77" s="133">
        <v>2.2375347222222219E-3</v>
      </c>
      <c r="AD77" s="133">
        <v>2.2302083333333336E-3</v>
      </c>
      <c r="AE77" s="133">
        <v>2.272662037037037E-3</v>
      </c>
      <c r="AF77" s="133">
        <v>2.297314814814815E-3</v>
      </c>
      <c r="AG77" s="133">
        <v>2.3058680555555554E-3</v>
      </c>
      <c r="AH77" s="133">
        <v>2.4474421296296297E-3</v>
      </c>
      <c r="AI77" s="133">
        <v>2.3139814814814815E-3</v>
      </c>
      <c r="AJ77" s="133">
        <v>2.3195601851851854E-3</v>
      </c>
      <c r="AK77" s="133">
        <v>2.3486458333333332E-3</v>
      </c>
      <c r="AL77" s="133">
        <v>2.353576388888889E-3</v>
      </c>
      <c r="AM77" s="133">
        <v>2.4150578703703704E-3</v>
      </c>
      <c r="AN77" s="133">
        <v>2.5218634259259261E-3</v>
      </c>
      <c r="AO77" s="133">
        <v>2.4001041666666667E-3</v>
      </c>
      <c r="AP77" s="133">
        <v>2.3935879629629628E-3</v>
      </c>
      <c r="AQ77" s="133">
        <v>2.4482638888888891E-3</v>
      </c>
      <c r="AR77" s="133">
        <v>2.5945138888888888E-3</v>
      </c>
      <c r="AS77" s="133">
        <v>2.5236689814814813E-3</v>
      </c>
      <c r="AT77" s="133">
        <v>2.518414351851852E-3</v>
      </c>
      <c r="AU77" s="133">
        <v>2.6590740740740741E-3</v>
      </c>
      <c r="AV77" s="133">
        <v>2.5433217592592595E-3</v>
      </c>
      <c r="AW77" s="133">
        <v>2.6025694444444442E-3</v>
      </c>
      <c r="AX77" s="133">
        <v>2.6314236111111109E-3</v>
      </c>
      <c r="AY77" s="133">
        <v>2.629502314814815E-3</v>
      </c>
      <c r="AZ77" s="133">
        <v>2.6990509259259259E-3</v>
      </c>
      <c r="BA77" s="133">
        <v>2.6132291666666665E-3</v>
      </c>
      <c r="BB77" s="133">
        <v>2.7956597222222224E-3</v>
      </c>
      <c r="BC77" s="133">
        <v>2.6818865740740739E-3</v>
      </c>
      <c r="BD77" s="133">
        <v>2.8558912037037038E-3</v>
      </c>
      <c r="BE77" s="133">
        <v>2.8030208333333331E-3</v>
      </c>
      <c r="BF77" s="133">
        <v>2.8294097222222223E-3</v>
      </c>
      <c r="BG77" s="133">
        <v>2.6840277777777778E-3</v>
      </c>
      <c r="BH77" s="133">
        <v>2.9207986111111106E-3</v>
      </c>
      <c r="BI77" s="133">
        <v>2.7535069444444443E-3</v>
      </c>
      <c r="BJ77" s="133">
        <v>2.8258796296296296E-3</v>
      </c>
      <c r="BK77" s="133">
        <v>2.8509259259259256E-3</v>
      </c>
      <c r="BL77" s="133">
        <v>2.8509143518518523E-3</v>
      </c>
      <c r="BM77" s="133">
        <v>2.8601041666666666E-3</v>
      </c>
      <c r="BN77" s="133">
        <v>2.9829861111111112E-3</v>
      </c>
      <c r="BO77" s="133">
        <v>2.8109490740740747E-3</v>
      </c>
      <c r="BP77" s="133">
        <v>2.8344444444444446E-3</v>
      </c>
      <c r="BQ77" s="133">
        <v>2.8491898148148144E-3</v>
      </c>
      <c r="BR77" s="133">
        <v>2.7559837962962963E-3</v>
      </c>
      <c r="BS77" s="133">
        <v>2.8611226851851853E-3</v>
      </c>
      <c r="BT77" s="135">
        <v>2.7549652777777781E-3</v>
      </c>
    </row>
    <row r="78" spans="2:72" x14ac:dyDescent="0.2">
      <c r="B78" s="130">
        <v>73</v>
      </c>
      <c r="C78" s="131">
        <v>87</v>
      </c>
      <c r="D78" s="131" t="s">
        <v>236</v>
      </c>
      <c r="E78" s="132">
        <v>1965</v>
      </c>
      <c r="F78" s="132" t="s">
        <v>277</v>
      </c>
      <c r="G78" s="132">
        <v>15</v>
      </c>
      <c r="H78" s="131"/>
      <c r="I78" s="136">
        <v>0.15777214120370373</v>
      </c>
      <c r="J78" s="137">
        <v>2.9626736111111117E-3</v>
      </c>
      <c r="K78" s="133">
        <v>2.2736805555555553E-3</v>
      </c>
      <c r="L78" s="133">
        <v>2.2841435185185183E-3</v>
      </c>
      <c r="M78" s="133">
        <v>2.282800925925926E-3</v>
      </c>
      <c r="N78" s="133">
        <v>2.2723611111111108E-3</v>
      </c>
      <c r="O78" s="133">
        <v>2.280613425925926E-3</v>
      </c>
      <c r="P78" s="133">
        <v>2.2905555555555557E-3</v>
      </c>
      <c r="Q78" s="133">
        <v>2.2790509259259257E-3</v>
      </c>
      <c r="R78" s="133">
        <v>2.2879398148148151E-3</v>
      </c>
      <c r="S78" s="133">
        <v>2.2597685185185186E-3</v>
      </c>
      <c r="T78" s="133">
        <v>2.270011574074074E-3</v>
      </c>
      <c r="U78" s="133">
        <v>2.2531365740740741E-3</v>
      </c>
      <c r="V78" s="133">
        <v>2.3231018518518518E-3</v>
      </c>
      <c r="W78" s="133">
        <v>2.2851851851851852E-3</v>
      </c>
      <c r="X78" s="133">
        <v>2.2544444444444443E-3</v>
      </c>
      <c r="Y78" s="133">
        <v>2.2564699074074071E-3</v>
      </c>
      <c r="Z78" s="133">
        <v>2.1977199074074073E-3</v>
      </c>
      <c r="AA78" s="133">
        <v>2.2593055555555556E-3</v>
      </c>
      <c r="AB78" s="133">
        <v>2.3495486111111113E-3</v>
      </c>
      <c r="AC78" s="133">
        <v>2.3463425925925926E-3</v>
      </c>
      <c r="AD78" s="133">
        <v>2.3468402777777776E-3</v>
      </c>
      <c r="AE78" s="133">
        <v>2.335659722222222E-3</v>
      </c>
      <c r="AF78" s="133">
        <v>2.3003819444444443E-3</v>
      </c>
      <c r="AG78" s="133">
        <v>2.3853124999999998E-3</v>
      </c>
      <c r="AH78" s="133">
        <v>2.3627546296296296E-3</v>
      </c>
      <c r="AI78" s="133">
        <v>2.3537615740740741E-3</v>
      </c>
      <c r="AJ78" s="133">
        <v>2.3835995370370369E-3</v>
      </c>
      <c r="AK78" s="133">
        <v>2.3721643518518519E-3</v>
      </c>
      <c r="AL78" s="133">
        <v>2.3532060185185184E-3</v>
      </c>
      <c r="AM78" s="133">
        <v>2.3425810185185186E-3</v>
      </c>
      <c r="AN78" s="133">
        <v>2.3923611111111112E-3</v>
      </c>
      <c r="AO78" s="133">
        <v>2.4311458333333333E-3</v>
      </c>
      <c r="AP78" s="133">
        <v>2.4516319444444442E-3</v>
      </c>
      <c r="AQ78" s="133">
        <v>2.3555787037037039E-3</v>
      </c>
      <c r="AR78" s="133">
        <v>2.665659722222222E-3</v>
      </c>
      <c r="AS78" s="133">
        <v>2.3244675925925928E-3</v>
      </c>
      <c r="AT78" s="133">
        <v>2.3926736111111115E-3</v>
      </c>
      <c r="AU78" s="133">
        <v>2.3357060185185186E-3</v>
      </c>
      <c r="AV78" s="133">
        <v>2.3753472222222223E-3</v>
      </c>
      <c r="AW78" s="133">
        <v>2.5867824074074074E-3</v>
      </c>
      <c r="AX78" s="133">
        <v>2.4583333333333336E-3</v>
      </c>
      <c r="AY78" s="133">
        <v>3.9795023148148151E-3</v>
      </c>
      <c r="AZ78" s="133">
        <v>2.3337384259259262E-3</v>
      </c>
      <c r="BA78" s="133">
        <v>2.3505092592592592E-3</v>
      </c>
      <c r="BB78" s="133">
        <v>2.3046759259259257E-3</v>
      </c>
      <c r="BC78" s="133">
        <v>2.259398148148148E-3</v>
      </c>
      <c r="BD78" s="133">
        <v>2.1380208333333334E-3</v>
      </c>
      <c r="BE78" s="133">
        <v>2.1063194444444445E-3</v>
      </c>
      <c r="BF78" s="133">
        <v>2.3310995370370373E-3</v>
      </c>
      <c r="BG78" s="133">
        <v>2.465949074074074E-3</v>
      </c>
      <c r="BH78" s="133">
        <v>2.5108796296296298E-3</v>
      </c>
      <c r="BI78" s="133">
        <v>2.5405208333333334E-3</v>
      </c>
      <c r="BJ78" s="133">
        <v>2.500138888888889E-3</v>
      </c>
      <c r="BK78" s="133">
        <v>4.6674189814814816E-3</v>
      </c>
      <c r="BL78" s="133">
        <v>2.5761805555555555E-3</v>
      </c>
      <c r="BM78" s="133">
        <v>2.9723842592592593E-3</v>
      </c>
      <c r="BN78" s="133">
        <v>2.6543634259259259E-3</v>
      </c>
      <c r="BO78" s="133">
        <v>3.6977546296296303E-3</v>
      </c>
      <c r="BP78" s="133">
        <v>3.6977430555555552E-3</v>
      </c>
      <c r="BQ78" s="133">
        <v>3.3185416666666663E-3</v>
      </c>
      <c r="BR78" s="133">
        <v>2.7884374999999997E-3</v>
      </c>
      <c r="BS78" s="133">
        <v>2.6432870370370373E-3</v>
      </c>
      <c r="BT78" s="135">
        <v>2.3604745370370372E-3</v>
      </c>
    </row>
    <row r="79" spans="2:72" x14ac:dyDescent="0.2">
      <c r="B79" s="130">
        <v>74</v>
      </c>
      <c r="C79" s="131">
        <v>43</v>
      </c>
      <c r="D79" s="131" t="s">
        <v>29</v>
      </c>
      <c r="E79" s="132">
        <v>1977</v>
      </c>
      <c r="F79" s="132" t="s">
        <v>266</v>
      </c>
      <c r="G79" s="132">
        <v>19</v>
      </c>
      <c r="H79" s="131" t="s">
        <v>346</v>
      </c>
      <c r="I79" s="136">
        <v>0.15797386574074074</v>
      </c>
      <c r="J79" s="137">
        <v>2.8271412037037037E-3</v>
      </c>
      <c r="K79" s="133">
        <v>2.2549999999999996E-3</v>
      </c>
      <c r="L79" s="133">
        <v>2.2402314814814815E-3</v>
      </c>
      <c r="M79" s="133">
        <v>2.2413310185185188E-3</v>
      </c>
      <c r="N79" s="133">
        <v>2.4318981481481483E-3</v>
      </c>
      <c r="O79" s="133">
        <v>2.123877314814815E-3</v>
      </c>
      <c r="P79" s="133">
        <v>2.2101504629629628E-3</v>
      </c>
      <c r="Q79" s="133">
        <v>2.2142708333333333E-3</v>
      </c>
      <c r="R79" s="133">
        <v>2.253773148148148E-3</v>
      </c>
      <c r="S79" s="133">
        <v>2.2259143518518518E-3</v>
      </c>
      <c r="T79" s="133">
        <v>2.2259722222222225E-3</v>
      </c>
      <c r="U79" s="133">
        <v>2.2315509259259259E-3</v>
      </c>
      <c r="V79" s="133">
        <v>2.2888310185185186E-3</v>
      </c>
      <c r="W79" s="133">
        <v>2.2494097222222221E-3</v>
      </c>
      <c r="X79" s="133">
        <v>2.296099537037037E-3</v>
      </c>
      <c r="Y79" s="133">
        <v>2.3145833333333334E-3</v>
      </c>
      <c r="Z79" s="133">
        <v>2.4429050925925924E-3</v>
      </c>
      <c r="AA79" s="133">
        <v>2.3896064814814817E-3</v>
      </c>
      <c r="AB79" s="133">
        <v>2.5393171296296296E-3</v>
      </c>
      <c r="AC79" s="133">
        <v>2.4876041666666666E-3</v>
      </c>
      <c r="AD79" s="133">
        <v>2.3611226851851853E-3</v>
      </c>
      <c r="AE79" s="133">
        <v>2.3742245370370371E-3</v>
      </c>
      <c r="AF79" s="133">
        <v>2.3632291666666667E-3</v>
      </c>
      <c r="AG79" s="133">
        <v>2.3968171296296298E-3</v>
      </c>
      <c r="AH79" s="133">
        <v>2.4134953703703701E-3</v>
      </c>
      <c r="AI79" s="133">
        <v>2.4056250000000002E-3</v>
      </c>
      <c r="AJ79" s="133">
        <v>2.4942592592592594E-3</v>
      </c>
      <c r="AK79" s="133">
        <v>2.4799884259259258E-3</v>
      </c>
      <c r="AL79" s="133">
        <v>2.4757870370370372E-3</v>
      </c>
      <c r="AM79" s="133">
        <v>2.4682291666666667E-3</v>
      </c>
      <c r="AN79" s="133">
        <v>2.4426273148148146E-3</v>
      </c>
      <c r="AO79" s="133">
        <v>2.4678125E-3</v>
      </c>
      <c r="AP79" s="133">
        <v>2.5103935185185186E-3</v>
      </c>
      <c r="AQ79" s="133">
        <v>2.5409375000000002E-3</v>
      </c>
      <c r="AR79" s="133">
        <v>2.4713078703703702E-3</v>
      </c>
      <c r="AS79" s="133">
        <v>2.4904745370370371E-3</v>
      </c>
      <c r="AT79" s="133">
        <v>2.5808449074074071E-3</v>
      </c>
      <c r="AU79" s="133">
        <v>2.6067013888888889E-3</v>
      </c>
      <c r="AV79" s="133">
        <v>2.6401736111111109E-3</v>
      </c>
      <c r="AW79" s="133">
        <v>2.6729745370370366E-3</v>
      </c>
      <c r="AX79" s="133">
        <v>2.6385763888888887E-3</v>
      </c>
      <c r="AY79" s="133">
        <v>2.5862384259259259E-3</v>
      </c>
      <c r="AZ79" s="133">
        <v>2.6823032407407407E-3</v>
      </c>
      <c r="BA79" s="133">
        <v>2.553171296296296E-3</v>
      </c>
      <c r="BB79" s="133">
        <v>2.6041087962962962E-3</v>
      </c>
      <c r="BC79" s="133">
        <v>2.6415625000000002E-3</v>
      </c>
      <c r="BD79" s="133">
        <v>2.6931134259259265E-3</v>
      </c>
      <c r="BE79" s="133">
        <v>2.666446759259259E-3</v>
      </c>
      <c r="BF79" s="133">
        <v>2.6850462962962965E-3</v>
      </c>
      <c r="BG79" s="133">
        <v>2.7353356481481482E-3</v>
      </c>
      <c r="BH79" s="133">
        <v>2.7171990740740737E-3</v>
      </c>
      <c r="BI79" s="133">
        <v>2.6989004629629633E-3</v>
      </c>
      <c r="BJ79" s="133">
        <v>2.6997916666666667E-3</v>
      </c>
      <c r="BK79" s="133">
        <v>2.748078703703704E-3</v>
      </c>
      <c r="BL79" s="133">
        <v>2.7197569444444448E-3</v>
      </c>
      <c r="BM79" s="133">
        <v>2.7118634259259262E-3</v>
      </c>
      <c r="BN79" s="133">
        <v>2.7670717592592591E-3</v>
      </c>
      <c r="BO79" s="133">
        <v>2.7394907407407407E-3</v>
      </c>
      <c r="BP79" s="133">
        <v>2.7371875E-3</v>
      </c>
      <c r="BQ79" s="133">
        <v>2.7714930555555553E-3</v>
      </c>
      <c r="BR79" s="133">
        <v>2.7805324074074073E-3</v>
      </c>
      <c r="BS79" s="133">
        <v>2.7139814814814817E-3</v>
      </c>
      <c r="BT79" s="135">
        <v>2.5361226851851851E-3</v>
      </c>
    </row>
    <row r="80" spans="2:72" x14ac:dyDescent="0.2">
      <c r="B80" s="130">
        <v>75</v>
      </c>
      <c r="C80" s="131">
        <v>39</v>
      </c>
      <c r="D80" s="131" t="s">
        <v>347</v>
      </c>
      <c r="E80" s="132">
        <v>1965</v>
      </c>
      <c r="F80" s="132" t="s">
        <v>277</v>
      </c>
      <c r="G80" s="132">
        <v>16</v>
      </c>
      <c r="H80" s="131" t="s">
        <v>348</v>
      </c>
      <c r="I80" s="136">
        <v>0.15865138888888888</v>
      </c>
      <c r="J80" s="137">
        <v>3.2868402777777779E-3</v>
      </c>
      <c r="K80" s="133">
        <v>2.4788773148148144E-3</v>
      </c>
      <c r="L80" s="133">
        <v>2.494976851851852E-3</v>
      </c>
      <c r="M80" s="133">
        <v>2.5836689814814815E-3</v>
      </c>
      <c r="N80" s="133">
        <v>2.6372916666666667E-3</v>
      </c>
      <c r="O80" s="133">
        <v>2.5932986111111109E-3</v>
      </c>
      <c r="P80" s="133">
        <v>2.6462268518518514E-3</v>
      </c>
      <c r="Q80" s="133">
        <v>2.6650925925925926E-3</v>
      </c>
      <c r="R80" s="133">
        <v>2.5780902777777777E-3</v>
      </c>
      <c r="S80" s="133">
        <v>2.6262037037037035E-3</v>
      </c>
      <c r="T80" s="133">
        <v>2.5279398148148149E-3</v>
      </c>
      <c r="U80" s="133">
        <v>2.6255092592592593E-3</v>
      </c>
      <c r="V80" s="133">
        <v>2.6561689814814816E-3</v>
      </c>
      <c r="W80" s="133">
        <v>2.6166203703703703E-3</v>
      </c>
      <c r="X80" s="133">
        <v>2.6398958333333331E-3</v>
      </c>
      <c r="Y80" s="133">
        <v>2.6694097222222223E-3</v>
      </c>
      <c r="Z80" s="133">
        <v>2.6590393518518517E-3</v>
      </c>
      <c r="AA80" s="133">
        <v>2.6389583333333334E-3</v>
      </c>
      <c r="AB80" s="133">
        <v>2.6278703703703703E-3</v>
      </c>
      <c r="AC80" s="133">
        <v>2.671539351851852E-3</v>
      </c>
      <c r="AD80" s="133">
        <v>2.5840856481481483E-3</v>
      </c>
      <c r="AE80" s="133">
        <v>2.6008564814814813E-3</v>
      </c>
      <c r="AF80" s="133">
        <v>2.5626851851851852E-3</v>
      </c>
      <c r="AG80" s="133">
        <v>2.584849537037037E-3</v>
      </c>
      <c r="AH80" s="133">
        <v>2.5293865740740741E-3</v>
      </c>
      <c r="AI80" s="133">
        <v>2.4853472222222221E-3</v>
      </c>
      <c r="AJ80" s="133">
        <v>2.5104513888888889E-3</v>
      </c>
      <c r="AK80" s="133">
        <v>2.4888425925925924E-3</v>
      </c>
      <c r="AL80" s="133">
        <v>2.5274652777777778E-3</v>
      </c>
      <c r="AM80" s="133">
        <v>2.5332638888888887E-3</v>
      </c>
      <c r="AN80" s="133">
        <v>2.9863888888888887E-3</v>
      </c>
      <c r="AO80" s="133">
        <v>2.4323611111111113E-3</v>
      </c>
      <c r="AP80" s="133">
        <v>2.4546527777777778E-3</v>
      </c>
      <c r="AQ80" s="133">
        <v>2.4708101851851853E-3</v>
      </c>
      <c r="AR80" s="133">
        <v>2.4957638888888889E-3</v>
      </c>
      <c r="AS80" s="133">
        <v>2.5750925925925928E-3</v>
      </c>
      <c r="AT80" s="133">
        <v>2.5273148148148147E-3</v>
      </c>
      <c r="AU80" s="133">
        <v>2.530277777777778E-3</v>
      </c>
      <c r="AV80" s="133">
        <v>2.5734722222222222E-3</v>
      </c>
      <c r="AW80" s="133">
        <v>2.4652546296296297E-3</v>
      </c>
      <c r="AX80" s="133">
        <v>2.5436111111111111E-3</v>
      </c>
      <c r="AY80" s="133">
        <v>2.5613773148148149E-3</v>
      </c>
      <c r="AZ80" s="133">
        <v>2.5309606481481481E-3</v>
      </c>
      <c r="BA80" s="133">
        <v>2.5644444444444443E-3</v>
      </c>
      <c r="BB80" s="133">
        <v>2.5528009259259258E-3</v>
      </c>
      <c r="BC80" s="133">
        <v>2.5498842592592591E-3</v>
      </c>
      <c r="BD80" s="133">
        <v>2.5111689814814818E-3</v>
      </c>
      <c r="BE80" s="133">
        <v>2.4562962962962963E-3</v>
      </c>
      <c r="BF80" s="133">
        <v>2.3453472222222222E-3</v>
      </c>
      <c r="BG80" s="133">
        <v>2.3238310185185185E-3</v>
      </c>
      <c r="BH80" s="133">
        <v>2.3052546296296298E-3</v>
      </c>
      <c r="BI80" s="133">
        <v>2.2673495370370369E-3</v>
      </c>
      <c r="BJ80" s="133">
        <v>2.3081944444444443E-3</v>
      </c>
      <c r="BK80" s="133">
        <v>2.2767824074074075E-3</v>
      </c>
      <c r="BL80" s="133">
        <v>2.2214351851851852E-3</v>
      </c>
      <c r="BM80" s="133">
        <v>2.2311805555555553E-3</v>
      </c>
      <c r="BN80" s="133">
        <v>2.2554976851851855E-3</v>
      </c>
      <c r="BO80" s="133">
        <v>2.2823263888888889E-3</v>
      </c>
      <c r="BP80" s="133">
        <v>2.404212962962963E-3</v>
      </c>
      <c r="BQ80" s="133">
        <v>2.3288657407407407E-3</v>
      </c>
      <c r="BR80" s="133">
        <v>2.3546180555555555E-3</v>
      </c>
      <c r="BS80" s="133">
        <v>2.3291435185185182E-3</v>
      </c>
      <c r="BT80" s="135">
        <v>2.3046643518518516E-3</v>
      </c>
    </row>
    <row r="81" spans="2:72" x14ac:dyDescent="0.2">
      <c r="B81" s="130">
        <v>76</v>
      </c>
      <c r="C81" s="131">
        <v>67</v>
      </c>
      <c r="D81" s="131" t="s">
        <v>37</v>
      </c>
      <c r="E81" s="132">
        <v>1949</v>
      </c>
      <c r="F81" s="132" t="s">
        <v>314</v>
      </c>
      <c r="G81" s="132">
        <v>3</v>
      </c>
      <c r="H81" s="131" t="s">
        <v>349</v>
      </c>
      <c r="I81" s="136">
        <v>0.16080339120370371</v>
      </c>
      <c r="J81" s="137">
        <v>2.8605208333333334E-3</v>
      </c>
      <c r="K81" s="133">
        <v>2.2518981481481483E-3</v>
      </c>
      <c r="L81" s="133">
        <v>2.2728703703703704E-3</v>
      </c>
      <c r="M81" s="133">
        <v>2.2867939814814812E-3</v>
      </c>
      <c r="N81" s="133">
        <v>2.289398148148148E-3</v>
      </c>
      <c r="O81" s="133">
        <v>2.2890509259259257E-3</v>
      </c>
      <c r="P81" s="133">
        <v>2.3062847222222222E-3</v>
      </c>
      <c r="Q81" s="133">
        <v>2.3062847222222222E-3</v>
      </c>
      <c r="R81" s="133">
        <v>2.2980902777777778E-3</v>
      </c>
      <c r="S81" s="133">
        <v>2.300324074074074E-3</v>
      </c>
      <c r="T81" s="133">
        <v>2.3090046296296296E-3</v>
      </c>
      <c r="U81" s="133">
        <v>2.3217129629629629E-3</v>
      </c>
      <c r="V81" s="133">
        <v>2.3291087962962966E-3</v>
      </c>
      <c r="W81" s="133">
        <v>2.3642361111111112E-3</v>
      </c>
      <c r="X81" s="133">
        <v>2.3435416666666665E-3</v>
      </c>
      <c r="Y81" s="133">
        <v>2.338240740740741E-3</v>
      </c>
      <c r="Z81" s="133">
        <v>2.3310416666666666E-3</v>
      </c>
      <c r="AA81" s="133">
        <v>2.3570370370370373E-3</v>
      </c>
      <c r="AB81" s="133">
        <v>2.3725810185185182E-3</v>
      </c>
      <c r="AC81" s="133">
        <v>2.375439814814815E-3</v>
      </c>
      <c r="AD81" s="133">
        <v>2.3680902777777776E-3</v>
      </c>
      <c r="AE81" s="133">
        <v>2.3898032407407409E-3</v>
      </c>
      <c r="AF81" s="133">
        <v>2.3690740740740742E-3</v>
      </c>
      <c r="AG81" s="133">
        <v>2.3742939814814816E-3</v>
      </c>
      <c r="AH81" s="133">
        <v>2.3700462962962963E-3</v>
      </c>
      <c r="AI81" s="133">
        <v>2.3642592592592591E-3</v>
      </c>
      <c r="AJ81" s="133">
        <v>2.406539351851852E-3</v>
      </c>
      <c r="AK81" s="133">
        <v>2.4056250000000002E-3</v>
      </c>
      <c r="AL81" s="133">
        <v>2.4328009259259259E-3</v>
      </c>
      <c r="AM81" s="133">
        <v>2.4160532407407407E-3</v>
      </c>
      <c r="AN81" s="133">
        <v>2.4288078703703702E-3</v>
      </c>
      <c r="AO81" s="133">
        <v>2.4106481481481483E-3</v>
      </c>
      <c r="AP81" s="133">
        <v>2.3967592592592595E-3</v>
      </c>
      <c r="AQ81" s="133">
        <v>2.4321527777777779E-3</v>
      </c>
      <c r="AR81" s="133">
        <v>2.4621875E-3</v>
      </c>
      <c r="AS81" s="133">
        <v>2.4630671296296297E-3</v>
      </c>
      <c r="AT81" s="133">
        <v>2.4979398148148148E-3</v>
      </c>
      <c r="AU81" s="133">
        <v>2.5120949074074073E-3</v>
      </c>
      <c r="AV81" s="133">
        <v>2.5737152777777776E-3</v>
      </c>
      <c r="AW81" s="133">
        <v>2.4645138888888889E-3</v>
      </c>
      <c r="AX81" s="133">
        <v>2.4844328703703704E-3</v>
      </c>
      <c r="AY81" s="133">
        <v>2.5634375000000002E-3</v>
      </c>
      <c r="AZ81" s="133">
        <v>2.6254629629629631E-3</v>
      </c>
      <c r="BA81" s="133">
        <v>2.6166435185185186E-3</v>
      </c>
      <c r="BB81" s="133">
        <v>2.715648148148148E-3</v>
      </c>
      <c r="BC81" s="133">
        <v>2.9072106481481483E-3</v>
      </c>
      <c r="BD81" s="133">
        <v>2.7995486111111107E-3</v>
      </c>
      <c r="BE81" s="133">
        <v>2.8329282407407413E-3</v>
      </c>
      <c r="BF81" s="133">
        <v>2.8793634259259258E-3</v>
      </c>
      <c r="BG81" s="133">
        <v>2.9084375E-3</v>
      </c>
      <c r="BH81" s="133">
        <v>3.1406481481481481E-3</v>
      </c>
      <c r="BI81" s="133">
        <v>3.1648726851851851E-3</v>
      </c>
      <c r="BJ81" s="133">
        <v>3.2391435185185184E-3</v>
      </c>
      <c r="BK81" s="133">
        <v>3.1424421296296291E-3</v>
      </c>
      <c r="BL81" s="133">
        <v>4.8115624999999999E-3</v>
      </c>
      <c r="BM81" s="133">
        <v>2.5155671296296293E-3</v>
      </c>
      <c r="BN81" s="133">
        <v>2.4170949074074073E-3</v>
      </c>
      <c r="BO81" s="133">
        <v>2.3568287037037034E-3</v>
      </c>
      <c r="BP81" s="133">
        <v>2.431087962962963E-3</v>
      </c>
      <c r="BQ81" s="133">
        <v>2.5465972222222222E-3</v>
      </c>
      <c r="BR81" s="133">
        <v>2.6673842592592595E-3</v>
      </c>
      <c r="BS81" s="133">
        <v>2.7654861111111109E-3</v>
      </c>
      <c r="BT81" s="135">
        <v>2.8296296296296294E-3</v>
      </c>
    </row>
    <row r="82" spans="2:72" x14ac:dyDescent="0.2">
      <c r="B82" s="130">
        <v>77</v>
      </c>
      <c r="C82" s="131">
        <v>121</v>
      </c>
      <c r="D82" s="131" t="s">
        <v>350</v>
      </c>
      <c r="E82" s="132">
        <v>1974</v>
      </c>
      <c r="F82" s="132" t="s">
        <v>263</v>
      </c>
      <c r="G82" s="132">
        <v>27</v>
      </c>
      <c r="H82" s="131" t="s">
        <v>351</v>
      </c>
      <c r="I82" s="136">
        <v>0.16086542824074074</v>
      </c>
      <c r="J82" s="137">
        <v>3.2692013888888892E-3</v>
      </c>
      <c r="K82" s="133">
        <v>2.4632407407407411E-3</v>
      </c>
      <c r="L82" s="133">
        <v>2.4778240740740741E-3</v>
      </c>
      <c r="M82" s="133">
        <v>2.4629050925925925E-3</v>
      </c>
      <c r="N82" s="133">
        <v>2.4642013888888886E-3</v>
      </c>
      <c r="O82" s="133">
        <v>2.4460648148148145E-3</v>
      </c>
      <c r="P82" s="133">
        <v>2.4307060185185187E-3</v>
      </c>
      <c r="Q82" s="133">
        <v>2.447534722222222E-3</v>
      </c>
      <c r="R82" s="133">
        <v>2.5349074074074072E-3</v>
      </c>
      <c r="S82" s="133">
        <v>2.4133912037037036E-3</v>
      </c>
      <c r="T82" s="133">
        <v>2.4533101851851855E-3</v>
      </c>
      <c r="U82" s="133">
        <v>2.4116898148148149E-3</v>
      </c>
      <c r="V82" s="133">
        <v>2.4287731481481482E-3</v>
      </c>
      <c r="W82" s="133">
        <v>2.3730787037037036E-3</v>
      </c>
      <c r="X82" s="133">
        <v>2.5700347222222223E-3</v>
      </c>
      <c r="Y82" s="133">
        <v>2.4272916666666666E-3</v>
      </c>
      <c r="Z82" s="133">
        <v>2.4549652777777777E-3</v>
      </c>
      <c r="AA82" s="133">
        <v>2.3937847222222221E-3</v>
      </c>
      <c r="AB82" s="133">
        <v>2.3796180555555554E-3</v>
      </c>
      <c r="AC82" s="133">
        <v>2.4268055555555557E-3</v>
      </c>
      <c r="AD82" s="133">
        <v>2.4703935185185185E-3</v>
      </c>
      <c r="AE82" s="133">
        <v>2.4401157407407405E-3</v>
      </c>
      <c r="AF82" s="133">
        <v>2.4239236111111111E-3</v>
      </c>
      <c r="AG82" s="133">
        <v>2.3973495370370368E-3</v>
      </c>
      <c r="AH82" s="133">
        <v>2.4223032407407409E-3</v>
      </c>
      <c r="AI82" s="133">
        <v>2.5587962962962964E-3</v>
      </c>
      <c r="AJ82" s="133">
        <v>2.463263888888889E-3</v>
      </c>
      <c r="AK82" s="133">
        <v>2.4761574074074074E-3</v>
      </c>
      <c r="AL82" s="133">
        <v>2.4200462962962964E-3</v>
      </c>
      <c r="AM82" s="133">
        <v>2.4764004629629628E-3</v>
      </c>
      <c r="AN82" s="133">
        <v>2.4488425925925927E-3</v>
      </c>
      <c r="AO82" s="133">
        <v>2.452048611111111E-3</v>
      </c>
      <c r="AP82" s="133">
        <v>2.7782754629629629E-3</v>
      </c>
      <c r="AQ82" s="133">
        <v>2.4327199074074073E-3</v>
      </c>
      <c r="AR82" s="133">
        <v>2.4776157407407407E-3</v>
      </c>
      <c r="AS82" s="133">
        <v>2.4805555555555557E-3</v>
      </c>
      <c r="AT82" s="133">
        <v>2.5020717592592594E-3</v>
      </c>
      <c r="AU82" s="133">
        <v>2.4584837962962963E-3</v>
      </c>
      <c r="AV82" s="133">
        <v>2.4750000000000002E-3</v>
      </c>
      <c r="AW82" s="133">
        <v>2.465127314814815E-3</v>
      </c>
      <c r="AX82" s="133">
        <v>2.4798958333333335E-3</v>
      </c>
      <c r="AY82" s="133">
        <v>2.4458796296296294E-3</v>
      </c>
      <c r="AZ82" s="133">
        <v>2.8004050925925926E-3</v>
      </c>
      <c r="BA82" s="133">
        <v>3.0173958333333333E-3</v>
      </c>
      <c r="BB82" s="133">
        <v>2.4818171296296294E-3</v>
      </c>
      <c r="BC82" s="133">
        <v>2.5916898148148149E-3</v>
      </c>
      <c r="BD82" s="133">
        <v>2.5734490740740739E-3</v>
      </c>
      <c r="BE82" s="133">
        <v>2.6367824074074071E-3</v>
      </c>
      <c r="BF82" s="133">
        <v>2.7420370370370372E-3</v>
      </c>
      <c r="BG82" s="133">
        <v>2.6372916666666667E-3</v>
      </c>
      <c r="BH82" s="133">
        <v>2.6570138888888893E-3</v>
      </c>
      <c r="BI82" s="133">
        <v>2.7388310185185185E-3</v>
      </c>
      <c r="BJ82" s="133">
        <v>2.6478009259259263E-3</v>
      </c>
      <c r="BK82" s="133">
        <v>2.741701388888889E-3</v>
      </c>
      <c r="BL82" s="133">
        <v>2.6639351851851854E-3</v>
      </c>
      <c r="BM82" s="133">
        <v>2.6388078703703699E-3</v>
      </c>
      <c r="BN82" s="133">
        <v>2.7044560185185179E-3</v>
      </c>
      <c r="BO82" s="133">
        <v>2.9445486111111109E-3</v>
      </c>
      <c r="BP82" s="133">
        <v>2.6631365740740743E-3</v>
      </c>
      <c r="BQ82" s="133">
        <v>2.7237962962962966E-3</v>
      </c>
      <c r="BR82" s="133">
        <v>2.7720370370370368E-3</v>
      </c>
      <c r="BS82" s="133">
        <v>2.7295254629629631E-3</v>
      </c>
      <c r="BT82" s="135">
        <v>2.5843749999999999E-3</v>
      </c>
    </row>
    <row r="83" spans="2:72" x14ac:dyDescent="0.2">
      <c r="B83" s="130">
        <v>78</v>
      </c>
      <c r="C83" s="131">
        <v>59</v>
      </c>
      <c r="D83" s="131" t="s">
        <v>23</v>
      </c>
      <c r="E83" s="132">
        <v>1967</v>
      </c>
      <c r="F83" s="132" t="s">
        <v>263</v>
      </c>
      <c r="G83" s="132">
        <v>28</v>
      </c>
      <c r="H83" s="131" t="s">
        <v>352</v>
      </c>
      <c r="I83" s="136">
        <v>0.16152738425925925</v>
      </c>
      <c r="J83" s="137">
        <v>3.0366782407407408E-3</v>
      </c>
      <c r="K83" s="133">
        <v>2.260474537037037E-3</v>
      </c>
      <c r="L83" s="133">
        <v>2.2624421296296294E-3</v>
      </c>
      <c r="M83" s="133">
        <v>2.2871180555555557E-3</v>
      </c>
      <c r="N83" s="133">
        <v>2.2917476851851853E-3</v>
      </c>
      <c r="O83" s="133">
        <v>2.3216435185185185E-3</v>
      </c>
      <c r="P83" s="133">
        <v>2.367662037037037E-3</v>
      </c>
      <c r="Q83" s="133">
        <v>2.3669560185185187E-3</v>
      </c>
      <c r="R83" s="133">
        <v>2.369525462962963E-3</v>
      </c>
      <c r="S83" s="133">
        <v>2.398263888888889E-3</v>
      </c>
      <c r="T83" s="133">
        <v>2.4020023148148147E-3</v>
      </c>
      <c r="U83" s="133">
        <v>2.3878124999999997E-3</v>
      </c>
      <c r="V83" s="133">
        <v>2.4214583333333332E-3</v>
      </c>
      <c r="W83" s="133">
        <v>2.4029513888888889E-3</v>
      </c>
      <c r="X83" s="133">
        <v>2.4373263888888886E-3</v>
      </c>
      <c r="Y83" s="133">
        <v>2.4373958333333335E-3</v>
      </c>
      <c r="Z83" s="133">
        <v>2.4549074074074074E-3</v>
      </c>
      <c r="AA83" s="133">
        <v>2.4443749999999999E-3</v>
      </c>
      <c r="AB83" s="133">
        <v>2.4582638888888887E-3</v>
      </c>
      <c r="AC83" s="133">
        <v>2.4416435185185183E-3</v>
      </c>
      <c r="AD83" s="133">
        <v>2.4476157407407411E-3</v>
      </c>
      <c r="AE83" s="133">
        <v>2.4480902777777778E-3</v>
      </c>
      <c r="AF83" s="133">
        <v>2.4558796296296295E-3</v>
      </c>
      <c r="AG83" s="133">
        <v>2.4858101851851851E-3</v>
      </c>
      <c r="AH83" s="133">
        <v>2.5088657407407408E-3</v>
      </c>
      <c r="AI83" s="133">
        <v>2.488310185185185E-3</v>
      </c>
      <c r="AJ83" s="133">
        <v>2.5175925925925925E-3</v>
      </c>
      <c r="AK83" s="133">
        <v>2.4953587962962963E-3</v>
      </c>
      <c r="AL83" s="133">
        <v>2.5014699074074075E-3</v>
      </c>
      <c r="AM83" s="133">
        <v>2.5274537037037041E-3</v>
      </c>
      <c r="AN83" s="133">
        <v>2.5461805555555554E-3</v>
      </c>
      <c r="AO83" s="133">
        <v>2.5439699074074076E-3</v>
      </c>
      <c r="AP83" s="133">
        <v>2.5317013888888889E-3</v>
      </c>
      <c r="AQ83" s="133">
        <v>2.5353703703703701E-3</v>
      </c>
      <c r="AR83" s="133">
        <v>2.5016319444444443E-3</v>
      </c>
      <c r="AS83" s="133">
        <v>2.5235879629629632E-3</v>
      </c>
      <c r="AT83" s="133">
        <v>2.6739699074074075E-3</v>
      </c>
      <c r="AU83" s="133">
        <v>2.5826851851851848E-3</v>
      </c>
      <c r="AV83" s="133">
        <v>2.6487731481481479E-3</v>
      </c>
      <c r="AW83" s="133">
        <v>2.6632638888888891E-3</v>
      </c>
      <c r="AX83" s="133">
        <v>2.6826273148148148E-3</v>
      </c>
      <c r="AY83" s="133">
        <v>2.6802662037037038E-3</v>
      </c>
      <c r="AZ83" s="133">
        <v>2.7258564814814814E-3</v>
      </c>
      <c r="BA83" s="133">
        <v>2.6557407407407402E-3</v>
      </c>
      <c r="BB83" s="133">
        <v>2.6933912037037035E-3</v>
      </c>
      <c r="BC83" s="133">
        <v>2.7436342592592595E-3</v>
      </c>
      <c r="BD83" s="133">
        <v>2.7099421296296299E-3</v>
      </c>
      <c r="BE83" s="133">
        <v>2.8009606481481479E-3</v>
      </c>
      <c r="BF83" s="133">
        <v>2.7060995370370368E-3</v>
      </c>
      <c r="BG83" s="133">
        <v>2.7011458333333332E-3</v>
      </c>
      <c r="BH83" s="133">
        <v>2.7233912037037036E-3</v>
      </c>
      <c r="BI83" s="133">
        <v>2.7348148148148145E-3</v>
      </c>
      <c r="BJ83" s="133">
        <v>2.8770833333333335E-3</v>
      </c>
      <c r="BK83" s="133">
        <v>2.7296643518518516E-3</v>
      </c>
      <c r="BL83" s="133">
        <v>2.7844675925925923E-3</v>
      </c>
      <c r="BM83" s="133">
        <v>2.8054282407407407E-3</v>
      </c>
      <c r="BN83" s="133">
        <v>2.7872685185185184E-3</v>
      </c>
      <c r="BO83" s="133">
        <v>2.73650462962963E-3</v>
      </c>
      <c r="BP83" s="133">
        <v>2.7995949074074073E-3</v>
      </c>
      <c r="BQ83" s="133">
        <v>2.7429976851851851E-3</v>
      </c>
      <c r="BR83" s="133">
        <v>2.7080555555555556E-3</v>
      </c>
      <c r="BS83" s="133">
        <v>2.6741203703703701E-3</v>
      </c>
      <c r="BT83" s="135">
        <v>2.446099537037037E-3</v>
      </c>
    </row>
    <row r="84" spans="2:72" x14ac:dyDescent="0.2">
      <c r="B84" s="130">
        <v>79</v>
      </c>
      <c r="C84" s="131">
        <v>13</v>
      </c>
      <c r="D84" s="131" t="s">
        <v>233</v>
      </c>
      <c r="E84" s="132">
        <v>1963</v>
      </c>
      <c r="F84" s="132" t="s">
        <v>277</v>
      </c>
      <c r="G84" s="132">
        <v>17</v>
      </c>
      <c r="H84" s="131" t="s">
        <v>234</v>
      </c>
      <c r="I84" s="136">
        <v>0.16238237268518518</v>
      </c>
      <c r="J84" s="137">
        <v>3.0097916666666671E-3</v>
      </c>
      <c r="K84" s="133">
        <v>2.4107407407407406E-3</v>
      </c>
      <c r="L84" s="133">
        <v>2.3737152777777775E-3</v>
      </c>
      <c r="M84" s="133">
        <v>2.3975347222222223E-3</v>
      </c>
      <c r="N84" s="133">
        <v>2.4104861111111111E-3</v>
      </c>
      <c r="O84" s="133">
        <v>2.4675694444444445E-3</v>
      </c>
      <c r="P84" s="133">
        <v>2.4362962962962962E-3</v>
      </c>
      <c r="Q84" s="133">
        <v>2.4954050925925929E-3</v>
      </c>
      <c r="R84" s="133">
        <v>2.4460300925925925E-3</v>
      </c>
      <c r="S84" s="133">
        <v>2.4984606481481481E-3</v>
      </c>
      <c r="T84" s="133">
        <v>2.5056597222222225E-3</v>
      </c>
      <c r="U84" s="133">
        <v>2.4806365740740739E-3</v>
      </c>
      <c r="V84" s="133">
        <v>2.467673611111111E-3</v>
      </c>
      <c r="W84" s="133">
        <v>2.4232175925925927E-3</v>
      </c>
      <c r="X84" s="133">
        <v>2.4828703703703705E-3</v>
      </c>
      <c r="Y84" s="133">
        <v>2.4821643518518522E-3</v>
      </c>
      <c r="Z84" s="133">
        <v>2.4534722222222219E-3</v>
      </c>
      <c r="AA84" s="133">
        <v>2.4346527777777778E-3</v>
      </c>
      <c r="AB84" s="133">
        <v>2.5191550925925924E-3</v>
      </c>
      <c r="AC84" s="133">
        <v>2.5242476851851854E-3</v>
      </c>
      <c r="AD84" s="133">
        <v>2.492615740740741E-3</v>
      </c>
      <c r="AE84" s="133">
        <v>2.5083680555555558E-3</v>
      </c>
      <c r="AF84" s="133">
        <v>2.5416203703703703E-3</v>
      </c>
      <c r="AG84" s="133">
        <v>2.5357060185185183E-3</v>
      </c>
      <c r="AH84" s="133">
        <v>2.498275462962963E-3</v>
      </c>
      <c r="AI84" s="133">
        <v>2.5161111111111113E-3</v>
      </c>
      <c r="AJ84" s="133">
        <v>2.508414351851852E-3</v>
      </c>
      <c r="AK84" s="133">
        <v>2.4822800925925928E-3</v>
      </c>
      <c r="AL84" s="133">
        <v>2.5770601851851853E-3</v>
      </c>
      <c r="AM84" s="133">
        <v>2.5305671296296296E-3</v>
      </c>
      <c r="AN84" s="133">
        <v>2.5358796296296297E-3</v>
      </c>
      <c r="AO84" s="133">
        <v>2.5427314814814813E-3</v>
      </c>
      <c r="AP84" s="133">
        <v>2.6496064814814815E-3</v>
      </c>
      <c r="AQ84" s="133">
        <v>2.5166203703703705E-3</v>
      </c>
      <c r="AR84" s="133">
        <v>2.5234490740740742E-3</v>
      </c>
      <c r="AS84" s="133">
        <v>2.5413310185185187E-3</v>
      </c>
      <c r="AT84" s="133">
        <v>2.5328009259259258E-3</v>
      </c>
      <c r="AU84" s="133">
        <v>2.5566782407407409E-3</v>
      </c>
      <c r="AV84" s="133">
        <v>2.5545717592592595E-3</v>
      </c>
      <c r="AW84" s="133">
        <v>2.5966898148148151E-3</v>
      </c>
      <c r="AX84" s="133">
        <v>2.5846990740740743E-3</v>
      </c>
      <c r="AY84" s="133">
        <v>2.6054050925925928E-3</v>
      </c>
      <c r="AZ84" s="133">
        <v>2.6717013888888888E-3</v>
      </c>
      <c r="BA84" s="133">
        <v>2.5660532407407407E-3</v>
      </c>
      <c r="BB84" s="133">
        <v>2.5879166666666668E-3</v>
      </c>
      <c r="BC84" s="133">
        <v>2.6193055555555553E-3</v>
      </c>
      <c r="BD84" s="133">
        <v>2.6747453703703707E-3</v>
      </c>
      <c r="BE84" s="133">
        <v>2.763414351851852E-3</v>
      </c>
      <c r="BF84" s="133">
        <v>2.6448611111111113E-3</v>
      </c>
      <c r="BG84" s="133">
        <v>2.6239004629629633E-3</v>
      </c>
      <c r="BH84" s="133">
        <v>2.6620949074074069E-3</v>
      </c>
      <c r="BI84" s="133">
        <v>2.6065393518518516E-3</v>
      </c>
      <c r="BJ84" s="133">
        <v>2.6016550925925925E-3</v>
      </c>
      <c r="BK84" s="133">
        <v>2.6457638888888889E-3</v>
      </c>
      <c r="BL84" s="133">
        <v>2.6483564814814811E-3</v>
      </c>
      <c r="BM84" s="133">
        <v>2.608078703703704E-3</v>
      </c>
      <c r="BN84" s="133">
        <v>2.7743749999999995E-3</v>
      </c>
      <c r="BO84" s="133">
        <v>2.8187384259259259E-3</v>
      </c>
      <c r="BP84" s="133">
        <v>2.8832407407407405E-3</v>
      </c>
      <c r="BQ84" s="133">
        <v>2.8723611111111107E-3</v>
      </c>
      <c r="BR84" s="133">
        <v>2.8387268518518523E-3</v>
      </c>
      <c r="BS84" s="133">
        <v>2.8313888888888889E-3</v>
      </c>
      <c r="BT84" s="135">
        <v>2.787893518518519E-3</v>
      </c>
    </row>
    <row r="85" spans="2:72" x14ac:dyDescent="0.2">
      <c r="B85" s="130">
        <v>80</v>
      </c>
      <c r="C85" s="131">
        <v>96</v>
      </c>
      <c r="D85" s="131" t="s">
        <v>353</v>
      </c>
      <c r="E85" s="132">
        <v>1976</v>
      </c>
      <c r="F85" s="132" t="s">
        <v>263</v>
      </c>
      <c r="G85" s="132">
        <v>29</v>
      </c>
      <c r="H85" s="131" t="s">
        <v>354</v>
      </c>
      <c r="I85" s="136">
        <v>0.16246943287037038</v>
      </c>
      <c r="J85" s="137">
        <v>3.3393634259259262E-3</v>
      </c>
      <c r="K85" s="133">
        <v>2.6842939814814815E-3</v>
      </c>
      <c r="L85" s="133">
        <v>2.6861458333333334E-3</v>
      </c>
      <c r="M85" s="133">
        <v>2.7201388888888887E-3</v>
      </c>
      <c r="N85" s="133">
        <v>2.7148726851851852E-3</v>
      </c>
      <c r="O85" s="133">
        <v>2.7305439814814814E-3</v>
      </c>
      <c r="P85" s="133">
        <v>2.7172800925925923E-3</v>
      </c>
      <c r="Q85" s="133">
        <v>2.7464467592592592E-3</v>
      </c>
      <c r="R85" s="133">
        <v>2.7416087962962962E-3</v>
      </c>
      <c r="S85" s="133">
        <v>2.8541203703703701E-3</v>
      </c>
      <c r="T85" s="133">
        <v>2.6057407407407405E-3</v>
      </c>
      <c r="U85" s="133">
        <v>2.4679166666666664E-3</v>
      </c>
      <c r="V85" s="133">
        <v>2.4014699074074073E-3</v>
      </c>
      <c r="W85" s="133">
        <v>2.4391203703703706E-3</v>
      </c>
      <c r="X85" s="133">
        <v>2.4405208333333332E-3</v>
      </c>
      <c r="Y85" s="133">
        <v>2.5009143518518518E-3</v>
      </c>
      <c r="Z85" s="133">
        <v>2.6501388888888889E-3</v>
      </c>
      <c r="AA85" s="133">
        <v>2.6637962962962961E-3</v>
      </c>
      <c r="AB85" s="133">
        <v>2.5243402777777777E-3</v>
      </c>
      <c r="AC85" s="133">
        <v>2.48099537037037E-3</v>
      </c>
      <c r="AD85" s="133">
        <v>2.5243402777777777E-3</v>
      </c>
      <c r="AE85" s="133">
        <v>2.5518981481481482E-3</v>
      </c>
      <c r="AF85" s="133">
        <v>2.5775925925925927E-3</v>
      </c>
      <c r="AG85" s="133">
        <v>2.5438657407407406E-3</v>
      </c>
      <c r="AH85" s="133">
        <v>2.4800462962962966E-3</v>
      </c>
      <c r="AI85" s="133">
        <v>2.4172800925925928E-3</v>
      </c>
      <c r="AJ85" s="133">
        <v>2.388587962962963E-3</v>
      </c>
      <c r="AK85" s="133">
        <v>2.3829050925925923E-3</v>
      </c>
      <c r="AL85" s="133">
        <v>2.4462037037037039E-3</v>
      </c>
      <c r="AM85" s="133">
        <v>2.4575810185185187E-3</v>
      </c>
      <c r="AN85" s="133">
        <v>2.432372685185185E-3</v>
      </c>
      <c r="AO85" s="133">
        <v>2.470324074074074E-3</v>
      </c>
      <c r="AP85" s="133">
        <v>2.4543634259259258E-3</v>
      </c>
      <c r="AQ85" s="133">
        <v>2.4491666666666668E-3</v>
      </c>
      <c r="AR85" s="133">
        <v>2.5424189814814814E-3</v>
      </c>
      <c r="AS85" s="133">
        <v>2.4291550925925926E-3</v>
      </c>
      <c r="AT85" s="133">
        <v>2.5234606481481484E-3</v>
      </c>
      <c r="AU85" s="133">
        <v>2.4909490740740738E-3</v>
      </c>
      <c r="AV85" s="133">
        <v>2.5260300925925927E-3</v>
      </c>
      <c r="AW85" s="133">
        <v>2.5264351851851849E-3</v>
      </c>
      <c r="AX85" s="133">
        <v>2.4847916666666668E-3</v>
      </c>
      <c r="AY85" s="133">
        <v>2.4933680555555555E-3</v>
      </c>
      <c r="AZ85" s="133">
        <v>2.527800925925926E-3</v>
      </c>
      <c r="BA85" s="133">
        <v>2.491747685185185E-3</v>
      </c>
      <c r="BB85" s="133">
        <v>2.5266898148148149E-3</v>
      </c>
      <c r="BC85" s="133">
        <v>2.5712268518518519E-3</v>
      </c>
      <c r="BD85" s="133">
        <v>2.6355092592592593E-3</v>
      </c>
      <c r="BE85" s="133">
        <v>2.5981828703703701E-3</v>
      </c>
      <c r="BF85" s="133">
        <v>2.6708796296296294E-3</v>
      </c>
      <c r="BG85" s="133">
        <v>2.6931249999999998E-3</v>
      </c>
      <c r="BH85" s="133">
        <v>2.7001157407407408E-3</v>
      </c>
      <c r="BI85" s="133">
        <v>2.622627314814815E-3</v>
      </c>
      <c r="BJ85" s="133">
        <v>2.6541666666666671E-3</v>
      </c>
      <c r="BK85" s="133">
        <v>2.7830671296296297E-3</v>
      </c>
      <c r="BL85" s="133">
        <v>2.7005555555555554E-3</v>
      </c>
      <c r="BM85" s="133">
        <v>2.7640740740740737E-3</v>
      </c>
      <c r="BN85" s="133">
        <v>2.7831365740740746E-3</v>
      </c>
      <c r="BO85" s="133">
        <v>2.5970254629629629E-3</v>
      </c>
      <c r="BP85" s="133">
        <v>2.6419675925925929E-3</v>
      </c>
      <c r="BQ85" s="133">
        <v>2.5910995370370372E-3</v>
      </c>
      <c r="BR85" s="133">
        <v>2.6106944444444446E-3</v>
      </c>
      <c r="BS85" s="133">
        <v>2.6022453703703706E-3</v>
      </c>
      <c r="BT85" s="135">
        <v>2.0005902777777778E-3</v>
      </c>
    </row>
    <row r="86" spans="2:72" x14ac:dyDescent="0.2">
      <c r="B86" s="130">
        <v>81</v>
      </c>
      <c r="C86" s="131">
        <v>90</v>
      </c>
      <c r="D86" s="131" t="s">
        <v>355</v>
      </c>
      <c r="E86" s="132">
        <v>1964</v>
      </c>
      <c r="F86" s="132" t="s">
        <v>277</v>
      </c>
      <c r="G86" s="132">
        <v>18</v>
      </c>
      <c r="H86" s="131"/>
      <c r="I86" s="136">
        <v>0.16262709490740743</v>
      </c>
      <c r="J86" s="137">
        <v>3.0152546296296299E-3</v>
      </c>
      <c r="K86" s="133">
        <v>2.3335879629629631E-3</v>
      </c>
      <c r="L86" s="133">
        <v>2.3717245370370372E-3</v>
      </c>
      <c r="M86" s="133">
        <v>2.3836689814814814E-3</v>
      </c>
      <c r="N86" s="133">
        <v>2.396574074074074E-3</v>
      </c>
      <c r="O86" s="133">
        <v>2.4192013888888887E-3</v>
      </c>
      <c r="P86" s="133">
        <v>2.4237499999999997E-3</v>
      </c>
      <c r="Q86" s="133">
        <v>2.4144444444444443E-3</v>
      </c>
      <c r="R86" s="133">
        <v>2.375289351851852E-3</v>
      </c>
      <c r="S86" s="133">
        <v>2.4212037037037036E-3</v>
      </c>
      <c r="T86" s="133">
        <v>2.4449652777777777E-3</v>
      </c>
      <c r="U86" s="133">
        <v>2.4015046296296297E-3</v>
      </c>
      <c r="V86" s="133">
        <v>2.4099537037037037E-3</v>
      </c>
      <c r="W86" s="133">
        <v>2.4035879629629628E-3</v>
      </c>
      <c r="X86" s="133">
        <v>2.4421064814814817E-3</v>
      </c>
      <c r="Y86" s="133">
        <v>2.4472800925925925E-3</v>
      </c>
      <c r="Z86" s="133">
        <v>2.4365972222222224E-3</v>
      </c>
      <c r="AA86" s="133">
        <v>2.4135185185185184E-3</v>
      </c>
      <c r="AB86" s="133">
        <v>2.4266203703703702E-3</v>
      </c>
      <c r="AC86" s="133">
        <v>2.4747222222222223E-3</v>
      </c>
      <c r="AD86" s="133">
        <v>2.4620601851851852E-3</v>
      </c>
      <c r="AE86" s="133">
        <v>2.4414814814814815E-3</v>
      </c>
      <c r="AF86" s="133">
        <v>2.4550925925925925E-3</v>
      </c>
      <c r="AG86" s="133">
        <v>2.4503587962962964E-3</v>
      </c>
      <c r="AH86" s="133">
        <v>2.5033217592592594E-3</v>
      </c>
      <c r="AI86" s="133">
        <v>2.5006250000000002E-3</v>
      </c>
      <c r="AJ86" s="133">
        <v>2.5525115740740738E-3</v>
      </c>
      <c r="AK86" s="133">
        <v>2.5740856481481483E-3</v>
      </c>
      <c r="AL86" s="133">
        <v>2.5268981481481479E-3</v>
      </c>
      <c r="AM86" s="133">
        <v>2.5394675925925927E-3</v>
      </c>
      <c r="AN86" s="133">
        <v>3.1402546296296296E-3</v>
      </c>
      <c r="AO86" s="133">
        <v>2.6372916666666667E-3</v>
      </c>
      <c r="AP86" s="133">
        <v>2.5941435185185186E-3</v>
      </c>
      <c r="AQ86" s="133">
        <v>2.6258333333333338E-3</v>
      </c>
      <c r="AR86" s="133">
        <v>2.6130208333333335E-3</v>
      </c>
      <c r="AS86" s="133">
        <v>2.6064583333333335E-3</v>
      </c>
      <c r="AT86" s="133">
        <v>2.6625810185185186E-3</v>
      </c>
      <c r="AU86" s="133">
        <v>2.5887731481481482E-3</v>
      </c>
      <c r="AV86" s="133">
        <v>2.6169791666666668E-3</v>
      </c>
      <c r="AW86" s="133">
        <v>2.7431828703703702E-3</v>
      </c>
      <c r="AX86" s="133">
        <v>2.580127314814815E-3</v>
      </c>
      <c r="AY86" s="133">
        <v>2.6387037037037039E-3</v>
      </c>
      <c r="AZ86" s="133">
        <v>2.6554629629629632E-3</v>
      </c>
      <c r="BA86" s="133">
        <v>2.6474189814814815E-3</v>
      </c>
      <c r="BB86" s="133">
        <v>2.7201388888888887E-3</v>
      </c>
      <c r="BC86" s="133">
        <v>2.6556365740740741E-3</v>
      </c>
      <c r="BD86" s="133">
        <v>2.6620949074074069E-3</v>
      </c>
      <c r="BE86" s="133">
        <v>2.7226851851851852E-3</v>
      </c>
      <c r="BF86" s="133">
        <v>2.7492013888888891E-3</v>
      </c>
      <c r="BG86" s="133">
        <v>2.6713194444444445E-3</v>
      </c>
      <c r="BH86" s="133">
        <v>2.6656944444444445E-3</v>
      </c>
      <c r="BI86" s="133">
        <v>2.7107986111111113E-3</v>
      </c>
      <c r="BJ86" s="133">
        <v>2.7054166666666667E-3</v>
      </c>
      <c r="BK86" s="133">
        <v>2.7240393518518521E-3</v>
      </c>
      <c r="BL86" s="133">
        <v>2.6896180555555558E-3</v>
      </c>
      <c r="BM86" s="133">
        <v>2.6936574074074072E-3</v>
      </c>
      <c r="BN86" s="133">
        <v>2.8016203703703705E-3</v>
      </c>
      <c r="BO86" s="133">
        <v>2.7354513888888893E-3</v>
      </c>
      <c r="BP86" s="133">
        <v>2.7501273148148146E-3</v>
      </c>
      <c r="BQ86" s="133">
        <v>2.6608101851851849E-3</v>
      </c>
      <c r="BR86" s="133">
        <v>2.6921875000000001E-3</v>
      </c>
      <c r="BS86" s="133">
        <v>2.8879513888888891E-3</v>
      </c>
      <c r="BT86" s="135">
        <v>2.5169560185185186E-3</v>
      </c>
    </row>
    <row r="87" spans="2:72" x14ac:dyDescent="0.2">
      <c r="B87" s="130">
        <v>82</v>
      </c>
      <c r="C87" s="131">
        <v>41</v>
      </c>
      <c r="D87" s="131" t="s">
        <v>252</v>
      </c>
      <c r="E87" s="132">
        <v>1964</v>
      </c>
      <c r="F87" s="132" t="s">
        <v>288</v>
      </c>
      <c r="G87" s="132">
        <v>5</v>
      </c>
      <c r="H87" s="131" t="s">
        <v>253</v>
      </c>
      <c r="I87" s="136">
        <v>0.16306328703703704</v>
      </c>
      <c r="J87" s="137">
        <v>3.1597800925925925E-3</v>
      </c>
      <c r="K87" s="133">
        <v>2.4118171296296296E-3</v>
      </c>
      <c r="L87" s="133">
        <v>2.4448958333333332E-3</v>
      </c>
      <c r="M87" s="133">
        <v>2.4461805555555556E-3</v>
      </c>
      <c r="N87" s="133">
        <v>2.4506712962962963E-3</v>
      </c>
      <c r="O87" s="133">
        <v>2.4434953703703706E-3</v>
      </c>
      <c r="P87" s="133">
        <v>2.4904861111111113E-3</v>
      </c>
      <c r="Q87" s="133">
        <v>2.4687962962962966E-3</v>
      </c>
      <c r="R87" s="133">
        <v>2.4527199074074074E-3</v>
      </c>
      <c r="S87" s="133">
        <v>2.5066782407407407E-3</v>
      </c>
      <c r="T87" s="133">
        <v>2.4428472222222221E-3</v>
      </c>
      <c r="U87" s="133">
        <v>2.4452083333333335E-3</v>
      </c>
      <c r="V87" s="133">
        <v>2.4467939814814816E-3</v>
      </c>
      <c r="W87" s="133">
        <v>2.4320717592592593E-3</v>
      </c>
      <c r="X87" s="133">
        <v>2.4272916666666666E-3</v>
      </c>
      <c r="Y87" s="133">
        <v>2.4416087962962963E-3</v>
      </c>
      <c r="Z87" s="133">
        <v>2.4969560185185186E-3</v>
      </c>
      <c r="AA87" s="133">
        <v>2.5067592592592594E-3</v>
      </c>
      <c r="AB87" s="133">
        <v>2.5051967592592591E-3</v>
      </c>
      <c r="AC87" s="133">
        <v>2.5219328703703701E-3</v>
      </c>
      <c r="AD87" s="133">
        <v>2.4378703703703706E-3</v>
      </c>
      <c r="AE87" s="133">
        <v>2.4354861111111109E-3</v>
      </c>
      <c r="AF87" s="133">
        <v>2.5388657407407404E-3</v>
      </c>
      <c r="AG87" s="133">
        <v>2.4987268518518518E-3</v>
      </c>
      <c r="AH87" s="133">
        <v>2.5220486111111112E-3</v>
      </c>
      <c r="AI87" s="133">
        <v>2.533576388888889E-3</v>
      </c>
      <c r="AJ87" s="133">
        <v>2.5420833333333333E-3</v>
      </c>
      <c r="AK87" s="133">
        <v>2.6198842592592593E-3</v>
      </c>
      <c r="AL87" s="133">
        <v>2.5286921296296294E-3</v>
      </c>
      <c r="AM87" s="133">
        <v>2.5166782407407408E-3</v>
      </c>
      <c r="AN87" s="133">
        <v>2.5024305555555555E-3</v>
      </c>
      <c r="AO87" s="133">
        <v>2.5156712962962962E-3</v>
      </c>
      <c r="AP87" s="133">
        <v>2.6465740740740738E-3</v>
      </c>
      <c r="AQ87" s="133">
        <v>2.5315046296296296E-3</v>
      </c>
      <c r="AR87" s="133">
        <v>2.5400462962962963E-3</v>
      </c>
      <c r="AS87" s="133">
        <v>2.5040162037037036E-3</v>
      </c>
      <c r="AT87" s="133">
        <v>2.523217592592593E-3</v>
      </c>
      <c r="AU87" s="133">
        <v>2.7257291666666667E-3</v>
      </c>
      <c r="AV87" s="133">
        <v>2.5745949074074074E-3</v>
      </c>
      <c r="AW87" s="133">
        <v>2.5669328703703705E-3</v>
      </c>
      <c r="AX87" s="133">
        <v>2.7306365740740741E-3</v>
      </c>
      <c r="AY87" s="133">
        <v>2.6228703703703705E-3</v>
      </c>
      <c r="AZ87" s="133">
        <v>2.619074074074074E-3</v>
      </c>
      <c r="BA87" s="133">
        <v>2.8243634259259263E-3</v>
      </c>
      <c r="BB87" s="133">
        <v>2.6357407407407406E-3</v>
      </c>
      <c r="BC87" s="133">
        <v>2.6285185185185183E-3</v>
      </c>
      <c r="BD87" s="133">
        <v>2.6432870370370373E-3</v>
      </c>
      <c r="BE87" s="133">
        <v>2.8271064814814812E-3</v>
      </c>
      <c r="BF87" s="133">
        <v>2.6149768518518514E-3</v>
      </c>
      <c r="BG87" s="133">
        <v>2.6272685185185184E-3</v>
      </c>
      <c r="BH87" s="133">
        <v>2.9881597222222223E-3</v>
      </c>
      <c r="BI87" s="133">
        <v>2.6348842592592591E-3</v>
      </c>
      <c r="BJ87" s="133">
        <v>2.6324189814814817E-3</v>
      </c>
      <c r="BK87" s="133">
        <v>2.6937847222222224E-3</v>
      </c>
      <c r="BL87" s="133">
        <v>2.8917592592592588E-3</v>
      </c>
      <c r="BM87" s="133">
        <v>2.7030902777777778E-3</v>
      </c>
      <c r="BN87" s="133">
        <v>2.8444097222222221E-3</v>
      </c>
      <c r="BO87" s="133">
        <v>2.6549768518518524E-3</v>
      </c>
      <c r="BP87" s="133">
        <v>2.6609953703703704E-3</v>
      </c>
      <c r="BQ87" s="133">
        <v>2.6947337962962962E-3</v>
      </c>
      <c r="BR87" s="133">
        <v>2.9309259259259258E-3</v>
      </c>
      <c r="BS87" s="133">
        <v>2.6512152777777779E-3</v>
      </c>
      <c r="BT87" s="135">
        <v>2.561273148148148E-3</v>
      </c>
    </row>
    <row r="88" spans="2:72" x14ac:dyDescent="0.2">
      <c r="B88" s="130">
        <v>83</v>
      </c>
      <c r="C88" s="131">
        <v>48</v>
      </c>
      <c r="D88" s="131" t="s">
        <v>356</v>
      </c>
      <c r="E88" s="132">
        <v>1985</v>
      </c>
      <c r="F88" s="132" t="s">
        <v>291</v>
      </c>
      <c r="G88" s="132">
        <v>5</v>
      </c>
      <c r="H88" s="131" t="s">
        <v>331</v>
      </c>
      <c r="I88" s="136">
        <v>0.16340885416666667</v>
      </c>
      <c r="J88" s="137">
        <v>3.5095486111111109E-3</v>
      </c>
      <c r="K88" s="133">
        <v>2.6900115740740743E-3</v>
      </c>
      <c r="L88" s="133">
        <v>2.754097222222222E-3</v>
      </c>
      <c r="M88" s="133">
        <v>2.6169907407407409E-3</v>
      </c>
      <c r="N88" s="133">
        <v>2.6339351851851853E-3</v>
      </c>
      <c r="O88" s="133">
        <v>2.6585648148148146E-3</v>
      </c>
      <c r="P88" s="133">
        <v>2.6125115740740744E-3</v>
      </c>
      <c r="Q88" s="133">
        <v>2.6009490740740741E-3</v>
      </c>
      <c r="R88" s="133">
        <v>2.6307523148148149E-3</v>
      </c>
      <c r="S88" s="133">
        <v>2.6047916666666667E-3</v>
      </c>
      <c r="T88" s="133">
        <v>2.5669907407407408E-3</v>
      </c>
      <c r="U88" s="133">
        <v>2.5830555555555555E-3</v>
      </c>
      <c r="V88" s="133">
        <v>2.582662037037037E-3</v>
      </c>
      <c r="W88" s="133">
        <v>2.5350925925925927E-3</v>
      </c>
      <c r="X88" s="133">
        <v>2.5538310185185182E-3</v>
      </c>
      <c r="Y88" s="133">
        <v>2.4795486111111108E-3</v>
      </c>
      <c r="Z88" s="133">
        <v>2.3358217592592593E-3</v>
      </c>
      <c r="AA88" s="133">
        <v>2.3347453703703703E-3</v>
      </c>
      <c r="AB88" s="133">
        <v>2.416215277777778E-3</v>
      </c>
      <c r="AC88" s="133">
        <v>2.4480324074074074E-3</v>
      </c>
      <c r="AD88" s="133">
        <v>2.4132870370370371E-3</v>
      </c>
      <c r="AE88" s="133">
        <v>2.4878472222222225E-3</v>
      </c>
      <c r="AF88" s="133">
        <v>2.4952083333333332E-3</v>
      </c>
      <c r="AG88" s="133">
        <v>2.4515625000000002E-3</v>
      </c>
      <c r="AH88" s="133">
        <v>2.4179050925925926E-3</v>
      </c>
      <c r="AI88" s="133">
        <v>2.4009606481481482E-3</v>
      </c>
      <c r="AJ88" s="133">
        <v>2.4131597222222219E-3</v>
      </c>
      <c r="AK88" s="133">
        <v>2.3943518518518519E-3</v>
      </c>
      <c r="AL88" s="133">
        <v>2.5252546296296295E-3</v>
      </c>
      <c r="AM88" s="133">
        <v>2.513900462962963E-3</v>
      </c>
      <c r="AN88" s="133">
        <v>2.6102430555555553E-3</v>
      </c>
      <c r="AO88" s="133">
        <v>2.5596180555555559E-3</v>
      </c>
      <c r="AP88" s="133">
        <v>2.5508333333333333E-3</v>
      </c>
      <c r="AQ88" s="133">
        <v>2.5126851851851851E-3</v>
      </c>
      <c r="AR88" s="133">
        <v>2.4329629629629627E-3</v>
      </c>
      <c r="AS88" s="133">
        <v>2.4391666666666667E-3</v>
      </c>
      <c r="AT88" s="133">
        <v>2.4973726851851854E-3</v>
      </c>
      <c r="AU88" s="133">
        <v>2.5147337962962966E-3</v>
      </c>
      <c r="AV88" s="133">
        <v>2.6023611111111113E-3</v>
      </c>
      <c r="AW88" s="133">
        <v>2.7265277777777778E-3</v>
      </c>
      <c r="AX88" s="133">
        <v>2.5925347222222222E-3</v>
      </c>
      <c r="AY88" s="133">
        <v>2.5864351851851851E-3</v>
      </c>
      <c r="AZ88" s="133">
        <v>2.598541666666667E-3</v>
      </c>
      <c r="BA88" s="133">
        <v>2.580300925925926E-3</v>
      </c>
      <c r="BB88" s="133">
        <v>2.6425000000000003E-3</v>
      </c>
      <c r="BC88" s="133">
        <v>2.5972800925925924E-3</v>
      </c>
      <c r="BD88" s="133">
        <v>2.5528703703703707E-3</v>
      </c>
      <c r="BE88" s="133">
        <v>2.7152083333333334E-3</v>
      </c>
      <c r="BF88" s="133">
        <v>2.5663773148148152E-3</v>
      </c>
      <c r="BG88" s="133">
        <v>2.6199074074074076E-3</v>
      </c>
      <c r="BH88" s="133">
        <v>2.6396874999999997E-3</v>
      </c>
      <c r="BI88" s="133">
        <v>2.6976504629629629E-3</v>
      </c>
      <c r="BJ88" s="133">
        <v>2.7290046296296298E-3</v>
      </c>
      <c r="BK88" s="133">
        <v>2.6857407407407407E-3</v>
      </c>
      <c r="BL88" s="133">
        <v>2.6322453703703703E-3</v>
      </c>
      <c r="BM88" s="133">
        <v>2.6782638888888893E-3</v>
      </c>
      <c r="BN88" s="133">
        <v>2.7097453703703706E-3</v>
      </c>
      <c r="BO88" s="133">
        <v>2.8512384259259259E-3</v>
      </c>
      <c r="BP88" s="133">
        <v>2.7817592592592594E-3</v>
      </c>
      <c r="BQ88" s="133">
        <v>2.8114236111111113E-3</v>
      </c>
      <c r="BR88" s="133">
        <v>2.8609027777777777E-3</v>
      </c>
      <c r="BS88" s="133">
        <v>2.786030092592593E-3</v>
      </c>
      <c r="BT88" s="135">
        <v>2.3851157407407406E-3</v>
      </c>
    </row>
    <row r="89" spans="2:72" x14ac:dyDescent="0.2">
      <c r="B89" s="130">
        <v>84</v>
      </c>
      <c r="C89" s="131">
        <v>101</v>
      </c>
      <c r="D89" s="131" t="s">
        <v>357</v>
      </c>
      <c r="E89" s="132">
        <v>1973</v>
      </c>
      <c r="F89" s="132" t="s">
        <v>263</v>
      </c>
      <c r="G89" s="132">
        <v>30</v>
      </c>
      <c r="H89" s="131" t="s">
        <v>358</v>
      </c>
      <c r="I89" s="136">
        <v>0.16353648148148148</v>
      </c>
      <c r="J89" s="137">
        <v>3.1743287037037035E-3</v>
      </c>
      <c r="K89" s="133">
        <v>2.3123495370370368E-3</v>
      </c>
      <c r="L89" s="133">
        <v>2.3253703703703704E-3</v>
      </c>
      <c r="M89" s="133">
        <v>2.3384143518518515E-3</v>
      </c>
      <c r="N89" s="133">
        <v>2.3380555555555555E-3</v>
      </c>
      <c r="O89" s="133">
        <v>2.363460648148148E-3</v>
      </c>
      <c r="P89" s="133">
        <v>2.3709259259259261E-3</v>
      </c>
      <c r="Q89" s="133">
        <v>2.3799999999999997E-3</v>
      </c>
      <c r="R89" s="133">
        <v>2.432199074074074E-3</v>
      </c>
      <c r="S89" s="133">
        <v>2.4493749999999997E-3</v>
      </c>
      <c r="T89" s="133">
        <v>2.5380671296296297E-3</v>
      </c>
      <c r="U89" s="133">
        <v>2.4448263888888892E-3</v>
      </c>
      <c r="V89" s="133">
        <v>2.4436458333333333E-3</v>
      </c>
      <c r="W89" s="133">
        <v>2.4404166666666667E-3</v>
      </c>
      <c r="X89" s="133">
        <v>2.4244328703703706E-3</v>
      </c>
      <c r="Y89" s="133">
        <v>2.4096527777777775E-3</v>
      </c>
      <c r="Z89" s="133">
        <v>2.435347222222222E-3</v>
      </c>
      <c r="AA89" s="133">
        <v>2.4220717592592592E-3</v>
      </c>
      <c r="AB89" s="133">
        <v>2.4582407407407409E-3</v>
      </c>
      <c r="AC89" s="133">
        <v>2.5578703703703705E-3</v>
      </c>
      <c r="AD89" s="133">
        <v>4.8813078703703701E-3</v>
      </c>
      <c r="AE89" s="133">
        <v>2.4519328703703704E-3</v>
      </c>
      <c r="AF89" s="133">
        <v>2.4368518518518519E-3</v>
      </c>
      <c r="AG89" s="133">
        <v>2.4369675925925926E-3</v>
      </c>
      <c r="AH89" s="133">
        <v>2.5158912037037038E-3</v>
      </c>
      <c r="AI89" s="133">
        <v>2.4179629629629633E-3</v>
      </c>
      <c r="AJ89" s="133">
        <v>3.1529050925925926E-3</v>
      </c>
      <c r="AK89" s="133">
        <v>2.4208912037037037E-3</v>
      </c>
      <c r="AL89" s="133">
        <v>2.4242361111111109E-3</v>
      </c>
      <c r="AM89" s="133">
        <v>2.454490740740741E-3</v>
      </c>
      <c r="AN89" s="133">
        <v>2.4608680555555556E-3</v>
      </c>
      <c r="AO89" s="133">
        <v>2.393715277777778E-3</v>
      </c>
      <c r="AP89" s="133">
        <v>2.4239004629629628E-3</v>
      </c>
      <c r="AQ89" s="133">
        <v>2.4560763888888892E-3</v>
      </c>
      <c r="AR89" s="133">
        <v>2.4535995370370371E-3</v>
      </c>
      <c r="AS89" s="133">
        <v>2.5882175925925929E-3</v>
      </c>
      <c r="AT89" s="133">
        <v>2.5398842592592595E-3</v>
      </c>
      <c r="AU89" s="133">
        <v>2.5370370370370369E-3</v>
      </c>
      <c r="AV89" s="133">
        <v>2.5289930555555556E-3</v>
      </c>
      <c r="AW89" s="133">
        <v>2.6278587962962965E-3</v>
      </c>
      <c r="AX89" s="133">
        <v>2.5869212962962959E-3</v>
      </c>
      <c r="AY89" s="133">
        <v>2.6722685185185183E-3</v>
      </c>
      <c r="AZ89" s="133">
        <v>2.6296990740740742E-3</v>
      </c>
      <c r="BA89" s="133">
        <v>2.6273379629629633E-3</v>
      </c>
      <c r="BB89" s="133">
        <v>2.8877083333333328E-3</v>
      </c>
      <c r="BC89" s="133">
        <v>2.6800000000000001E-3</v>
      </c>
      <c r="BD89" s="133">
        <v>2.6600810185185182E-3</v>
      </c>
      <c r="BE89" s="133">
        <v>2.6721990740740738E-3</v>
      </c>
      <c r="BF89" s="133">
        <v>2.669386574074074E-3</v>
      </c>
      <c r="BG89" s="133">
        <v>2.7195370370370372E-3</v>
      </c>
      <c r="BH89" s="133">
        <v>2.8243634259259263E-3</v>
      </c>
      <c r="BI89" s="133">
        <v>2.6384490740740743E-3</v>
      </c>
      <c r="BJ89" s="133">
        <v>2.657488425925926E-3</v>
      </c>
      <c r="BK89" s="133">
        <v>2.7058333333333331E-3</v>
      </c>
      <c r="BL89" s="133">
        <v>2.7101388888888887E-3</v>
      </c>
      <c r="BM89" s="133">
        <v>2.6885300925925926E-3</v>
      </c>
      <c r="BN89" s="133">
        <v>2.7173611111111114E-3</v>
      </c>
      <c r="BO89" s="133">
        <v>2.7030092592592592E-3</v>
      </c>
      <c r="BP89" s="133">
        <v>2.6874074074074075E-3</v>
      </c>
      <c r="BQ89" s="133">
        <v>2.7352314814814813E-3</v>
      </c>
      <c r="BR89" s="133">
        <v>2.7548032407407404E-3</v>
      </c>
      <c r="BS89" s="133">
        <v>2.6815277777777775E-3</v>
      </c>
      <c r="BT89" s="135">
        <v>2.5645601851851853E-3</v>
      </c>
    </row>
    <row r="90" spans="2:72" x14ac:dyDescent="0.2">
      <c r="B90" s="130">
        <v>85</v>
      </c>
      <c r="C90" s="131">
        <v>83</v>
      </c>
      <c r="D90" s="131" t="s">
        <v>247</v>
      </c>
      <c r="E90" s="132">
        <v>1972</v>
      </c>
      <c r="F90" s="132" t="s">
        <v>263</v>
      </c>
      <c r="G90" s="132">
        <v>31</v>
      </c>
      <c r="H90" s="131"/>
      <c r="I90" s="136">
        <v>0.16369554398148148</v>
      </c>
      <c r="J90" s="137">
        <v>2.9290277777777782E-3</v>
      </c>
      <c r="K90" s="133">
        <v>2.2297685185185185E-3</v>
      </c>
      <c r="L90" s="133">
        <v>2.2829050925925929E-3</v>
      </c>
      <c r="M90" s="133">
        <v>2.3004050925925926E-3</v>
      </c>
      <c r="N90" s="133">
        <v>2.273090277777778E-3</v>
      </c>
      <c r="O90" s="133">
        <v>2.287962962962963E-3</v>
      </c>
      <c r="P90" s="133">
        <v>2.2536689814814815E-3</v>
      </c>
      <c r="Q90" s="133">
        <v>2.189166666666667E-3</v>
      </c>
      <c r="R90" s="133">
        <v>2.1992824074074072E-3</v>
      </c>
      <c r="S90" s="133">
        <v>2.2450347222222225E-3</v>
      </c>
      <c r="T90" s="133">
        <v>2.2881134259259261E-3</v>
      </c>
      <c r="U90" s="133">
        <v>2.3280787037037037E-3</v>
      </c>
      <c r="V90" s="133">
        <v>2.3353935185185188E-3</v>
      </c>
      <c r="W90" s="133">
        <v>2.3519907407407409E-3</v>
      </c>
      <c r="X90" s="133">
        <v>2.3794328703703703E-3</v>
      </c>
      <c r="Y90" s="133">
        <v>2.3262152777777782E-3</v>
      </c>
      <c r="Z90" s="133">
        <v>2.3320949074074073E-3</v>
      </c>
      <c r="AA90" s="133">
        <v>2.3250347222222218E-3</v>
      </c>
      <c r="AB90" s="133">
        <v>2.261585648148148E-3</v>
      </c>
      <c r="AC90" s="133">
        <v>2.2335185185185188E-3</v>
      </c>
      <c r="AD90" s="133">
        <v>2.2276620370370371E-3</v>
      </c>
      <c r="AE90" s="133">
        <v>2.2639351851851852E-3</v>
      </c>
      <c r="AF90" s="133">
        <v>2.4352893518518517E-3</v>
      </c>
      <c r="AG90" s="133">
        <v>2.3655787037037035E-3</v>
      </c>
      <c r="AH90" s="133">
        <v>2.420300925925926E-3</v>
      </c>
      <c r="AI90" s="133">
        <v>2.4433680555555558E-3</v>
      </c>
      <c r="AJ90" s="133">
        <v>2.4593287037037036E-3</v>
      </c>
      <c r="AK90" s="133">
        <v>2.4967245370370369E-3</v>
      </c>
      <c r="AL90" s="133">
        <v>2.4852662037037035E-3</v>
      </c>
      <c r="AM90" s="133">
        <v>2.8461574074074079E-3</v>
      </c>
      <c r="AN90" s="133">
        <v>2.8022337962962962E-3</v>
      </c>
      <c r="AO90" s="133">
        <v>2.8022337962962962E-3</v>
      </c>
      <c r="AP90" s="133">
        <v>2.3668402777777776E-3</v>
      </c>
      <c r="AQ90" s="133">
        <v>2.6923958333333335E-3</v>
      </c>
      <c r="AR90" s="133">
        <v>2.6301041666666664E-3</v>
      </c>
      <c r="AS90" s="133">
        <v>2.5524537037037035E-3</v>
      </c>
      <c r="AT90" s="133">
        <v>2.5420254629629629E-3</v>
      </c>
      <c r="AU90" s="133">
        <v>2.8528819444444443E-3</v>
      </c>
      <c r="AV90" s="133">
        <v>2.5736111111111112E-3</v>
      </c>
      <c r="AW90" s="133">
        <v>2.6012499999999998E-3</v>
      </c>
      <c r="AX90" s="133">
        <v>2.8872106481481479E-3</v>
      </c>
      <c r="AY90" s="133">
        <v>2.6217592592592594E-3</v>
      </c>
      <c r="AZ90" s="133">
        <v>2.8428819444444443E-3</v>
      </c>
      <c r="BA90" s="133">
        <v>2.602916666666667E-3</v>
      </c>
      <c r="BB90" s="133">
        <v>2.5811111111111113E-3</v>
      </c>
      <c r="BC90" s="133">
        <v>2.6744560185185187E-3</v>
      </c>
      <c r="BD90" s="133">
        <v>3.3088194444444441E-3</v>
      </c>
      <c r="BE90" s="133">
        <v>2.5843287037037037E-3</v>
      </c>
      <c r="BF90" s="133">
        <v>2.6762962962962964E-3</v>
      </c>
      <c r="BG90" s="133">
        <v>2.6517708333333337E-3</v>
      </c>
      <c r="BH90" s="133">
        <v>3.4512152777777783E-3</v>
      </c>
      <c r="BI90" s="133">
        <v>2.6995833333333333E-3</v>
      </c>
      <c r="BJ90" s="133">
        <v>3.552488425925926E-3</v>
      </c>
      <c r="BK90" s="133">
        <v>2.7141435185185185E-3</v>
      </c>
      <c r="BL90" s="133">
        <v>2.7785879629629623E-3</v>
      </c>
      <c r="BM90" s="133">
        <v>3.1289351851851847E-3</v>
      </c>
      <c r="BN90" s="133">
        <v>2.7511574074074075E-3</v>
      </c>
      <c r="BO90" s="133">
        <v>3.950324074074074E-3</v>
      </c>
      <c r="BP90" s="133">
        <v>2.7960069444444447E-3</v>
      </c>
      <c r="BQ90" s="133">
        <v>2.7862847222222225E-3</v>
      </c>
      <c r="BR90" s="133">
        <v>2.8569444444444445E-3</v>
      </c>
      <c r="BS90" s="133">
        <v>2.8406249999999998E-3</v>
      </c>
      <c r="BT90" s="135">
        <v>2.7462847222222224E-3</v>
      </c>
    </row>
    <row r="91" spans="2:72" x14ac:dyDescent="0.2">
      <c r="B91" s="130">
        <v>86</v>
      </c>
      <c r="C91" s="131">
        <v>58</v>
      </c>
      <c r="D91" s="131" t="s">
        <v>31</v>
      </c>
      <c r="E91" s="132">
        <v>1949</v>
      </c>
      <c r="F91" s="132" t="s">
        <v>314</v>
      </c>
      <c r="G91" s="132">
        <v>4</v>
      </c>
      <c r="H91" s="131" t="s">
        <v>32</v>
      </c>
      <c r="I91" s="136">
        <v>0.16406320601851851</v>
      </c>
      <c r="J91" s="137">
        <v>3.2556944444444447E-3</v>
      </c>
      <c r="K91" s="133">
        <v>2.4390509259259261E-3</v>
      </c>
      <c r="L91" s="133">
        <v>2.425138888888889E-3</v>
      </c>
      <c r="M91" s="133">
        <v>2.4422569444444444E-3</v>
      </c>
      <c r="N91" s="133">
        <v>2.4200462962962964E-3</v>
      </c>
      <c r="O91" s="133">
        <v>2.4400578703703702E-3</v>
      </c>
      <c r="P91" s="133">
        <v>2.4444097222222224E-3</v>
      </c>
      <c r="Q91" s="133">
        <v>2.4254513888888889E-3</v>
      </c>
      <c r="R91" s="133">
        <v>2.5017939814814816E-3</v>
      </c>
      <c r="S91" s="133">
        <v>2.4566087962962966E-3</v>
      </c>
      <c r="T91" s="133">
        <v>2.4626273148148146E-3</v>
      </c>
      <c r="U91" s="133">
        <v>2.5023495370370369E-3</v>
      </c>
      <c r="V91" s="133">
        <v>2.4823379629629631E-3</v>
      </c>
      <c r="W91" s="133">
        <v>2.4628703703703705E-3</v>
      </c>
      <c r="X91" s="133">
        <v>2.5125810185185186E-3</v>
      </c>
      <c r="Y91" s="133">
        <v>2.5129861111111112E-3</v>
      </c>
      <c r="Z91" s="133">
        <v>2.5420254629629629E-3</v>
      </c>
      <c r="AA91" s="133">
        <v>2.5510763888888888E-3</v>
      </c>
      <c r="AB91" s="133">
        <v>2.5598958333333333E-3</v>
      </c>
      <c r="AC91" s="133">
        <v>2.5573495370370372E-3</v>
      </c>
      <c r="AD91" s="133">
        <v>2.5955671296296295E-3</v>
      </c>
      <c r="AE91" s="133">
        <v>2.5978472222222223E-3</v>
      </c>
      <c r="AF91" s="133">
        <v>2.6319791666666666E-3</v>
      </c>
      <c r="AG91" s="133">
        <v>2.6185300925925924E-3</v>
      </c>
      <c r="AH91" s="133">
        <v>3.8880324074074073E-3</v>
      </c>
      <c r="AI91" s="133">
        <v>2.5653472222222223E-3</v>
      </c>
      <c r="AJ91" s="133">
        <v>2.6236342592592591E-3</v>
      </c>
      <c r="AK91" s="133">
        <v>2.5513310185185187E-3</v>
      </c>
      <c r="AL91" s="133">
        <v>2.6376967592592593E-3</v>
      </c>
      <c r="AM91" s="133">
        <v>2.6149884259259256E-3</v>
      </c>
      <c r="AN91" s="133">
        <v>2.6405324074074074E-3</v>
      </c>
      <c r="AO91" s="133">
        <v>2.7424074074074074E-3</v>
      </c>
      <c r="AP91" s="133">
        <v>2.622511574074074E-3</v>
      </c>
      <c r="AQ91" s="133">
        <v>2.6391666666666664E-3</v>
      </c>
      <c r="AR91" s="133">
        <v>2.6485763888888891E-3</v>
      </c>
      <c r="AS91" s="133">
        <v>2.6467592592592589E-3</v>
      </c>
      <c r="AT91" s="133">
        <v>2.6800115740740742E-3</v>
      </c>
      <c r="AU91" s="133">
        <v>2.6415509259259261E-3</v>
      </c>
      <c r="AV91" s="133">
        <v>2.6245370370370368E-3</v>
      </c>
      <c r="AW91" s="133">
        <v>2.6268750000000003E-3</v>
      </c>
      <c r="AX91" s="133">
        <v>2.5916782407407407E-3</v>
      </c>
      <c r="AY91" s="133">
        <v>2.5916782407407407E-3</v>
      </c>
      <c r="AZ91" s="133">
        <v>2.6116087962962963E-3</v>
      </c>
      <c r="BA91" s="133">
        <v>2.5366782407407408E-3</v>
      </c>
      <c r="BB91" s="133">
        <v>2.5008449074074074E-3</v>
      </c>
      <c r="BC91" s="133">
        <v>2.5188773148148149E-3</v>
      </c>
      <c r="BD91" s="133">
        <v>2.4825925925925927E-3</v>
      </c>
      <c r="BE91" s="133">
        <v>2.5704398148148149E-3</v>
      </c>
      <c r="BF91" s="133">
        <v>2.5578472222222222E-3</v>
      </c>
      <c r="BG91" s="133">
        <v>2.4851736111111112E-3</v>
      </c>
      <c r="BH91" s="133">
        <v>2.5179745370370369E-3</v>
      </c>
      <c r="BI91" s="133">
        <v>2.5496412037037037E-3</v>
      </c>
      <c r="BJ91" s="133">
        <v>2.5053587962962963E-3</v>
      </c>
      <c r="BK91" s="133">
        <v>2.6005324074074073E-3</v>
      </c>
      <c r="BL91" s="133">
        <v>2.5976967592592592E-3</v>
      </c>
      <c r="BM91" s="133">
        <v>2.5585648148148152E-3</v>
      </c>
      <c r="BN91" s="133">
        <v>2.6551388888888887E-3</v>
      </c>
      <c r="BO91" s="133">
        <v>2.7575578703703703E-3</v>
      </c>
      <c r="BP91" s="133">
        <v>2.7260648148148148E-3</v>
      </c>
      <c r="BQ91" s="133">
        <v>2.7458680555555556E-3</v>
      </c>
      <c r="BR91" s="133">
        <v>2.7429050925925924E-3</v>
      </c>
      <c r="BS91" s="133">
        <v>2.7004745370370373E-3</v>
      </c>
      <c r="BT91" s="135">
        <v>2.7235185185185179E-3</v>
      </c>
    </row>
    <row r="92" spans="2:72" x14ac:dyDescent="0.2">
      <c r="B92" s="130">
        <v>87</v>
      </c>
      <c r="C92" s="131">
        <v>94</v>
      </c>
      <c r="D92" s="131" t="s">
        <v>359</v>
      </c>
      <c r="E92" s="132">
        <v>1960</v>
      </c>
      <c r="F92" s="132" t="s">
        <v>277</v>
      </c>
      <c r="G92" s="132">
        <v>19</v>
      </c>
      <c r="H92" s="131" t="s">
        <v>360</v>
      </c>
      <c r="I92" s="136">
        <v>0.16447212962962962</v>
      </c>
      <c r="J92" s="137">
        <v>3.3148611111111117E-3</v>
      </c>
      <c r="K92" s="133">
        <v>2.5581018518518518E-3</v>
      </c>
      <c r="L92" s="133">
        <v>2.5403240740740738E-3</v>
      </c>
      <c r="M92" s="133">
        <v>2.5831828703703707E-3</v>
      </c>
      <c r="N92" s="133">
        <v>2.5810069444444444E-3</v>
      </c>
      <c r="O92" s="133">
        <v>2.6038078703703705E-3</v>
      </c>
      <c r="P92" s="133">
        <v>2.5332754629629629E-3</v>
      </c>
      <c r="Q92" s="133">
        <v>2.5462037037037037E-3</v>
      </c>
      <c r="R92" s="133">
        <v>2.4907986111111112E-3</v>
      </c>
      <c r="S92" s="133">
        <v>2.5267476851851853E-3</v>
      </c>
      <c r="T92" s="133">
        <v>2.5182175925925927E-3</v>
      </c>
      <c r="U92" s="133">
        <v>2.4825578703703702E-3</v>
      </c>
      <c r="V92" s="133">
        <v>2.4879282407407406E-3</v>
      </c>
      <c r="W92" s="133">
        <v>2.4616782407407408E-3</v>
      </c>
      <c r="X92" s="133">
        <v>2.4674652777777781E-3</v>
      </c>
      <c r="Y92" s="133">
        <v>2.5440509259259257E-3</v>
      </c>
      <c r="Z92" s="133">
        <v>2.6178124999999999E-3</v>
      </c>
      <c r="AA92" s="133">
        <v>2.5047337962962961E-3</v>
      </c>
      <c r="AB92" s="133">
        <v>2.4561689814814815E-3</v>
      </c>
      <c r="AC92" s="133">
        <v>2.473587962962963E-3</v>
      </c>
      <c r="AD92" s="133">
        <v>2.5046759259259263E-3</v>
      </c>
      <c r="AE92" s="133">
        <v>2.5074421296296299E-3</v>
      </c>
      <c r="AF92" s="133">
        <v>2.4892476851851851E-3</v>
      </c>
      <c r="AG92" s="133">
        <v>2.4681481481481481E-3</v>
      </c>
      <c r="AH92" s="133">
        <v>2.4601041666666664E-3</v>
      </c>
      <c r="AI92" s="133">
        <v>2.5165162037037035E-3</v>
      </c>
      <c r="AJ92" s="133">
        <v>2.4634606481481482E-3</v>
      </c>
      <c r="AK92" s="133">
        <v>2.4999652777777776E-3</v>
      </c>
      <c r="AL92" s="133">
        <v>2.5587962962962964E-3</v>
      </c>
      <c r="AM92" s="133">
        <v>2.4940162037037036E-3</v>
      </c>
      <c r="AN92" s="133">
        <v>2.4970023148148152E-3</v>
      </c>
      <c r="AO92" s="133">
        <v>2.5317245370370372E-3</v>
      </c>
      <c r="AP92" s="133">
        <v>2.5104745370370372E-3</v>
      </c>
      <c r="AQ92" s="133">
        <v>2.7425000000000001E-3</v>
      </c>
      <c r="AR92" s="133">
        <v>2.5038194444444444E-3</v>
      </c>
      <c r="AS92" s="133">
        <v>2.5528703703703707E-3</v>
      </c>
      <c r="AT92" s="133">
        <v>2.5205787037037037E-3</v>
      </c>
      <c r="AU92" s="133">
        <v>2.5264814814814815E-3</v>
      </c>
      <c r="AV92" s="133">
        <v>2.581203703703704E-3</v>
      </c>
      <c r="AW92" s="133">
        <v>2.6460069444444443E-3</v>
      </c>
      <c r="AX92" s="133">
        <v>2.6056134259259257E-3</v>
      </c>
      <c r="AY92" s="133">
        <v>2.6340393518518514E-3</v>
      </c>
      <c r="AZ92" s="133">
        <v>2.6207523148148149E-3</v>
      </c>
      <c r="BA92" s="133">
        <v>2.6694097222222223E-3</v>
      </c>
      <c r="BB92" s="133">
        <v>3.0879166666666663E-3</v>
      </c>
      <c r="BC92" s="133">
        <v>2.6008101851851852E-3</v>
      </c>
      <c r="BD92" s="133">
        <v>2.6481481481481482E-3</v>
      </c>
      <c r="BE92" s="133">
        <v>2.7345717592592595E-3</v>
      </c>
      <c r="BF92" s="133">
        <v>2.6825578703703703E-3</v>
      </c>
      <c r="BG92" s="133">
        <v>2.6929861111111113E-3</v>
      </c>
      <c r="BH92" s="133">
        <v>2.6384837962962963E-3</v>
      </c>
      <c r="BI92" s="133">
        <v>2.7591435185185184E-3</v>
      </c>
      <c r="BJ92" s="133">
        <v>2.7120717592592596E-3</v>
      </c>
      <c r="BK92" s="133">
        <v>2.7362268518518512E-3</v>
      </c>
      <c r="BL92" s="133">
        <v>2.7143171296296295E-3</v>
      </c>
      <c r="BM92" s="133">
        <v>2.6761921296296295E-3</v>
      </c>
      <c r="BN92" s="133">
        <v>2.7631712962962961E-3</v>
      </c>
      <c r="BO92" s="133">
        <v>2.8281018518518512E-3</v>
      </c>
      <c r="BP92" s="133">
        <v>2.7848842592592595E-3</v>
      </c>
      <c r="BQ92" s="133">
        <v>2.769398148148148E-3</v>
      </c>
      <c r="BR92" s="133">
        <v>2.7223263888888887E-3</v>
      </c>
      <c r="BS92" s="133">
        <v>2.7975231481481479E-3</v>
      </c>
      <c r="BT92" s="135">
        <v>2.7259374999999996E-3</v>
      </c>
    </row>
    <row r="93" spans="2:72" x14ac:dyDescent="0.2">
      <c r="B93" s="130">
        <v>88</v>
      </c>
      <c r="C93" s="131">
        <v>63</v>
      </c>
      <c r="D93" s="131" t="s">
        <v>361</v>
      </c>
      <c r="E93" s="132">
        <v>1984</v>
      </c>
      <c r="F93" s="132" t="s">
        <v>266</v>
      </c>
      <c r="G93" s="132">
        <v>20</v>
      </c>
      <c r="H93" s="131" t="s">
        <v>362</v>
      </c>
      <c r="I93" s="136">
        <v>0.16464758101851854</v>
      </c>
      <c r="J93" s="137">
        <v>2.6102662037037036E-3</v>
      </c>
      <c r="K93" s="133">
        <v>2.0134490740740742E-3</v>
      </c>
      <c r="L93" s="133">
        <v>2.0493055555555555E-3</v>
      </c>
      <c r="M93" s="133">
        <v>2.0714583333333331E-3</v>
      </c>
      <c r="N93" s="133">
        <v>2.1590509259259258E-3</v>
      </c>
      <c r="O93" s="133">
        <v>2.1604166666666668E-3</v>
      </c>
      <c r="P93" s="133">
        <v>2.1316319444444442E-3</v>
      </c>
      <c r="Q93" s="133">
        <v>2.1824652777777775E-3</v>
      </c>
      <c r="R93" s="133">
        <v>2.2163310185185185E-3</v>
      </c>
      <c r="S93" s="133">
        <v>2.2112500000000001E-3</v>
      </c>
      <c r="T93" s="133">
        <v>2.1871875000000003E-3</v>
      </c>
      <c r="U93" s="133">
        <v>2.2362037037037038E-3</v>
      </c>
      <c r="V93" s="133">
        <v>2.2686574074074072E-3</v>
      </c>
      <c r="W93" s="133">
        <v>2.261701388888889E-3</v>
      </c>
      <c r="X93" s="133">
        <v>2.2213425925925925E-3</v>
      </c>
      <c r="Y93" s="133">
        <v>2.1906712962962965E-3</v>
      </c>
      <c r="Z93" s="133">
        <v>2.2408912037037037E-3</v>
      </c>
      <c r="AA93" s="133">
        <v>2.2522916666666668E-3</v>
      </c>
      <c r="AB93" s="133">
        <v>2.2980902777777778E-3</v>
      </c>
      <c r="AC93" s="133">
        <v>2.2644675925925927E-3</v>
      </c>
      <c r="AD93" s="133">
        <v>2.3128125000000002E-3</v>
      </c>
      <c r="AE93" s="133">
        <v>2.379201388888889E-3</v>
      </c>
      <c r="AF93" s="133">
        <v>2.3212847222222224E-3</v>
      </c>
      <c r="AG93" s="133">
        <v>2.2914930555555557E-3</v>
      </c>
      <c r="AH93" s="133">
        <v>2.3681481481481483E-3</v>
      </c>
      <c r="AI93" s="133">
        <v>2.3984837962962961E-3</v>
      </c>
      <c r="AJ93" s="133">
        <v>2.4563078703703704E-3</v>
      </c>
      <c r="AK93" s="133">
        <v>2.4531134259259259E-3</v>
      </c>
      <c r="AL93" s="133">
        <v>2.4970949074074075E-3</v>
      </c>
      <c r="AM93" s="133">
        <v>2.4709722222222221E-3</v>
      </c>
      <c r="AN93" s="133">
        <v>2.5438425925925923E-3</v>
      </c>
      <c r="AO93" s="133">
        <v>2.5186226851851849E-3</v>
      </c>
      <c r="AP93" s="133">
        <v>2.5535532407407408E-3</v>
      </c>
      <c r="AQ93" s="133">
        <v>2.6847453703703703E-3</v>
      </c>
      <c r="AR93" s="133">
        <v>2.632222222222222E-3</v>
      </c>
      <c r="AS93" s="133">
        <v>2.6532291666666666E-3</v>
      </c>
      <c r="AT93" s="133">
        <v>2.8606018518518516E-3</v>
      </c>
      <c r="AU93" s="133">
        <v>2.766747685185185E-3</v>
      </c>
      <c r="AV93" s="133">
        <v>2.6311342592592588E-3</v>
      </c>
      <c r="AW93" s="133">
        <v>2.7886226851851852E-3</v>
      </c>
      <c r="AX93" s="133">
        <v>2.7642939814814817E-3</v>
      </c>
      <c r="AY93" s="133">
        <v>2.8035648148148147E-3</v>
      </c>
      <c r="AZ93" s="133">
        <v>2.8649768518518516E-3</v>
      </c>
      <c r="BA93" s="133">
        <v>3.0513773148148145E-3</v>
      </c>
      <c r="BB93" s="133">
        <v>2.9069328703703705E-3</v>
      </c>
      <c r="BC93" s="133">
        <v>2.9179861111111112E-3</v>
      </c>
      <c r="BD93" s="133">
        <v>3.0169907407407407E-3</v>
      </c>
      <c r="BE93" s="133">
        <v>3.2146180555555556E-3</v>
      </c>
      <c r="BF93" s="133">
        <v>3.4612615740740745E-3</v>
      </c>
      <c r="BG93" s="133">
        <v>3.1106481481481475E-3</v>
      </c>
      <c r="BH93" s="133">
        <v>3.1058564814814816E-3</v>
      </c>
      <c r="BI93" s="133">
        <v>2.7319907407407401E-3</v>
      </c>
      <c r="BJ93" s="133">
        <v>3.0991203703703706E-3</v>
      </c>
      <c r="BK93" s="133">
        <v>3.3638541666666665E-3</v>
      </c>
      <c r="BL93" s="133">
        <v>3.4720717592592594E-3</v>
      </c>
      <c r="BM93" s="133">
        <v>3.6596412037037036E-3</v>
      </c>
      <c r="BN93" s="133">
        <v>3.563923611111111E-3</v>
      </c>
      <c r="BO93" s="133">
        <v>3.4141666666666665E-3</v>
      </c>
      <c r="BP93" s="133">
        <v>3.2173032407407406E-3</v>
      </c>
      <c r="BQ93" s="133">
        <v>2.6912847222222221E-3</v>
      </c>
      <c r="BR93" s="133">
        <v>2.5029282407407409E-3</v>
      </c>
      <c r="BS93" s="133">
        <v>2.5299421296296298E-3</v>
      </c>
      <c r="BT93" s="135">
        <v>2.3734837962962963E-3</v>
      </c>
    </row>
    <row r="94" spans="2:72" x14ac:dyDescent="0.2">
      <c r="B94" s="130">
        <v>89</v>
      </c>
      <c r="C94" s="131">
        <v>126</v>
      </c>
      <c r="D94" s="131" t="s">
        <v>33</v>
      </c>
      <c r="E94" s="132">
        <v>1964</v>
      </c>
      <c r="F94" s="132" t="s">
        <v>277</v>
      </c>
      <c r="G94" s="132">
        <v>20</v>
      </c>
      <c r="H94" s="131" t="s">
        <v>34</v>
      </c>
      <c r="I94" s="136">
        <v>0.16491618055555554</v>
      </c>
      <c r="J94" s="137">
        <v>3.3185648148148146E-3</v>
      </c>
      <c r="K94" s="133">
        <v>2.4818055555555552E-3</v>
      </c>
      <c r="L94" s="133">
        <v>2.4681134259259261E-3</v>
      </c>
      <c r="M94" s="133">
        <v>2.5137847222222224E-3</v>
      </c>
      <c r="N94" s="133">
        <v>2.4640393518518518E-3</v>
      </c>
      <c r="O94" s="133">
        <v>2.5090393518518521E-3</v>
      </c>
      <c r="P94" s="133">
        <v>2.5720023148148147E-3</v>
      </c>
      <c r="Q94" s="133">
        <v>2.501712962962963E-3</v>
      </c>
      <c r="R94" s="133">
        <v>2.4892824074074075E-3</v>
      </c>
      <c r="S94" s="133">
        <v>2.5310416666666671E-3</v>
      </c>
      <c r="T94" s="133">
        <v>2.5081249999999999E-3</v>
      </c>
      <c r="U94" s="133">
        <v>2.5307638888888888E-3</v>
      </c>
      <c r="V94" s="133">
        <v>2.5301620370370369E-3</v>
      </c>
      <c r="W94" s="133">
        <v>2.5297685185185184E-3</v>
      </c>
      <c r="X94" s="133">
        <v>2.5447569444444445E-3</v>
      </c>
      <c r="Y94" s="133">
        <v>2.5295949074074075E-3</v>
      </c>
      <c r="Z94" s="133">
        <v>2.5624537037037035E-3</v>
      </c>
      <c r="AA94" s="133">
        <v>2.5275925925925926E-3</v>
      </c>
      <c r="AB94" s="133">
        <v>2.5717708333333335E-3</v>
      </c>
      <c r="AC94" s="133">
        <v>2.5483217592592593E-3</v>
      </c>
      <c r="AD94" s="133">
        <v>2.4949537037037037E-3</v>
      </c>
      <c r="AE94" s="133">
        <v>2.5152199074074074E-3</v>
      </c>
      <c r="AF94" s="133">
        <v>2.5186342592592591E-3</v>
      </c>
      <c r="AG94" s="133">
        <v>2.5279976851851852E-3</v>
      </c>
      <c r="AH94" s="133">
        <v>2.5589467592592595E-3</v>
      </c>
      <c r="AI94" s="133">
        <v>2.6283101851851849E-3</v>
      </c>
      <c r="AJ94" s="133">
        <v>2.5665972222222223E-3</v>
      </c>
      <c r="AK94" s="133">
        <v>2.5981944444444442E-3</v>
      </c>
      <c r="AL94" s="133">
        <v>2.6113310185185185E-3</v>
      </c>
      <c r="AM94" s="133">
        <v>2.6224537037037037E-3</v>
      </c>
      <c r="AN94" s="133">
        <v>2.5760300925925929E-3</v>
      </c>
      <c r="AO94" s="133">
        <v>2.5963657407407407E-3</v>
      </c>
      <c r="AP94" s="133">
        <v>2.6168981481481481E-3</v>
      </c>
      <c r="AQ94" s="133">
        <v>2.5587037037037037E-3</v>
      </c>
      <c r="AR94" s="133">
        <v>2.5494097222222224E-3</v>
      </c>
      <c r="AS94" s="133">
        <v>2.563888888888889E-3</v>
      </c>
      <c r="AT94" s="133">
        <v>2.5700694444444443E-3</v>
      </c>
      <c r="AU94" s="133">
        <v>2.5995370370370369E-3</v>
      </c>
      <c r="AV94" s="133">
        <v>2.5754050925925927E-3</v>
      </c>
      <c r="AW94" s="133">
        <v>2.6319791666666666E-3</v>
      </c>
      <c r="AX94" s="133">
        <v>2.6954861111111107E-3</v>
      </c>
      <c r="AY94" s="133">
        <v>2.6304050925925926E-3</v>
      </c>
      <c r="AZ94" s="133">
        <v>2.7020833333333337E-3</v>
      </c>
      <c r="BA94" s="133">
        <v>2.6323842592592597E-3</v>
      </c>
      <c r="BB94" s="133">
        <v>2.6880787037037042E-3</v>
      </c>
      <c r="BC94" s="133">
        <v>2.655011574074074E-3</v>
      </c>
      <c r="BD94" s="133">
        <v>2.6610648148148145E-3</v>
      </c>
      <c r="BE94" s="133">
        <v>2.6675347222222222E-3</v>
      </c>
      <c r="BF94" s="133">
        <v>2.6977546296296298E-3</v>
      </c>
      <c r="BG94" s="133">
        <v>2.7439004629629632E-3</v>
      </c>
      <c r="BH94" s="133">
        <v>2.7146990740740742E-3</v>
      </c>
      <c r="BI94" s="133">
        <v>2.8089236111111114E-3</v>
      </c>
      <c r="BJ94" s="133">
        <v>2.722349537037037E-3</v>
      </c>
      <c r="BK94" s="133">
        <v>2.7893402777777777E-3</v>
      </c>
      <c r="BL94" s="133">
        <v>2.7342939814814816E-3</v>
      </c>
      <c r="BM94" s="133">
        <v>2.7665509259259258E-3</v>
      </c>
      <c r="BN94" s="133">
        <v>2.8424421296296301E-3</v>
      </c>
      <c r="BO94" s="133">
        <v>2.8082407407407401E-3</v>
      </c>
      <c r="BP94" s="133">
        <v>2.7484259259259263E-3</v>
      </c>
      <c r="BQ94" s="133">
        <v>2.7734027777777778E-3</v>
      </c>
      <c r="BR94" s="133">
        <v>2.6500925925925923E-3</v>
      </c>
      <c r="BS94" s="133">
        <v>2.5907754629629631E-3</v>
      </c>
      <c r="BT94" s="135">
        <v>2.4793171296296295E-3</v>
      </c>
    </row>
    <row r="95" spans="2:72" x14ac:dyDescent="0.2">
      <c r="B95" s="130">
        <v>90</v>
      </c>
      <c r="C95" s="131">
        <v>103</v>
      </c>
      <c r="D95" s="131" t="s">
        <v>258</v>
      </c>
      <c r="E95" s="132">
        <v>1971</v>
      </c>
      <c r="F95" s="132" t="s">
        <v>263</v>
      </c>
      <c r="G95" s="132">
        <v>32</v>
      </c>
      <c r="H95" s="131" t="s">
        <v>229</v>
      </c>
      <c r="I95" s="136">
        <v>0.16540555555555556</v>
      </c>
      <c r="J95" s="137">
        <v>3.267997685185185E-3</v>
      </c>
      <c r="K95" s="133">
        <v>2.6461805555555557E-3</v>
      </c>
      <c r="L95" s="133">
        <v>2.6441782407407408E-3</v>
      </c>
      <c r="M95" s="133">
        <v>2.6678009259259259E-3</v>
      </c>
      <c r="N95" s="133">
        <v>2.6553240740740738E-3</v>
      </c>
      <c r="O95" s="133">
        <v>3.1846412037037034E-3</v>
      </c>
      <c r="P95" s="133">
        <v>2.637060185185185E-3</v>
      </c>
      <c r="Q95" s="133">
        <v>2.6272569444444442E-3</v>
      </c>
      <c r="R95" s="133">
        <v>2.6838773148148147E-3</v>
      </c>
      <c r="S95" s="133">
        <v>2.556724537037037E-3</v>
      </c>
      <c r="T95" s="133">
        <v>2.4983101851851854E-3</v>
      </c>
      <c r="U95" s="133">
        <v>2.5428124999999999E-3</v>
      </c>
      <c r="V95" s="133">
        <v>2.4597800925925924E-3</v>
      </c>
      <c r="W95" s="133">
        <v>2.4578935185185185E-3</v>
      </c>
      <c r="X95" s="133">
        <v>2.5192824074074071E-3</v>
      </c>
      <c r="Y95" s="133">
        <v>2.6138310185185188E-3</v>
      </c>
      <c r="Z95" s="133">
        <v>2.5563541666666668E-3</v>
      </c>
      <c r="AA95" s="133">
        <v>2.5350694444444444E-3</v>
      </c>
      <c r="AB95" s="133">
        <v>2.5597800925925927E-3</v>
      </c>
      <c r="AC95" s="133">
        <v>2.5884837962962962E-3</v>
      </c>
      <c r="AD95" s="133">
        <v>2.5815972222222221E-3</v>
      </c>
      <c r="AE95" s="133">
        <v>2.5492476851851852E-3</v>
      </c>
      <c r="AF95" s="133">
        <v>2.538125E-3</v>
      </c>
      <c r="AG95" s="133">
        <v>2.637384259259259E-3</v>
      </c>
      <c r="AH95" s="133">
        <v>2.5586805555555554E-3</v>
      </c>
      <c r="AI95" s="133">
        <v>2.548587962962963E-3</v>
      </c>
      <c r="AJ95" s="133">
        <v>2.5489004629629629E-3</v>
      </c>
      <c r="AK95" s="133">
        <v>2.5342824074074074E-3</v>
      </c>
      <c r="AL95" s="133">
        <v>2.5511111111111112E-3</v>
      </c>
      <c r="AM95" s="133">
        <v>2.5619675925925927E-3</v>
      </c>
      <c r="AN95" s="133">
        <v>2.6393518518518515E-3</v>
      </c>
      <c r="AO95" s="133">
        <v>2.4649652777777777E-3</v>
      </c>
      <c r="AP95" s="133">
        <v>2.5846064814814816E-3</v>
      </c>
      <c r="AQ95" s="133">
        <v>2.6086226851851847E-3</v>
      </c>
      <c r="AR95" s="133">
        <v>2.5289236111111116E-3</v>
      </c>
      <c r="AS95" s="133">
        <v>2.5084374999999998E-3</v>
      </c>
      <c r="AT95" s="133">
        <v>2.4820370370370369E-3</v>
      </c>
      <c r="AU95" s="133">
        <v>2.5547222222222221E-3</v>
      </c>
      <c r="AV95" s="133">
        <v>2.5566203703703701E-3</v>
      </c>
      <c r="AW95" s="133">
        <v>2.6287962962962962E-3</v>
      </c>
      <c r="AX95" s="133">
        <v>2.5699537037037036E-3</v>
      </c>
      <c r="AY95" s="133">
        <v>2.5883912037037034E-3</v>
      </c>
      <c r="AZ95" s="133">
        <v>2.6506597222222227E-3</v>
      </c>
      <c r="BA95" s="133">
        <v>2.6557638888888885E-3</v>
      </c>
      <c r="BB95" s="133">
        <v>2.6832291666666671E-3</v>
      </c>
      <c r="BC95" s="133">
        <v>3.1695949074074074E-3</v>
      </c>
      <c r="BD95" s="133">
        <v>2.6182754629629629E-3</v>
      </c>
      <c r="BE95" s="133">
        <v>2.6805439814814812E-3</v>
      </c>
      <c r="BF95" s="133">
        <v>2.7173611111111114E-3</v>
      </c>
      <c r="BG95" s="133">
        <v>2.7375347222222224E-3</v>
      </c>
      <c r="BH95" s="133">
        <v>2.5871990740740738E-3</v>
      </c>
      <c r="BI95" s="133">
        <v>2.5984837962962962E-3</v>
      </c>
      <c r="BJ95" s="133">
        <v>3.0491435185185187E-3</v>
      </c>
      <c r="BK95" s="133">
        <v>2.8803240740740738E-3</v>
      </c>
      <c r="BL95" s="133">
        <v>2.5119097222222222E-3</v>
      </c>
      <c r="BM95" s="133">
        <v>2.3996296296296296E-3</v>
      </c>
      <c r="BN95" s="133">
        <v>2.4887615740740742E-3</v>
      </c>
      <c r="BO95" s="133">
        <v>2.5013425925925928E-3</v>
      </c>
      <c r="BP95" s="133">
        <v>2.7065625000000002E-3</v>
      </c>
      <c r="BQ95" s="133">
        <v>2.5195486111111109E-3</v>
      </c>
      <c r="BR95" s="133">
        <v>2.7470833333333336E-3</v>
      </c>
      <c r="BS95" s="133">
        <v>2.8734027777777772E-3</v>
      </c>
      <c r="BT95" s="135">
        <v>2.4012499999999997E-3</v>
      </c>
    </row>
    <row r="96" spans="2:72" x14ac:dyDescent="0.2">
      <c r="B96" s="130">
        <v>91</v>
      </c>
      <c r="C96" s="131">
        <v>117</v>
      </c>
      <c r="D96" s="131" t="s">
        <v>38</v>
      </c>
      <c r="E96" s="132">
        <v>1950</v>
      </c>
      <c r="F96" s="132" t="s">
        <v>314</v>
      </c>
      <c r="G96" s="132">
        <v>5</v>
      </c>
      <c r="H96" s="131" t="s">
        <v>363</v>
      </c>
      <c r="I96" s="136">
        <v>0.16570283564814814</v>
      </c>
      <c r="J96" s="137">
        <v>3.2427083333333336E-3</v>
      </c>
      <c r="K96" s="133">
        <v>2.4032986111111108E-3</v>
      </c>
      <c r="L96" s="133">
        <v>2.3165393518518517E-3</v>
      </c>
      <c r="M96" s="133">
        <v>2.3022337962962966E-3</v>
      </c>
      <c r="N96" s="133">
        <v>2.3543402777777777E-3</v>
      </c>
      <c r="O96" s="133">
        <v>2.3542939814814815E-3</v>
      </c>
      <c r="P96" s="133">
        <v>2.3765972222222222E-3</v>
      </c>
      <c r="Q96" s="133">
        <v>2.3768750000000001E-3</v>
      </c>
      <c r="R96" s="133">
        <v>2.358414351851852E-3</v>
      </c>
      <c r="S96" s="133">
        <v>2.3491666666666665E-3</v>
      </c>
      <c r="T96" s="133">
        <v>2.379236111111111E-3</v>
      </c>
      <c r="U96" s="133">
        <v>2.3706944444444448E-3</v>
      </c>
      <c r="V96" s="133">
        <v>2.3572569444444444E-3</v>
      </c>
      <c r="W96" s="133">
        <v>2.3504629629629626E-3</v>
      </c>
      <c r="X96" s="133">
        <v>2.3504050925925927E-3</v>
      </c>
      <c r="Y96" s="133">
        <v>2.3895023148148148E-3</v>
      </c>
      <c r="Z96" s="133">
        <v>2.4638310185185184E-3</v>
      </c>
      <c r="AA96" s="133">
        <v>2.3502083333333335E-3</v>
      </c>
      <c r="AB96" s="133">
        <v>2.3438888888888888E-3</v>
      </c>
      <c r="AC96" s="133">
        <v>2.3504861111111109E-3</v>
      </c>
      <c r="AD96" s="133">
        <v>2.3905324074074076E-3</v>
      </c>
      <c r="AE96" s="133">
        <v>2.3950694444444445E-3</v>
      </c>
      <c r="AF96" s="133">
        <v>2.3831828703703701E-3</v>
      </c>
      <c r="AG96" s="133">
        <v>2.3793171296296297E-3</v>
      </c>
      <c r="AH96" s="133">
        <v>2.3911805555555557E-3</v>
      </c>
      <c r="AI96" s="133">
        <v>2.4449999999999997E-3</v>
      </c>
      <c r="AJ96" s="133">
        <v>2.4856365740740741E-3</v>
      </c>
      <c r="AK96" s="133">
        <v>2.4859027777777774E-3</v>
      </c>
      <c r="AL96" s="133">
        <v>2.5028472222222218E-3</v>
      </c>
      <c r="AM96" s="133">
        <v>2.6294444444444447E-3</v>
      </c>
      <c r="AN96" s="133">
        <v>2.4637384259259261E-3</v>
      </c>
      <c r="AO96" s="133">
        <v>2.4483680555555556E-3</v>
      </c>
      <c r="AP96" s="133">
        <v>2.496701388888889E-3</v>
      </c>
      <c r="AQ96" s="133">
        <v>2.5875925925925923E-3</v>
      </c>
      <c r="AR96" s="133">
        <v>2.522789351851852E-3</v>
      </c>
      <c r="AS96" s="133">
        <v>2.4909722222222221E-3</v>
      </c>
      <c r="AT96" s="133">
        <v>2.5473379629629626E-3</v>
      </c>
      <c r="AU96" s="133">
        <v>2.5379976851851852E-3</v>
      </c>
      <c r="AV96" s="133">
        <v>2.5371527777777779E-3</v>
      </c>
      <c r="AW96" s="133">
        <v>2.8133912037037034E-3</v>
      </c>
      <c r="AX96" s="133">
        <v>2.6004861111111111E-3</v>
      </c>
      <c r="AY96" s="133">
        <v>2.6605092592592596E-3</v>
      </c>
      <c r="AZ96" s="133">
        <v>2.7837384259259256E-3</v>
      </c>
      <c r="BA96" s="133">
        <v>2.7893865740740739E-3</v>
      </c>
      <c r="BB96" s="133">
        <v>2.8179398148148148E-3</v>
      </c>
      <c r="BC96" s="133">
        <v>3.0346990740740738E-3</v>
      </c>
      <c r="BD96" s="133">
        <v>2.8473263888888888E-3</v>
      </c>
      <c r="BE96" s="133">
        <v>3.0646990740740739E-3</v>
      </c>
      <c r="BF96" s="133">
        <v>2.8914351851851857E-3</v>
      </c>
      <c r="BG96" s="133">
        <v>2.9606712962962963E-3</v>
      </c>
      <c r="BH96" s="133">
        <v>3.2839583333333336E-3</v>
      </c>
      <c r="BI96" s="133">
        <v>3.0129513888888892E-3</v>
      </c>
      <c r="BJ96" s="133">
        <v>3.2313194444444446E-3</v>
      </c>
      <c r="BK96" s="133">
        <v>3.0292824074074076E-3</v>
      </c>
      <c r="BL96" s="133">
        <v>2.9969444444444444E-3</v>
      </c>
      <c r="BM96" s="133">
        <v>3.1030902777777775E-3</v>
      </c>
      <c r="BN96" s="133">
        <v>2.9962731481481476E-3</v>
      </c>
      <c r="BO96" s="133">
        <v>3.0095486111111108E-3</v>
      </c>
      <c r="BP96" s="133">
        <v>3.1240162037037035E-3</v>
      </c>
      <c r="BQ96" s="133">
        <v>2.9379745370370371E-3</v>
      </c>
      <c r="BR96" s="133">
        <v>2.9009722222222228E-3</v>
      </c>
      <c r="BS96" s="133">
        <v>2.872465277777778E-3</v>
      </c>
      <c r="BT96" s="135">
        <v>2.6785532407407405E-3</v>
      </c>
    </row>
    <row r="97" spans="2:72" x14ac:dyDescent="0.2">
      <c r="B97" s="130">
        <v>92</v>
      </c>
      <c r="C97" s="131">
        <v>65</v>
      </c>
      <c r="D97" s="131" t="s">
        <v>364</v>
      </c>
      <c r="E97" s="132">
        <v>1966</v>
      </c>
      <c r="F97" s="132" t="s">
        <v>277</v>
      </c>
      <c r="G97" s="132">
        <v>21</v>
      </c>
      <c r="H97" s="131"/>
      <c r="I97" s="136">
        <v>0.16610854166666666</v>
      </c>
      <c r="J97" s="137">
        <v>3.0257060185185183E-3</v>
      </c>
      <c r="K97" s="133">
        <v>2.3491898148148148E-3</v>
      </c>
      <c r="L97" s="133">
        <v>2.362928240740741E-3</v>
      </c>
      <c r="M97" s="133">
        <v>2.3229976851851853E-3</v>
      </c>
      <c r="N97" s="133">
        <v>2.300150462962963E-3</v>
      </c>
      <c r="O97" s="133">
        <v>2.3078472222222224E-3</v>
      </c>
      <c r="P97" s="133">
        <v>2.322615740740741E-3</v>
      </c>
      <c r="Q97" s="133">
        <v>2.3071643518518519E-3</v>
      </c>
      <c r="R97" s="133">
        <v>2.3029861111111111E-3</v>
      </c>
      <c r="S97" s="133">
        <v>2.3433796296296297E-3</v>
      </c>
      <c r="T97" s="133">
        <v>2.3612615740740742E-3</v>
      </c>
      <c r="U97" s="133">
        <v>2.3419907407407404E-3</v>
      </c>
      <c r="V97" s="133">
        <v>2.3791782407407407E-3</v>
      </c>
      <c r="W97" s="133">
        <v>2.3394097222222223E-3</v>
      </c>
      <c r="X97" s="133">
        <v>2.3326967592592592E-3</v>
      </c>
      <c r="Y97" s="133">
        <v>2.3725462962962962E-3</v>
      </c>
      <c r="Z97" s="133">
        <v>2.4106481481481483E-3</v>
      </c>
      <c r="AA97" s="133">
        <v>2.3991435185185183E-3</v>
      </c>
      <c r="AB97" s="133">
        <v>2.3884143518518521E-3</v>
      </c>
      <c r="AC97" s="133">
        <v>2.4032523148148151E-3</v>
      </c>
      <c r="AD97" s="133">
        <v>2.4223148148148151E-3</v>
      </c>
      <c r="AE97" s="133">
        <v>2.4225578703703705E-3</v>
      </c>
      <c r="AF97" s="133">
        <v>2.4016898148148148E-3</v>
      </c>
      <c r="AG97" s="133">
        <v>2.4412037037037037E-3</v>
      </c>
      <c r="AH97" s="133">
        <v>2.4451620370370369E-3</v>
      </c>
      <c r="AI97" s="133">
        <v>2.4576967592592589E-3</v>
      </c>
      <c r="AJ97" s="133">
        <v>2.4326041666666667E-3</v>
      </c>
      <c r="AK97" s="133">
        <v>2.4307870370370373E-3</v>
      </c>
      <c r="AL97" s="133">
        <v>2.4179513888888892E-3</v>
      </c>
      <c r="AM97" s="133">
        <v>2.4189120370370367E-3</v>
      </c>
      <c r="AN97" s="133">
        <v>2.4611805555555559E-3</v>
      </c>
      <c r="AO97" s="133">
        <v>2.569224537037037E-3</v>
      </c>
      <c r="AP97" s="133">
        <v>2.4688194444444445E-3</v>
      </c>
      <c r="AQ97" s="133">
        <v>2.4285532407407411E-3</v>
      </c>
      <c r="AR97" s="133">
        <v>2.4209490740740741E-3</v>
      </c>
      <c r="AS97" s="133">
        <v>2.3865393518518519E-3</v>
      </c>
      <c r="AT97" s="133">
        <v>2.4226967592592594E-3</v>
      </c>
      <c r="AU97" s="133">
        <v>2.4483449074074073E-3</v>
      </c>
      <c r="AV97" s="133">
        <v>2.4820601851851852E-3</v>
      </c>
      <c r="AW97" s="133">
        <v>2.4739004629629629E-3</v>
      </c>
      <c r="AX97" s="133">
        <v>2.5044444444444441E-3</v>
      </c>
      <c r="AY97" s="133">
        <v>2.473761574074074E-3</v>
      </c>
      <c r="AZ97" s="133">
        <v>2.5813888888888887E-3</v>
      </c>
      <c r="BA97" s="133">
        <v>2.6289467592592593E-3</v>
      </c>
      <c r="BB97" s="133">
        <v>2.5717592592592593E-3</v>
      </c>
      <c r="BC97" s="133">
        <v>2.5989583333333329E-3</v>
      </c>
      <c r="BD97" s="133">
        <v>2.6228240740740743E-3</v>
      </c>
      <c r="BE97" s="133">
        <v>2.6593402777777778E-3</v>
      </c>
      <c r="BF97" s="133">
        <v>2.8263078703703701E-3</v>
      </c>
      <c r="BG97" s="133">
        <v>2.8183680555555553E-3</v>
      </c>
      <c r="BH97" s="133">
        <v>2.8245370370370369E-3</v>
      </c>
      <c r="BI97" s="133">
        <v>3.4141898148148143E-3</v>
      </c>
      <c r="BJ97" s="133">
        <v>2.9949652777777783E-3</v>
      </c>
      <c r="BK97" s="133">
        <v>3.2096759259259262E-3</v>
      </c>
      <c r="BL97" s="133">
        <v>3.3076041666666666E-3</v>
      </c>
      <c r="BM97" s="133">
        <v>3.5501041666666667E-3</v>
      </c>
      <c r="BN97" s="133">
        <v>3.4158680555555557E-3</v>
      </c>
      <c r="BO97" s="133">
        <v>3.3953935185185185E-3</v>
      </c>
      <c r="BP97" s="133">
        <v>3.5906944444444445E-3</v>
      </c>
      <c r="BQ97" s="133">
        <v>3.6251041666666671E-3</v>
      </c>
      <c r="BR97" s="133">
        <v>3.4156481481481481E-3</v>
      </c>
      <c r="BS97" s="133">
        <v>3.5774189814814813E-3</v>
      </c>
      <c r="BT97" s="135">
        <v>2.9745833333333339E-3</v>
      </c>
    </row>
    <row r="98" spans="2:72" x14ac:dyDescent="0.2">
      <c r="B98" s="130">
        <v>93</v>
      </c>
      <c r="C98" s="131">
        <v>74</v>
      </c>
      <c r="D98" s="131" t="s">
        <v>365</v>
      </c>
      <c r="E98" s="132">
        <v>1969</v>
      </c>
      <c r="F98" s="132" t="s">
        <v>263</v>
      </c>
      <c r="G98" s="132">
        <v>33</v>
      </c>
      <c r="H98" s="131"/>
      <c r="I98" s="136">
        <v>0.16901653935185187</v>
      </c>
      <c r="J98" s="137">
        <v>3.0196412037037036E-3</v>
      </c>
      <c r="K98" s="133">
        <v>2.3352546296296294E-3</v>
      </c>
      <c r="L98" s="133">
        <v>2.3699421296296298E-3</v>
      </c>
      <c r="M98" s="133">
        <v>2.3276736111111111E-3</v>
      </c>
      <c r="N98" s="133">
        <v>2.3167939814814817E-3</v>
      </c>
      <c r="O98" s="133">
        <v>2.3148495370370371E-3</v>
      </c>
      <c r="P98" s="133">
        <v>2.3495370370370371E-3</v>
      </c>
      <c r="Q98" s="133">
        <v>2.3237847222222223E-3</v>
      </c>
      <c r="R98" s="133">
        <v>2.3064583333333335E-3</v>
      </c>
      <c r="S98" s="133">
        <v>2.3797685185185185E-3</v>
      </c>
      <c r="T98" s="133">
        <v>2.3632638888888891E-3</v>
      </c>
      <c r="U98" s="133">
        <v>2.3789004629629629E-3</v>
      </c>
      <c r="V98" s="133">
        <v>2.3228009259259256E-3</v>
      </c>
      <c r="W98" s="133">
        <v>2.4437268518518519E-3</v>
      </c>
      <c r="X98" s="133">
        <v>2.4010416666666668E-3</v>
      </c>
      <c r="Y98" s="133">
        <v>2.332326388888889E-3</v>
      </c>
      <c r="Z98" s="133">
        <v>2.3870370370370369E-3</v>
      </c>
      <c r="AA98" s="133">
        <v>2.3778356481481485E-3</v>
      </c>
      <c r="AB98" s="133">
        <v>2.3732754629629629E-3</v>
      </c>
      <c r="AC98" s="133">
        <v>2.3790046296296298E-3</v>
      </c>
      <c r="AD98" s="133">
        <v>2.4192592592592595E-3</v>
      </c>
      <c r="AE98" s="133">
        <v>2.363611111111111E-3</v>
      </c>
      <c r="AF98" s="133">
        <v>2.3845138888888887E-3</v>
      </c>
      <c r="AG98" s="133">
        <v>2.3959606481481484E-3</v>
      </c>
      <c r="AH98" s="133">
        <v>2.4582175925925926E-3</v>
      </c>
      <c r="AI98" s="133">
        <v>2.4492245370370366E-3</v>
      </c>
      <c r="AJ98" s="133">
        <v>2.4624305555555558E-3</v>
      </c>
      <c r="AK98" s="133">
        <v>2.4634027777777775E-3</v>
      </c>
      <c r="AL98" s="133">
        <v>2.4243402777777779E-3</v>
      </c>
      <c r="AM98" s="133">
        <v>2.4426967592592595E-3</v>
      </c>
      <c r="AN98" s="133">
        <v>2.4988888888888886E-3</v>
      </c>
      <c r="AO98" s="133">
        <v>2.4315162037037035E-3</v>
      </c>
      <c r="AP98" s="133">
        <v>2.4238194444444442E-3</v>
      </c>
      <c r="AQ98" s="133">
        <v>2.424884259259259E-3</v>
      </c>
      <c r="AR98" s="133">
        <v>2.4890509259259262E-3</v>
      </c>
      <c r="AS98" s="133">
        <v>2.5417476851851851E-3</v>
      </c>
      <c r="AT98" s="133">
        <v>2.4974189814814815E-3</v>
      </c>
      <c r="AU98" s="133">
        <v>2.6714930555555554E-3</v>
      </c>
      <c r="AV98" s="133">
        <v>2.777638888888889E-3</v>
      </c>
      <c r="AW98" s="133">
        <v>2.6522453703703703E-3</v>
      </c>
      <c r="AX98" s="133">
        <v>2.5881944444444446E-3</v>
      </c>
      <c r="AY98" s="133">
        <v>2.6830555555555553E-3</v>
      </c>
      <c r="AZ98" s="133">
        <v>2.7965509259259263E-3</v>
      </c>
      <c r="BA98" s="133">
        <v>2.8349189814814817E-3</v>
      </c>
      <c r="BB98" s="133">
        <v>2.7986689814814818E-3</v>
      </c>
      <c r="BC98" s="133">
        <v>3.020671296296296E-3</v>
      </c>
      <c r="BD98" s="133">
        <v>3.0767592592592587E-3</v>
      </c>
      <c r="BE98" s="133">
        <v>2.8483796296296295E-3</v>
      </c>
      <c r="BF98" s="133">
        <v>2.9543865740740746E-3</v>
      </c>
      <c r="BG98" s="133">
        <v>3.3953472222222228E-3</v>
      </c>
      <c r="BH98" s="133">
        <v>3.0011111111111111E-3</v>
      </c>
      <c r="BI98" s="133">
        <v>3.189016203703703E-3</v>
      </c>
      <c r="BJ98" s="133">
        <v>3.3862962962962965E-3</v>
      </c>
      <c r="BK98" s="133">
        <v>3.2035648148148153E-3</v>
      </c>
      <c r="BL98" s="133">
        <v>3.2720949074074076E-3</v>
      </c>
      <c r="BM98" s="133">
        <v>3.3830902777777778E-3</v>
      </c>
      <c r="BN98" s="133">
        <v>3.0858680555555552E-3</v>
      </c>
      <c r="BO98" s="133">
        <v>3.1733101851851853E-3</v>
      </c>
      <c r="BP98" s="133">
        <v>3.2967592592592597E-3</v>
      </c>
      <c r="BQ98" s="133">
        <v>3.4144097222222228E-3</v>
      </c>
      <c r="BR98" s="133">
        <v>3.2382175925925924E-3</v>
      </c>
      <c r="BS98" s="133">
        <v>3.4917013888888892E-3</v>
      </c>
      <c r="BT98" s="135">
        <v>3.4088888888888888E-3</v>
      </c>
    </row>
    <row r="99" spans="2:72" x14ac:dyDescent="0.2">
      <c r="B99" s="130">
        <v>94</v>
      </c>
      <c r="C99" s="131">
        <v>106</v>
      </c>
      <c r="D99" s="131" t="s">
        <v>248</v>
      </c>
      <c r="E99" s="132">
        <v>1973</v>
      </c>
      <c r="F99" s="132" t="s">
        <v>263</v>
      </c>
      <c r="G99" s="132">
        <v>34</v>
      </c>
      <c r="H99" s="131" t="s">
        <v>249</v>
      </c>
      <c r="I99" s="136">
        <v>0.17045016203703703</v>
      </c>
      <c r="J99" s="137">
        <v>2.8822453703703701E-3</v>
      </c>
      <c r="K99" s="133">
        <v>2.2538773148148149E-3</v>
      </c>
      <c r="L99" s="133">
        <v>2.2881481481481481E-3</v>
      </c>
      <c r="M99" s="133">
        <v>2.2982291666666667E-3</v>
      </c>
      <c r="N99" s="133">
        <v>2.2744097222222224E-3</v>
      </c>
      <c r="O99" s="133">
        <v>2.2833564814814813E-3</v>
      </c>
      <c r="P99" s="133">
        <v>2.2389351851851854E-3</v>
      </c>
      <c r="Q99" s="133">
        <v>2.1991203703703704E-3</v>
      </c>
      <c r="R99" s="133">
        <v>2.2066087962962964E-3</v>
      </c>
      <c r="S99" s="133">
        <v>2.2521180555555558E-3</v>
      </c>
      <c r="T99" s="133">
        <v>2.2911689814814813E-3</v>
      </c>
      <c r="U99" s="133">
        <v>2.3284722222222218E-3</v>
      </c>
      <c r="V99" s="133">
        <v>2.3328935185185184E-3</v>
      </c>
      <c r="W99" s="133">
        <v>2.3523611111111111E-3</v>
      </c>
      <c r="X99" s="133">
        <v>2.3725925925925924E-3</v>
      </c>
      <c r="Y99" s="133">
        <v>2.3301504629629631E-3</v>
      </c>
      <c r="Z99" s="133">
        <v>2.3325694444444448E-3</v>
      </c>
      <c r="AA99" s="133">
        <v>2.3145370370370368E-3</v>
      </c>
      <c r="AB99" s="133">
        <v>2.2722453703703702E-3</v>
      </c>
      <c r="AC99" s="133">
        <v>2.2169560185185183E-3</v>
      </c>
      <c r="AD99" s="133">
        <v>2.2362615740740741E-3</v>
      </c>
      <c r="AE99" s="133">
        <v>2.2402662037037035E-3</v>
      </c>
      <c r="AF99" s="133">
        <v>2.2422569444444447E-3</v>
      </c>
      <c r="AG99" s="133">
        <v>2.2574305555555555E-3</v>
      </c>
      <c r="AH99" s="133">
        <v>2.2701620370370371E-3</v>
      </c>
      <c r="AI99" s="133">
        <v>2.2592824074074073E-3</v>
      </c>
      <c r="AJ99" s="133">
        <v>2.4675347222222225E-3</v>
      </c>
      <c r="AK99" s="133">
        <v>2.3494444444444444E-3</v>
      </c>
      <c r="AL99" s="133">
        <v>2.3813310185185187E-3</v>
      </c>
      <c r="AM99" s="133">
        <v>2.4141782407407406E-3</v>
      </c>
      <c r="AN99" s="133">
        <v>2.587361111111111E-3</v>
      </c>
      <c r="AO99" s="133">
        <v>2.4633680555555554E-3</v>
      </c>
      <c r="AP99" s="133">
        <v>2.4941782407407408E-3</v>
      </c>
      <c r="AQ99" s="133">
        <v>2.5341782407407409E-3</v>
      </c>
      <c r="AR99" s="133">
        <v>2.9356944444444443E-3</v>
      </c>
      <c r="AS99" s="133">
        <v>2.5809606481481482E-3</v>
      </c>
      <c r="AT99" s="133">
        <v>2.6202662037037041E-3</v>
      </c>
      <c r="AU99" s="133">
        <v>2.6825231481481487E-3</v>
      </c>
      <c r="AV99" s="133">
        <v>2.5843402777777779E-3</v>
      </c>
      <c r="AW99" s="133">
        <v>2.9120254629629635E-3</v>
      </c>
      <c r="AX99" s="133">
        <v>2.675474537037037E-3</v>
      </c>
      <c r="AY99" s="133">
        <v>2.8145370370370373E-3</v>
      </c>
      <c r="AZ99" s="133">
        <v>2.9298032407407411E-3</v>
      </c>
      <c r="BA99" s="133">
        <v>3.2116203703703703E-3</v>
      </c>
      <c r="BB99" s="133">
        <v>3.0394328703703699E-3</v>
      </c>
      <c r="BC99" s="133">
        <v>3.1305555555555553E-3</v>
      </c>
      <c r="BD99" s="133">
        <v>2.8993402777777772E-3</v>
      </c>
      <c r="BE99" s="133">
        <v>3.1041898148148148E-3</v>
      </c>
      <c r="BF99" s="133">
        <v>3.2472685185185187E-3</v>
      </c>
      <c r="BG99" s="133">
        <v>3.2552199074074068E-3</v>
      </c>
      <c r="BH99" s="133">
        <v>3.3334375E-3</v>
      </c>
      <c r="BI99" s="133">
        <v>4.2793402777777777E-3</v>
      </c>
      <c r="BJ99" s="133">
        <v>2.8628935185185185E-3</v>
      </c>
      <c r="BK99" s="133">
        <v>4.058969907407407E-3</v>
      </c>
      <c r="BL99" s="133">
        <v>3.4088657407407405E-3</v>
      </c>
      <c r="BM99" s="133">
        <v>3.5796064814814809E-3</v>
      </c>
      <c r="BN99" s="133">
        <v>3.2065624999999998E-3</v>
      </c>
      <c r="BO99" s="133">
        <v>3.1725000000000004E-3</v>
      </c>
      <c r="BP99" s="133">
        <v>3.5880787037037031E-3</v>
      </c>
      <c r="BQ99" s="133">
        <v>3.4609375E-3</v>
      </c>
      <c r="BR99" s="133">
        <v>3.7103935185185187E-3</v>
      </c>
      <c r="BS99" s="133">
        <v>2.8644212962962968E-3</v>
      </c>
      <c r="BT99" s="135">
        <v>2.7826736111111108E-3</v>
      </c>
    </row>
    <row r="100" spans="2:72" x14ac:dyDescent="0.2">
      <c r="B100" s="130">
        <v>95</v>
      </c>
      <c r="C100" s="131">
        <v>98</v>
      </c>
      <c r="D100" s="131" t="s">
        <v>366</v>
      </c>
      <c r="E100" s="132">
        <v>1981</v>
      </c>
      <c r="F100" s="132" t="s">
        <v>266</v>
      </c>
      <c r="G100" s="132">
        <v>21</v>
      </c>
      <c r="H100" s="131" t="s">
        <v>367</v>
      </c>
      <c r="I100" s="136">
        <v>0.17105030092592591</v>
      </c>
      <c r="J100" s="137">
        <v>3.4045833333333328E-3</v>
      </c>
      <c r="K100" s="133">
        <v>2.412199074074074E-3</v>
      </c>
      <c r="L100" s="133">
        <v>2.4642129629629628E-3</v>
      </c>
      <c r="M100" s="133">
        <v>2.5249421296296296E-3</v>
      </c>
      <c r="N100" s="133">
        <v>2.4787037037037039E-3</v>
      </c>
      <c r="O100" s="133">
        <v>2.4816435185185189E-3</v>
      </c>
      <c r="P100" s="133">
        <v>2.503576388888889E-3</v>
      </c>
      <c r="Q100" s="133">
        <v>2.4770370370370367E-3</v>
      </c>
      <c r="R100" s="133">
        <v>2.5006481481481481E-3</v>
      </c>
      <c r="S100" s="133">
        <v>2.5160995370370372E-3</v>
      </c>
      <c r="T100" s="133">
        <v>2.5250578703703707E-3</v>
      </c>
      <c r="U100" s="133">
        <v>2.5159722222222224E-3</v>
      </c>
      <c r="V100" s="133">
        <v>2.452627314814815E-3</v>
      </c>
      <c r="W100" s="133">
        <v>2.4536689814814816E-3</v>
      </c>
      <c r="X100" s="133">
        <v>2.4381944444444447E-3</v>
      </c>
      <c r="Y100" s="133">
        <v>2.4295601851851852E-3</v>
      </c>
      <c r="Z100" s="133">
        <v>2.4414351851851849E-3</v>
      </c>
      <c r="AA100" s="133">
        <v>2.466736111111111E-3</v>
      </c>
      <c r="AB100" s="133">
        <v>2.4845254629629627E-3</v>
      </c>
      <c r="AC100" s="133">
        <v>2.4476620370370373E-3</v>
      </c>
      <c r="AD100" s="133">
        <v>2.5160995370370372E-3</v>
      </c>
      <c r="AE100" s="133">
        <v>2.4244560185185181E-3</v>
      </c>
      <c r="AF100" s="133">
        <v>2.484548611111111E-3</v>
      </c>
      <c r="AG100" s="133">
        <v>2.5229745370370371E-3</v>
      </c>
      <c r="AH100" s="133">
        <v>2.5159374999999999E-3</v>
      </c>
      <c r="AI100" s="133">
        <v>2.580625E-3</v>
      </c>
      <c r="AJ100" s="133">
        <v>2.5256828703703704E-3</v>
      </c>
      <c r="AK100" s="133">
        <v>2.547013888888889E-3</v>
      </c>
      <c r="AL100" s="133">
        <v>2.5177777777777776E-3</v>
      </c>
      <c r="AM100" s="133">
        <v>2.5613888888888891E-3</v>
      </c>
      <c r="AN100" s="133">
        <v>2.5083564814814816E-3</v>
      </c>
      <c r="AO100" s="133">
        <v>2.5960763888888887E-3</v>
      </c>
      <c r="AP100" s="133">
        <v>2.6068749999999998E-3</v>
      </c>
      <c r="AQ100" s="133">
        <v>2.5892013888888887E-3</v>
      </c>
      <c r="AR100" s="133">
        <v>2.5990046296296295E-3</v>
      </c>
      <c r="AS100" s="133">
        <v>2.5980671296296294E-3</v>
      </c>
      <c r="AT100" s="133">
        <v>2.6270138888888888E-3</v>
      </c>
      <c r="AU100" s="133">
        <v>2.6755671296296297E-3</v>
      </c>
      <c r="AV100" s="133">
        <v>2.6625578703703707E-3</v>
      </c>
      <c r="AW100" s="133">
        <v>2.6727314814814812E-3</v>
      </c>
      <c r="AX100" s="133">
        <v>2.6750231481481482E-3</v>
      </c>
      <c r="AY100" s="133">
        <v>2.7795486111111111E-3</v>
      </c>
      <c r="AZ100" s="133">
        <v>2.7563425925925928E-3</v>
      </c>
      <c r="BA100" s="133">
        <v>2.7978240740740741E-3</v>
      </c>
      <c r="BB100" s="133">
        <v>2.7953587962962962E-3</v>
      </c>
      <c r="BC100" s="133">
        <v>2.8306250000000002E-3</v>
      </c>
      <c r="BD100" s="133">
        <v>2.9278935185185189E-3</v>
      </c>
      <c r="BE100" s="133">
        <v>3.0241782407407405E-3</v>
      </c>
      <c r="BF100" s="133">
        <v>2.9001041666666667E-3</v>
      </c>
      <c r="BG100" s="133">
        <v>2.9271759259259255E-3</v>
      </c>
      <c r="BH100" s="133">
        <v>2.8953472222222223E-3</v>
      </c>
      <c r="BI100" s="133">
        <v>2.9451967592592589E-3</v>
      </c>
      <c r="BJ100" s="133">
        <v>3.0851967592592593E-3</v>
      </c>
      <c r="BK100" s="133">
        <v>3.0370486111111115E-3</v>
      </c>
      <c r="BL100" s="133">
        <v>3.0453703703703706E-3</v>
      </c>
      <c r="BM100" s="133">
        <v>3.190381944444444E-3</v>
      </c>
      <c r="BN100" s="133">
        <v>3.5219444444444443E-3</v>
      </c>
      <c r="BO100" s="133">
        <v>3.1848032407407402E-3</v>
      </c>
      <c r="BP100" s="133">
        <v>3.3751967592592596E-3</v>
      </c>
      <c r="BQ100" s="133">
        <v>3.3700578703703705E-3</v>
      </c>
      <c r="BR100" s="133">
        <v>3.3253472222222222E-3</v>
      </c>
      <c r="BS100" s="133">
        <v>3.156770833333333E-3</v>
      </c>
      <c r="BT100" s="135">
        <v>2.752523148148148E-3</v>
      </c>
    </row>
    <row r="101" spans="2:72" x14ac:dyDescent="0.2">
      <c r="B101" s="130">
        <v>96</v>
      </c>
      <c r="C101" s="131">
        <v>1</v>
      </c>
      <c r="D101" s="131" t="s">
        <v>368</v>
      </c>
      <c r="E101" s="132">
        <v>1964</v>
      </c>
      <c r="F101" s="132" t="s">
        <v>277</v>
      </c>
      <c r="G101" s="132">
        <v>22</v>
      </c>
      <c r="H101" s="131" t="s">
        <v>369</v>
      </c>
      <c r="I101" s="136">
        <v>0.17204182870370369</v>
      </c>
      <c r="J101" s="137">
        <v>2.9222800925925926E-3</v>
      </c>
      <c r="K101" s="133">
        <v>2.2014583333333335E-3</v>
      </c>
      <c r="L101" s="133">
        <v>2.2509374999999999E-3</v>
      </c>
      <c r="M101" s="133">
        <v>2.2013078703703704E-3</v>
      </c>
      <c r="N101" s="133">
        <v>2.2865162037037038E-3</v>
      </c>
      <c r="O101" s="133">
        <v>2.1510185185185187E-3</v>
      </c>
      <c r="P101" s="133">
        <v>2.1945949074074073E-3</v>
      </c>
      <c r="Q101" s="133">
        <v>2.1866319444444446E-3</v>
      </c>
      <c r="R101" s="133">
        <v>2.1792476851851855E-3</v>
      </c>
      <c r="S101" s="133">
        <v>2.2919791666666666E-3</v>
      </c>
      <c r="T101" s="133">
        <v>2.2125810185185187E-3</v>
      </c>
      <c r="U101" s="133">
        <v>2.1026736111111111E-3</v>
      </c>
      <c r="V101" s="133">
        <v>2.1858680555555555E-3</v>
      </c>
      <c r="W101" s="133">
        <v>2.232314814814815E-3</v>
      </c>
      <c r="X101" s="133">
        <v>2.1221296296296296E-3</v>
      </c>
      <c r="Y101" s="133">
        <v>2.1252083333333331E-3</v>
      </c>
      <c r="Z101" s="133">
        <v>2.1396296296296298E-3</v>
      </c>
      <c r="AA101" s="133">
        <v>2.1649189814814816E-3</v>
      </c>
      <c r="AB101" s="133">
        <v>2.0975115740740741E-3</v>
      </c>
      <c r="AC101" s="133">
        <v>2.0679629629629629E-3</v>
      </c>
      <c r="AD101" s="133">
        <v>2.4441203703703704E-3</v>
      </c>
      <c r="AE101" s="133">
        <v>2.2606018518518517E-3</v>
      </c>
      <c r="AF101" s="133">
        <v>2.3904050925925928E-3</v>
      </c>
      <c r="AG101" s="133">
        <v>2.2227314814814813E-3</v>
      </c>
      <c r="AH101" s="133">
        <v>2.2568171296296299E-3</v>
      </c>
      <c r="AI101" s="133">
        <v>2.6615509259259261E-3</v>
      </c>
      <c r="AJ101" s="133">
        <v>2.2813888888888888E-3</v>
      </c>
      <c r="AK101" s="133">
        <v>2.5322453703703705E-3</v>
      </c>
      <c r="AL101" s="133">
        <v>2.3927430555555555E-3</v>
      </c>
      <c r="AM101" s="133">
        <v>2.1926967592592593E-3</v>
      </c>
      <c r="AN101" s="133">
        <v>2.1742013888888891E-3</v>
      </c>
      <c r="AO101" s="133">
        <v>2.232488425925926E-3</v>
      </c>
      <c r="AP101" s="133">
        <v>2.2310069444444443E-3</v>
      </c>
      <c r="AQ101" s="133">
        <v>2.2956134259259262E-3</v>
      </c>
      <c r="AR101" s="133">
        <v>2.305914351851852E-3</v>
      </c>
      <c r="AS101" s="133">
        <v>2.2967476851851851E-3</v>
      </c>
      <c r="AT101" s="133">
        <v>2.2644560185185185E-3</v>
      </c>
      <c r="AU101" s="133">
        <v>2.3684374999999999E-3</v>
      </c>
      <c r="AV101" s="133">
        <v>2.7789351851851851E-3</v>
      </c>
      <c r="AW101" s="133">
        <v>2.3203356481481482E-3</v>
      </c>
      <c r="AX101" s="133">
        <v>2.2825578703703701E-3</v>
      </c>
      <c r="AY101" s="133">
        <v>2.3691666666666666E-3</v>
      </c>
      <c r="AZ101" s="133">
        <v>2.3462268518518515E-3</v>
      </c>
      <c r="BA101" s="133">
        <v>2.2636458333333332E-3</v>
      </c>
      <c r="BB101" s="133">
        <v>2.3653935185185184E-3</v>
      </c>
      <c r="BC101" s="133">
        <v>2.6439467592592591E-3</v>
      </c>
      <c r="BD101" s="133">
        <v>3.0258680555555555E-3</v>
      </c>
      <c r="BE101" s="133">
        <v>3.5402893518518522E-3</v>
      </c>
      <c r="BF101" s="133">
        <v>3.6519444444444442E-3</v>
      </c>
      <c r="BG101" s="133">
        <v>3.9216087962962963E-3</v>
      </c>
      <c r="BH101" s="133">
        <v>3.145300925925926E-3</v>
      </c>
      <c r="BI101" s="133">
        <v>3.205324074074074E-3</v>
      </c>
      <c r="BJ101" s="133">
        <v>2.9897222222222222E-3</v>
      </c>
      <c r="BK101" s="133">
        <v>3.2673495370370369E-3</v>
      </c>
      <c r="BL101" s="133">
        <v>3.6925231481481479E-3</v>
      </c>
      <c r="BM101" s="133">
        <v>3.667951388888889E-3</v>
      </c>
      <c r="BN101" s="133">
        <v>4.6739120370370363E-3</v>
      </c>
      <c r="BO101" s="133">
        <v>4.8622337962962968E-3</v>
      </c>
      <c r="BP101" s="133">
        <v>4.5132175925925921E-3</v>
      </c>
      <c r="BQ101" s="133">
        <v>4.6144560185185186E-3</v>
      </c>
      <c r="BR101" s="133">
        <v>5.1528125000000003E-3</v>
      </c>
      <c r="BS101" s="133">
        <v>4.6874768518518515E-3</v>
      </c>
      <c r="BT101" s="135">
        <v>3.9386921296296297E-3</v>
      </c>
    </row>
    <row r="102" spans="2:72" x14ac:dyDescent="0.2">
      <c r="B102" s="130">
        <v>97</v>
      </c>
      <c r="C102" s="131">
        <v>44</v>
      </c>
      <c r="D102" s="131" t="s">
        <v>245</v>
      </c>
      <c r="E102" s="132">
        <v>1961</v>
      </c>
      <c r="F102" s="132" t="s">
        <v>288</v>
      </c>
      <c r="G102" s="132">
        <v>6</v>
      </c>
      <c r="H102" s="131" t="s">
        <v>331</v>
      </c>
      <c r="I102" s="136">
        <v>0.17221464120370369</v>
      </c>
      <c r="J102" s="137">
        <v>3.2865740740740741E-3</v>
      </c>
      <c r="K102" s="133">
        <v>2.467962962962963E-3</v>
      </c>
      <c r="L102" s="133">
        <v>2.4754629629629627E-3</v>
      </c>
      <c r="M102" s="133">
        <v>2.4495486111111111E-3</v>
      </c>
      <c r="N102" s="133">
        <v>2.4507291666666666E-3</v>
      </c>
      <c r="O102" s="133">
        <v>2.4464930555555555E-3</v>
      </c>
      <c r="P102" s="133">
        <v>2.409085648148148E-3</v>
      </c>
      <c r="Q102" s="133">
        <v>2.4717708333333336E-3</v>
      </c>
      <c r="R102" s="133">
        <v>2.4497453703703704E-3</v>
      </c>
      <c r="S102" s="133">
        <v>2.4828356481481481E-3</v>
      </c>
      <c r="T102" s="133">
        <v>2.4952430555555557E-3</v>
      </c>
      <c r="U102" s="133">
        <v>2.5289351851851853E-3</v>
      </c>
      <c r="V102" s="133">
        <v>2.4623263888888889E-3</v>
      </c>
      <c r="W102" s="133">
        <v>2.473263888888889E-3</v>
      </c>
      <c r="X102" s="133">
        <v>2.5335648148148149E-3</v>
      </c>
      <c r="Y102" s="133">
        <v>2.5792708333333332E-3</v>
      </c>
      <c r="Z102" s="133">
        <v>2.5240277777777774E-3</v>
      </c>
      <c r="AA102" s="133">
        <v>2.5530092592592592E-3</v>
      </c>
      <c r="AB102" s="133">
        <v>2.5982407407407408E-3</v>
      </c>
      <c r="AC102" s="133">
        <v>2.6030439814814818E-3</v>
      </c>
      <c r="AD102" s="133">
        <v>2.5671527777777776E-3</v>
      </c>
      <c r="AE102" s="133">
        <v>2.5903703703703705E-3</v>
      </c>
      <c r="AF102" s="133">
        <v>2.6761226851851855E-3</v>
      </c>
      <c r="AG102" s="133">
        <v>2.5399074074074074E-3</v>
      </c>
      <c r="AH102" s="133">
        <v>2.5685416666666665E-3</v>
      </c>
      <c r="AI102" s="133">
        <v>2.6417824074074074E-3</v>
      </c>
      <c r="AJ102" s="133">
        <v>2.7329166666666665E-3</v>
      </c>
      <c r="AK102" s="133">
        <v>2.7369560185185183E-3</v>
      </c>
      <c r="AL102" s="133">
        <v>2.759224537037037E-3</v>
      </c>
      <c r="AM102" s="133">
        <v>2.8040972222222217E-3</v>
      </c>
      <c r="AN102" s="133">
        <v>2.9707638888888887E-3</v>
      </c>
      <c r="AO102" s="133">
        <v>2.7580902777777777E-3</v>
      </c>
      <c r="AP102" s="133">
        <v>2.776388888888889E-3</v>
      </c>
      <c r="AQ102" s="133">
        <v>2.8403009259259262E-3</v>
      </c>
      <c r="AR102" s="133">
        <v>2.813553240740741E-3</v>
      </c>
      <c r="AS102" s="133">
        <v>2.8046875000000003E-3</v>
      </c>
      <c r="AT102" s="133">
        <v>2.8776504629629634E-3</v>
      </c>
      <c r="AU102" s="133">
        <v>2.8339236111111113E-3</v>
      </c>
      <c r="AV102" s="133">
        <v>2.7350925925925928E-3</v>
      </c>
      <c r="AW102" s="133">
        <v>2.7709374999999995E-3</v>
      </c>
      <c r="AX102" s="133">
        <v>2.9248958333333332E-3</v>
      </c>
      <c r="AY102" s="133">
        <v>2.87130787037037E-3</v>
      </c>
      <c r="AZ102" s="133">
        <v>2.9523611111111109E-3</v>
      </c>
      <c r="BA102" s="133">
        <v>2.7142013888888893E-3</v>
      </c>
      <c r="BB102" s="133">
        <v>2.7262268518518516E-3</v>
      </c>
      <c r="BC102" s="133">
        <v>2.8043171296296301E-3</v>
      </c>
      <c r="BD102" s="133">
        <v>2.7693518518518523E-3</v>
      </c>
      <c r="BE102" s="133">
        <v>2.8092824074074075E-3</v>
      </c>
      <c r="BF102" s="133">
        <v>2.7809606481481483E-3</v>
      </c>
      <c r="BG102" s="133">
        <v>2.8220833333333331E-3</v>
      </c>
      <c r="BH102" s="133">
        <v>3.0474074074074071E-3</v>
      </c>
      <c r="BI102" s="133">
        <v>2.8853703703703702E-3</v>
      </c>
      <c r="BJ102" s="133">
        <v>2.8964004629629635E-3</v>
      </c>
      <c r="BK102" s="133">
        <v>2.8364351851851853E-3</v>
      </c>
      <c r="BL102" s="133">
        <v>2.8861921296296296E-3</v>
      </c>
      <c r="BM102" s="133">
        <v>2.916712962962963E-3</v>
      </c>
      <c r="BN102" s="133">
        <v>3.0121643518518522E-3</v>
      </c>
      <c r="BO102" s="133">
        <v>3.0346180555555556E-3</v>
      </c>
      <c r="BP102" s="133">
        <v>3.0647916666666671E-3</v>
      </c>
      <c r="BQ102" s="133">
        <v>3.0109374999999997E-3</v>
      </c>
      <c r="BR102" s="133">
        <v>3.0257060185185183E-3</v>
      </c>
      <c r="BS102" s="133">
        <v>3.0602199074074078E-3</v>
      </c>
      <c r="BT102" s="135">
        <v>2.8231018518518522E-3</v>
      </c>
    </row>
    <row r="103" spans="2:72" x14ac:dyDescent="0.2">
      <c r="B103" s="130">
        <v>98</v>
      </c>
      <c r="C103" s="131">
        <v>130</v>
      </c>
      <c r="D103" s="131" t="s">
        <v>370</v>
      </c>
      <c r="E103" s="132">
        <v>1974</v>
      </c>
      <c r="F103" s="132" t="s">
        <v>288</v>
      </c>
      <c r="G103" s="132">
        <v>7</v>
      </c>
      <c r="H103" s="131" t="s">
        <v>371</v>
      </c>
      <c r="I103" s="136">
        <v>0.17270964120370369</v>
      </c>
      <c r="J103" s="137">
        <v>3.0543055555555553E-3</v>
      </c>
      <c r="K103" s="133">
        <v>2.3052546296296298E-3</v>
      </c>
      <c r="L103" s="133">
        <v>2.3721990740740743E-3</v>
      </c>
      <c r="M103" s="133">
        <v>2.3366666666666666E-3</v>
      </c>
      <c r="N103" s="133">
        <v>2.3131249999999996E-3</v>
      </c>
      <c r="O103" s="133">
        <v>2.3180208333333334E-3</v>
      </c>
      <c r="P103" s="133">
        <v>2.3453125000000002E-3</v>
      </c>
      <c r="Q103" s="133">
        <v>2.3446643518518521E-3</v>
      </c>
      <c r="R103" s="133">
        <v>2.3561111111111113E-3</v>
      </c>
      <c r="S103" s="133">
        <v>2.3486458333333332E-3</v>
      </c>
      <c r="T103" s="133">
        <v>2.3583101851851851E-3</v>
      </c>
      <c r="U103" s="133">
        <v>2.3890277777777777E-3</v>
      </c>
      <c r="V103" s="133">
        <v>2.4304629629629628E-3</v>
      </c>
      <c r="W103" s="133">
        <v>2.3707523148148147E-3</v>
      </c>
      <c r="X103" s="133">
        <v>2.4070949074074073E-3</v>
      </c>
      <c r="Y103" s="133">
        <v>2.4174421296296296E-3</v>
      </c>
      <c r="Z103" s="133">
        <v>2.4508333333333331E-3</v>
      </c>
      <c r="AA103" s="133">
        <v>2.4244212962962965E-3</v>
      </c>
      <c r="AB103" s="133">
        <v>2.4534374999999999E-3</v>
      </c>
      <c r="AC103" s="133">
        <v>2.4761458333333332E-3</v>
      </c>
      <c r="AD103" s="133">
        <v>3.1704513888888893E-3</v>
      </c>
      <c r="AE103" s="133">
        <v>2.4886689814814815E-3</v>
      </c>
      <c r="AF103" s="133">
        <v>2.5011111111111111E-3</v>
      </c>
      <c r="AG103" s="133">
        <v>2.5107638888888888E-3</v>
      </c>
      <c r="AH103" s="133">
        <v>2.5241898148148146E-3</v>
      </c>
      <c r="AI103" s="133">
        <v>2.5220486111111112E-3</v>
      </c>
      <c r="AJ103" s="133">
        <v>2.6179513888888888E-3</v>
      </c>
      <c r="AK103" s="133">
        <v>2.5617939814814813E-3</v>
      </c>
      <c r="AL103" s="133">
        <v>2.5657407407407404E-3</v>
      </c>
      <c r="AM103" s="133">
        <v>2.6015393518518518E-3</v>
      </c>
      <c r="AN103" s="133">
        <v>2.5865393518518516E-3</v>
      </c>
      <c r="AO103" s="133">
        <v>2.7929513888888887E-3</v>
      </c>
      <c r="AP103" s="133">
        <v>2.5604629629629627E-3</v>
      </c>
      <c r="AQ103" s="133">
        <v>2.8122685185185191E-3</v>
      </c>
      <c r="AR103" s="133">
        <v>2.6609375000000001E-3</v>
      </c>
      <c r="AS103" s="133">
        <v>2.7222222222222218E-3</v>
      </c>
      <c r="AT103" s="133">
        <v>2.7217824074074076E-3</v>
      </c>
      <c r="AU103" s="133">
        <v>2.8547337962962962E-3</v>
      </c>
      <c r="AV103" s="133">
        <v>2.6866550925925929E-3</v>
      </c>
      <c r="AW103" s="133">
        <v>2.9117129629629627E-3</v>
      </c>
      <c r="AX103" s="133">
        <v>2.7324652777777781E-3</v>
      </c>
      <c r="AY103" s="133">
        <v>2.9560300925925921E-3</v>
      </c>
      <c r="AZ103" s="133">
        <v>2.7875115740740742E-3</v>
      </c>
      <c r="BA103" s="133">
        <v>3.0048958333333334E-3</v>
      </c>
      <c r="BB103" s="133">
        <v>2.9287499999999995E-3</v>
      </c>
      <c r="BC103" s="133">
        <v>4.7367824074074074E-3</v>
      </c>
      <c r="BD103" s="133">
        <v>2.7522453703703702E-3</v>
      </c>
      <c r="BE103" s="133">
        <v>2.9853240740740743E-3</v>
      </c>
      <c r="BF103" s="133">
        <v>3.1802546296296297E-3</v>
      </c>
      <c r="BG103" s="133">
        <v>3.0457175925925925E-3</v>
      </c>
      <c r="BH103" s="133">
        <v>2.9463657407407407E-3</v>
      </c>
      <c r="BI103" s="133">
        <v>3.8268171296296297E-3</v>
      </c>
      <c r="BJ103" s="133">
        <v>2.9784490740740743E-3</v>
      </c>
      <c r="BK103" s="133">
        <v>3.2127199074074076E-3</v>
      </c>
      <c r="BL103" s="133">
        <v>3.0518634259259253E-3</v>
      </c>
      <c r="BM103" s="133">
        <v>3.0588310185185185E-3</v>
      </c>
      <c r="BN103" s="133">
        <v>3.2438888888888886E-3</v>
      </c>
      <c r="BO103" s="133">
        <v>3.0043750000000001E-3</v>
      </c>
      <c r="BP103" s="133">
        <v>2.9814814814814812E-3</v>
      </c>
      <c r="BQ103" s="133">
        <v>3.2019328703703702E-3</v>
      </c>
      <c r="BR103" s="133">
        <v>2.9298495370370368E-3</v>
      </c>
      <c r="BS103" s="133">
        <v>2.8401157407407407E-3</v>
      </c>
      <c r="BT103" s="135">
        <v>2.6762152777777774E-3</v>
      </c>
    </row>
    <row r="104" spans="2:72" x14ac:dyDescent="0.2">
      <c r="B104" s="130">
        <v>99</v>
      </c>
      <c r="C104" s="131">
        <v>124</v>
      </c>
      <c r="D104" s="131" t="s">
        <v>36</v>
      </c>
      <c r="E104" s="132">
        <v>1949</v>
      </c>
      <c r="F104" s="132" t="s">
        <v>314</v>
      </c>
      <c r="G104" s="132">
        <v>6</v>
      </c>
      <c r="H104" s="131" t="s">
        <v>25</v>
      </c>
      <c r="I104" s="136">
        <v>0.17273998842592594</v>
      </c>
      <c r="J104" s="137">
        <v>3.0943055555555554E-3</v>
      </c>
      <c r="K104" s="133">
        <v>2.4684374999999997E-3</v>
      </c>
      <c r="L104" s="133">
        <v>2.4824189814814813E-3</v>
      </c>
      <c r="M104" s="133">
        <v>2.4714583333333333E-3</v>
      </c>
      <c r="N104" s="133">
        <v>2.4643634259259258E-3</v>
      </c>
      <c r="O104" s="133">
        <v>2.5358680555555555E-3</v>
      </c>
      <c r="P104" s="133">
        <v>2.5513310185185187E-3</v>
      </c>
      <c r="Q104" s="133">
        <v>2.6003935185185184E-3</v>
      </c>
      <c r="R104" s="133">
        <v>2.5937500000000001E-3</v>
      </c>
      <c r="S104" s="133">
        <v>2.6113425925925926E-3</v>
      </c>
      <c r="T104" s="133">
        <v>2.6216203703703701E-3</v>
      </c>
      <c r="U104" s="133">
        <v>2.6576736111111111E-3</v>
      </c>
      <c r="V104" s="133">
        <v>2.6461342592592591E-3</v>
      </c>
      <c r="W104" s="133">
        <v>2.5917939814814818E-3</v>
      </c>
      <c r="X104" s="133">
        <v>2.8424074074074076E-3</v>
      </c>
      <c r="Y104" s="133">
        <v>2.6026157407407408E-3</v>
      </c>
      <c r="Z104" s="133">
        <v>2.6513425925925927E-3</v>
      </c>
      <c r="AA104" s="133">
        <v>2.6140856481481479E-3</v>
      </c>
      <c r="AB104" s="133">
        <v>2.6802314814814814E-3</v>
      </c>
      <c r="AC104" s="133">
        <v>2.7641319444444445E-3</v>
      </c>
      <c r="AD104" s="133">
        <v>2.7229976851851855E-3</v>
      </c>
      <c r="AE104" s="133">
        <v>2.6071064814814815E-3</v>
      </c>
      <c r="AF104" s="133">
        <v>2.6075694444444449E-3</v>
      </c>
      <c r="AG104" s="133">
        <v>4.6909259259259256E-3</v>
      </c>
      <c r="AH104" s="133">
        <v>2.5054629629629632E-3</v>
      </c>
      <c r="AI104" s="133">
        <v>2.5585648148148152E-3</v>
      </c>
      <c r="AJ104" s="133">
        <v>2.695115740740741E-3</v>
      </c>
      <c r="AK104" s="133">
        <v>2.7207175925925923E-3</v>
      </c>
      <c r="AL104" s="133">
        <v>2.6335185185185181E-3</v>
      </c>
      <c r="AM104" s="133">
        <v>2.6585648148148146E-3</v>
      </c>
      <c r="AN104" s="133">
        <v>2.7241550925925927E-3</v>
      </c>
      <c r="AO104" s="133">
        <v>2.8754629629629629E-3</v>
      </c>
      <c r="AP104" s="133">
        <v>2.5796527777777779E-3</v>
      </c>
      <c r="AQ104" s="133">
        <v>2.6514467592592596E-3</v>
      </c>
      <c r="AR104" s="133">
        <v>2.6471990740740744E-3</v>
      </c>
      <c r="AS104" s="133">
        <v>2.8841435185185185E-3</v>
      </c>
      <c r="AT104" s="133">
        <v>2.6229976851851852E-3</v>
      </c>
      <c r="AU104" s="133">
        <v>2.780902777777778E-3</v>
      </c>
      <c r="AV104" s="133">
        <v>2.765891203703704E-3</v>
      </c>
      <c r="AW104" s="133">
        <v>2.8400115740740734E-3</v>
      </c>
      <c r="AX104" s="133">
        <v>2.7585532407407407E-3</v>
      </c>
      <c r="AY104" s="133">
        <v>2.7316203703703704E-3</v>
      </c>
      <c r="AZ104" s="133">
        <v>2.8310069444444446E-3</v>
      </c>
      <c r="BA104" s="133">
        <v>2.8617939814814812E-3</v>
      </c>
      <c r="BB104" s="133">
        <v>2.8399884259259264E-3</v>
      </c>
      <c r="BC104" s="133">
        <v>2.8590046296296297E-3</v>
      </c>
      <c r="BD104" s="133">
        <v>3.2548263888888887E-3</v>
      </c>
      <c r="BE104" s="133">
        <v>2.9250000000000001E-3</v>
      </c>
      <c r="BF104" s="133">
        <v>2.7854861111111114E-3</v>
      </c>
      <c r="BG104" s="133">
        <v>2.8166782407407407E-3</v>
      </c>
      <c r="BH104" s="133">
        <v>2.8217476851851845E-3</v>
      </c>
      <c r="BI104" s="133">
        <v>2.7058564814814814E-3</v>
      </c>
      <c r="BJ104" s="133">
        <v>2.7640856481481479E-3</v>
      </c>
      <c r="BK104" s="133">
        <v>2.7284490740740741E-3</v>
      </c>
      <c r="BL104" s="133">
        <v>2.759976851851852E-3</v>
      </c>
      <c r="BM104" s="133">
        <v>2.8382291666666664E-3</v>
      </c>
      <c r="BN104" s="133">
        <v>2.9277777777777778E-3</v>
      </c>
      <c r="BO104" s="133">
        <v>3.1188194444444449E-3</v>
      </c>
      <c r="BP104" s="133">
        <v>3.0145601851851848E-3</v>
      </c>
      <c r="BQ104" s="133">
        <v>2.7842824074074072E-3</v>
      </c>
      <c r="BR104" s="133">
        <v>2.5835185185185184E-3</v>
      </c>
      <c r="BS104" s="133">
        <v>2.5088194444444446E-3</v>
      </c>
      <c r="BT104" s="135">
        <v>2.2017939814814817E-3</v>
      </c>
    </row>
    <row r="105" spans="2:72" x14ac:dyDescent="0.2">
      <c r="B105" s="130">
        <v>100</v>
      </c>
      <c r="C105" s="131">
        <v>8</v>
      </c>
      <c r="D105" s="131" t="s">
        <v>17</v>
      </c>
      <c r="E105" s="132">
        <v>1998</v>
      </c>
      <c r="F105" s="132" t="s">
        <v>298</v>
      </c>
      <c r="G105" s="132">
        <v>5</v>
      </c>
      <c r="H105" s="131" t="s">
        <v>316</v>
      </c>
      <c r="I105" s="136">
        <v>0.17336556712962961</v>
      </c>
      <c r="J105" s="137">
        <v>3.0349305555555559E-3</v>
      </c>
      <c r="K105" s="133">
        <v>2.3469328703703703E-3</v>
      </c>
      <c r="L105" s="133">
        <v>2.3685300925925926E-3</v>
      </c>
      <c r="M105" s="133">
        <v>2.3592824074074076E-3</v>
      </c>
      <c r="N105" s="133">
        <v>2.2834374999999999E-3</v>
      </c>
      <c r="O105" s="133">
        <v>2.3186111111111111E-3</v>
      </c>
      <c r="P105" s="133">
        <v>2.3387962962962963E-3</v>
      </c>
      <c r="Q105" s="133">
        <v>2.2928935185185183E-3</v>
      </c>
      <c r="R105" s="133">
        <v>2.2154050925925926E-3</v>
      </c>
      <c r="S105" s="133">
        <v>2.2670254629629629E-3</v>
      </c>
      <c r="T105" s="133">
        <v>2.2925462962962964E-3</v>
      </c>
      <c r="U105" s="133">
        <v>2.3412037037037034E-3</v>
      </c>
      <c r="V105" s="133">
        <v>2.4875925925925925E-3</v>
      </c>
      <c r="W105" s="133">
        <v>2.4467592592592592E-3</v>
      </c>
      <c r="X105" s="133">
        <v>2.3940393518518521E-3</v>
      </c>
      <c r="Y105" s="133">
        <v>2.3439236111111113E-3</v>
      </c>
      <c r="Z105" s="133">
        <v>2.3620023148148146E-3</v>
      </c>
      <c r="AA105" s="133">
        <v>2.3180208333333334E-3</v>
      </c>
      <c r="AB105" s="133">
        <v>2.3629976851851854E-3</v>
      </c>
      <c r="AC105" s="133">
        <v>2.3392708333333334E-3</v>
      </c>
      <c r="AD105" s="133">
        <v>2.6776967592592594E-3</v>
      </c>
      <c r="AE105" s="133">
        <v>2.4523495370370372E-3</v>
      </c>
      <c r="AF105" s="133">
        <v>2.4340740740740742E-3</v>
      </c>
      <c r="AG105" s="133">
        <v>2.4326157407407408E-3</v>
      </c>
      <c r="AH105" s="133">
        <v>2.6811921296296293E-3</v>
      </c>
      <c r="AI105" s="133">
        <v>2.4460648148148145E-3</v>
      </c>
      <c r="AJ105" s="133">
        <v>2.6322800925925927E-3</v>
      </c>
      <c r="AK105" s="133">
        <v>2.9298263888888894E-3</v>
      </c>
      <c r="AL105" s="133">
        <v>2.6575578703703705E-3</v>
      </c>
      <c r="AM105" s="133">
        <v>2.6725810185185186E-3</v>
      </c>
      <c r="AN105" s="133">
        <v>2.7360416666666666E-3</v>
      </c>
      <c r="AO105" s="133">
        <v>3.0579166666666671E-3</v>
      </c>
      <c r="AP105" s="133">
        <v>2.7180671296296297E-3</v>
      </c>
      <c r="AQ105" s="133">
        <v>2.6428819444444442E-3</v>
      </c>
      <c r="AR105" s="133">
        <v>2.9925231481481482E-3</v>
      </c>
      <c r="AS105" s="133">
        <v>2.7537847222222221E-3</v>
      </c>
      <c r="AT105" s="133">
        <v>2.7450462962962962E-3</v>
      </c>
      <c r="AU105" s="133">
        <v>2.8037847222222218E-3</v>
      </c>
      <c r="AV105" s="133">
        <v>3.0370717592592589E-3</v>
      </c>
      <c r="AW105" s="133">
        <v>2.6007986111111115E-3</v>
      </c>
      <c r="AX105" s="133">
        <v>2.82880787037037E-3</v>
      </c>
      <c r="AY105" s="133">
        <v>2.6258796296296295E-3</v>
      </c>
      <c r="AZ105" s="133">
        <v>2.9052893518518516E-3</v>
      </c>
      <c r="BA105" s="133">
        <v>2.4986458333333332E-3</v>
      </c>
      <c r="BB105" s="133">
        <v>3.1100925925925927E-3</v>
      </c>
      <c r="BC105" s="133">
        <v>2.8689236111111107E-3</v>
      </c>
      <c r="BD105" s="133">
        <v>3.2476851851851851E-3</v>
      </c>
      <c r="BE105" s="133">
        <v>2.6765972222222226E-3</v>
      </c>
      <c r="BF105" s="133">
        <v>3.2856481481481482E-3</v>
      </c>
      <c r="BG105" s="133">
        <v>3.152615740740741E-3</v>
      </c>
      <c r="BH105" s="133">
        <v>3.1165277777777775E-3</v>
      </c>
      <c r="BI105" s="133">
        <v>3.0416435185185182E-3</v>
      </c>
      <c r="BJ105" s="133">
        <v>3.7982986111111112E-3</v>
      </c>
      <c r="BK105" s="133">
        <v>3.6505324074074075E-3</v>
      </c>
      <c r="BL105" s="133">
        <v>2.9636574074074075E-3</v>
      </c>
      <c r="BM105" s="133">
        <v>3.4328472222222221E-3</v>
      </c>
      <c r="BN105" s="133">
        <v>3.2017708333333329E-3</v>
      </c>
      <c r="BO105" s="133">
        <v>3.5744444444444443E-3</v>
      </c>
      <c r="BP105" s="133">
        <v>3.8400000000000001E-3</v>
      </c>
      <c r="BQ105" s="133">
        <v>3.111689814814815E-3</v>
      </c>
      <c r="BR105" s="133">
        <v>3.2658912037037036E-3</v>
      </c>
      <c r="BS105" s="133">
        <v>3.0614120370370365E-3</v>
      </c>
      <c r="BT105" s="135">
        <v>2.488310185185185E-3</v>
      </c>
    </row>
    <row r="106" spans="2:72" x14ac:dyDescent="0.2">
      <c r="B106" s="130">
        <v>101</v>
      </c>
      <c r="C106" s="131">
        <v>52</v>
      </c>
      <c r="D106" s="131" t="s">
        <v>257</v>
      </c>
      <c r="E106" s="132">
        <v>1974</v>
      </c>
      <c r="F106" s="132" t="s">
        <v>263</v>
      </c>
      <c r="G106" s="132">
        <v>35</v>
      </c>
      <c r="H106" s="131" t="s">
        <v>331</v>
      </c>
      <c r="I106" s="136">
        <v>0.17672437500000002</v>
      </c>
      <c r="J106" s="137">
        <v>3.1160069444444442E-3</v>
      </c>
      <c r="K106" s="133">
        <v>2.3812615740740743E-3</v>
      </c>
      <c r="L106" s="133">
        <v>2.3563541666666668E-3</v>
      </c>
      <c r="M106" s="133">
        <v>2.3869328703703704E-3</v>
      </c>
      <c r="N106" s="133">
        <v>2.4055902777777778E-3</v>
      </c>
      <c r="O106" s="133">
        <v>2.4368171296296295E-3</v>
      </c>
      <c r="P106" s="133">
        <v>2.3968518518518518E-3</v>
      </c>
      <c r="Q106" s="133">
        <v>2.4080092592592595E-3</v>
      </c>
      <c r="R106" s="133">
        <v>2.4689467592592597E-3</v>
      </c>
      <c r="S106" s="133">
        <v>2.6996759259259261E-3</v>
      </c>
      <c r="T106" s="133">
        <v>2.4515972222222222E-3</v>
      </c>
      <c r="U106" s="133">
        <v>2.4398726851851851E-3</v>
      </c>
      <c r="V106" s="133">
        <v>2.4830439814814815E-3</v>
      </c>
      <c r="W106" s="133">
        <v>2.7793402777777777E-3</v>
      </c>
      <c r="X106" s="133">
        <v>2.4708217592592594E-3</v>
      </c>
      <c r="Y106" s="133">
        <v>2.5125694444444444E-3</v>
      </c>
      <c r="Z106" s="133">
        <v>2.4704050925925922E-3</v>
      </c>
      <c r="AA106" s="133">
        <v>2.457928240740741E-3</v>
      </c>
      <c r="AB106" s="133">
        <v>2.502789351851852E-3</v>
      </c>
      <c r="AC106" s="133">
        <v>2.5257407407407407E-3</v>
      </c>
      <c r="AD106" s="133">
        <v>2.5283796296296296E-3</v>
      </c>
      <c r="AE106" s="133">
        <v>2.5070486111111114E-3</v>
      </c>
      <c r="AF106" s="133">
        <v>2.525150462962963E-3</v>
      </c>
      <c r="AG106" s="133">
        <v>2.5376388888888888E-3</v>
      </c>
      <c r="AH106" s="133">
        <v>2.481111111111111E-3</v>
      </c>
      <c r="AI106" s="133">
        <v>2.5976504629629626E-3</v>
      </c>
      <c r="AJ106" s="133">
        <v>2.5524305555555556E-3</v>
      </c>
      <c r="AK106" s="133">
        <v>2.7512500000000002E-3</v>
      </c>
      <c r="AL106" s="133">
        <v>2.5620717592592592E-3</v>
      </c>
      <c r="AM106" s="133">
        <v>2.6353240740740742E-3</v>
      </c>
      <c r="AN106" s="133">
        <v>2.6310879629629631E-3</v>
      </c>
      <c r="AO106" s="133">
        <v>3.5412847222222221E-3</v>
      </c>
      <c r="AP106" s="133">
        <v>2.5612615740740739E-3</v>
      </c>
      <c r="AQ106" s="133">
        <v>2.7148148148148153E-3</v>
      </c>
      <c r="AR106" s="133">
        <v>2.5879629629629629E-3</v>
      </c>
      <c r="AS106" s="133">
        <v>2.6257986111111113E-3</v>
      </c>
      <c r="AT106" s="133">
        <v>2.6396064814814811E-3</v>
      </c>
      <c r="AU106" s="133">
        <v>3.0550578703703699E-3</v>
      </c>
      <c r="AV106" s="133">
        <v>4.0812615740740748E-3</v>
      </c>
      <c r="AW106" s="133">
        <v>2.6026157407407408E-3</v>
      </c>
      <c r="AX106" s="133">
        <v>2.6498842592592594E-3</v>
      </c>
      <c r="AY106" s="133">
        <v>2.7417476851851852E-3</v>
      </c>
      <c r="AZ106" s="133">
        <v>3.1642361111111107E-3</v>
      </c>
      <c r="BA106" s="133">
        <v>2.8068287037037033E-3</v>
      </c>
      <c r="BB106" s="133">
        <v>3.1968750000000001E-3</v>
      </c>
      <c r="BC106" s="133">
        <v>3.8800347222222222E-3</v>
      </c>
      <c r="BD106" s="133">
        <v>2.9042245370370368E-3</v>
      </c>
      <c r="BE106" s="133">
        <v>2.7735995370370375E-3</v>
      </c>
      <c r="BF106" s="133">
        <v>3.016053240740741E-3</v>
      </c>
      <c r="BG106" s="133">
        <v>3.6650462962962965E-3</v>
      </c>
      <c r="BH106" s="133">
        <v>2.9976388888888887E-3</v>
      </c>
      <c r="BI106" s="133">
        <v>3.2303703703703709E-3</v>
      </c>
      <c r="BJ106" s="133">
        <v>2.8538425925925923E-3</v>
      </c>
      <c r="BK106" s="133">
        <v>3.3502662037037038E-3</v>
      </c>
      <c r="BL106" s="133">
        <v>4.5882754629629633E-3</v>
      </c>
      <c r="BM106" s="133">
        <v>2.9287384259259262E-3</v>
      </c>
      <c r="BN106" s="133">
        <v>2.9198726851851851E-3</v>
      </c>
      <c r="BO106" s="133">
        <v>3.5096412037037036E-3</v>
      </c>
      <c r="BP106" s="133">
        <v>2.9627083333333333E-3</v>
      </c>
      <c r="BQ106" s="133">
        <v>3.2079050925925925E-3</v>
      </c>
      <c r="BR106" s="133">
        <v>3.0381365740740737E-3</v>
      </c>
      <c r="BS106" s="133">
        <v>2.8776851851851849E-3</v>
      </c>
      <c r="BT106" s="135">
        <v>2.5914004629629629E-3</v>
      </c>
    </row>
    <row r="107" spans="2:72" x14ac:dyDescent="0.2">
      <c r="B107" s="130">
        <v>102</v>
      </c>
      <c r="C107" s="131">
        <v>32</v>
      </c>
      <c r="D107" s="131" t="s">
        <v>256</v>
      </c>
      <c r="E107" s="132">
        <v>1966</v>
      </c>
      <c r="F107" s="132" t="s">
        <v>277</v>
      </c>
      <c r="G107" s="132">
        <v>23</v>
      </c>
      <c r="H107" s="131" t="s">
        <v>372</v>
      </c>
      <c r="I107" s="136">
        <v>0.17981465277777778</v>
      </c>
      <c r="J107" s="137">
        <v>3.1589583333333331E-3</v>
      </c>
      <c r="K107" s="133">
        <v>2.2965740740740741E-3</v>
      </c>
      <c r="L107" s="133">
        <v>2.2998379629629632E-3</v>
      </c>
      <c r="M107" s="133">
        <v>2.4002777777777777E-3</v>
      </c>
      <c r="N107" s="133">
        <v>2.4652199074074073E-3</v>
      </c>
      <c r="O107" s="133">
        <v>2.5172453703703702E-3</v>
      </c>
      <c r="P107" s="133">
        <v>2.3852083333333334E-3</v>
      </c>
      <c r="Q107" s="133">
        <v>2.4644212962962966E-3</v>
      </c>
      <c r="R107" s="133">
        <v>2.313298611111111E-3</v>
      </c>
      <c r="S107" s="133">
        <v>2.3411226851851852E-3</v>
      </c>
      <c r="T107" s="133">
        <v>2.2689236111111109E-3</v>
      </c>
      <c r="U107" s="133">
        <v>2.3964236111111109E-3</v>
      </c>
      <c r="V107" s="133">
        <v>4.2288310185185181E-3</v>
      </c>
      <c r="W107" s="133">
        <v>2.439363425925926E-3</v>
      </c>
      <c r="X107" s="133">
        <v>2.4100810185185184E-3</v>
      </c>
      <c r="Y107" s="133">
        <v>2.5155671296296293E-3</v>
      </c>
      <c r="Z107" s="133">
        <v>2.3848842592592593E-3</v>
      </c>
      <c r="AA107" s="133">
        <v>2.4685300925925925E-3</v>
      </c>
      <c r="AB107" s="133">
        <v>2.3281018518518516E-3</v>
      </c>
      <c r="AC107" s="133">
        <v>2.3743171296296299E-3</v>
      </c>
      <c r="AD107" s="133">
        <v>2.603194444444444E-3</v>
      </c>
      <c r="AE107" s="133">
        <v>2.7100578703703709E-3</v>
      </c>
      <c r="AF107" s="133">
        <v>2.8543402777777773E-3</v>
      </c>
      <c r="AG107" s="133">
        <v>2.8218402777777773E-3</v>
      </c>
      <c r="AH107" s="133">
        <v>2.8763657407407405E-3</v>
      </c>
      <c r="AI107" s="133">
        <v>2.7974652777777776E-3</v>
      </c>
      <c r="AJ107" s="133">
        <v>2.6194675925925929E-3</v>
      </c>
      <c r="AK107" s="133">
        <v>2.6752083333333333E-3</v>
      </c>
      <c r="AL107" s="133">
        <v>2.6801157407407403E-3</v>
      </c>
      <c r="AM107" s="133">
        <v>2.5995949074074072E-3</v>
      </c>
      <c r="AN107" s="133">
        <v>2.5842708333333334E-3</v>
      </c>
      <c r="AO107" s="133">
        <v>2.6706134259259257E-3</v>
      </c>
      <c r="AP107" s="133">
        <v>2.7245717592592595E-3</v>
      </c>
      <c r="AQ107" s="133">
        <v>2.7175347222222223E-3</v>
      </c>
      <c r="AR107" s="133">
        <v>2.7061574074074071E-3</v>
      </c>
      <c r="AS107" s="133">
        <v>2.707800925925926E-3</v>
      </c>
      <c r="AT107" s="133">
        <v>2.8737847222222225E-3</v>
      </c>
      <c r="AU107" s="133">
        <v>3.1224074074074075E-3</v>
      </c>
      <c r="AV107" s="133">
        <v>3.1794675925925927E-3</v>
      </c>
      <c r="AW107" s="133">
        <v>3.1234490740740736E-3</v>
      </c>
      <c r="AX107" s="133">
        <v>3.1405439814814816E-3</v>
      </c>
      <c r="AY107" s="133">
        <v>3.1298148148148149E-3</v>
      </c>
      <c r="AZ107" s="133">
        <v>3.2025231481481484E-3</v>
      </c>
      <c r="BA107" s="133">
        <v>3.5111574074074073E-3</v>
      </c>
      <c r="BB107" s="133">
        <v>3.3140393518518523E-3</v>
      </c>
      <c r="BC107" s="133">
        <v>3.3298263888888891E-3</v>
      </c>
      <c r="BD107" s="133">
        <v>3.2468518518518519E-3</v>
      </c>
      <c r="BE107" s="133">
        <v>3.3555324074074073E-3</v>
      </c>
      <c r="BF107" s="133">
        <v>3.3653935185185189E-3</v>
      </c>
      <c r="BG107" s="133">
        <v>3.6040856481481479E-3</v>
      </c>
      <c r="BH107" s="133">
        <v>3.4324768518518515E-3</v>
      </c>
      <c r="BI107" s="133">
        <v>3.4773842592592595E-3</v>
      </c>
      <c r="BJ107" s="133">
        <v>3.232060185185185E-3</v>
      </c>
      <c r="BK107" s="133">
        <v>3.081377314814815E-3</v>
      </c>
      <c r="BL107" s="133">
        <v>3.1414814814814816E-3</v>
      </c>
      <c r="BM107" s="133">
        <v>3.2930555555555556E-3</v>
      </c>
      <c r="BN107" s="133">
        <v>2.9241435185185182E-3</v>
      </c>
      <c r="BO107" s="133">
        <v>2.7644212962962965E-3</v>
      </c>
      <c r="BP107" s="133">
        <v>2.7695023148148149E-3</v>
      </c>
      <c r="BQ107" s="133">
        <v>3.0176736111111112E-3</v>
      </c>
      <c r="BR107" s="133">
        <v>3.0370601851851847E-3</v>
      </c>
      <c r="BS107" s="133">
        <v>3.2202893518518514E-3</v>
      </c>
      <c r="BT107" s="135">
        <v>3.1190625000000003E-3</v>
      </c>
    </row>
    <row r="108" spans="2:72" x14ac:dyDescent="0.2">
      <c r="B108" s="130">
        <v>103</v>
      </c>
      <c r="C108" s="131">
        <v>5</v>
      </c>
      <c r="D108" s="131" t="s">
        <v>255</v>
      </c>
      <c r="E108" s="132">
        <v>1962</v>
      </c>
      <c r="F108" s="132" t="s">
        <v>288</v>
      </c>
      <c r="G108" s="132">
        <v>8</v>
      </c>
      <c r="H108" s="131" t="s">
        <v>373</v>
      </c>
      <c r="I108" s="134">
        <v>0.17990831018518519</v>
      </c>
      <c r="J108" s="137">
        <v>2.853252314814815E-3</v>
      </c>
      <c r="K108" s="133">
        <v>2.3163888888888891E-3</v>
      </c>
      <c r="L108" s="133">
        <v>2.3123263888888885E-3</v>
      </c>
      <c r="M108" s="133">
        <v>2.316238425925926E-3</v>
      </c>
      <c r="N108" s="133">
        <v>2.3886805555555558E-3</v>
      </c>
      <c r="O108" s="133">
        <v>2.3482986111111109E-3</v>
      </c>
      <c r="P108" s="133">
        <v>2.3788078703703701E-3</v>
      </c>
      <c r="Q108" s="133">
        <v>2.4078587962962964E-3</v>
      </c>
      <c r="R108" s="133">
        <v>2.465486111111111E-3</v>
      </c>
      <c r="S108" s="133">
        <v>2.4026620370370369E-3</v>
      </c>
      <c r="T108" s="133">
        <v>2.4532291666666665E-3</v>
      </c>
      <c r="U108" s="133">
        <v>2.4768865740740741E-3</v>
      </c>
      <c r="V108" s="133">
        <v>2.618576388888889E-3</v>
      </c>
      <c r="W108" s="133">
        <v>2.4889467592592593E-3</v>
      </c>
      <c r="X108" s="133">
        <v>2.4693287037037036E-3</v>
      </c>
      <c r="Y108" s="133">
        <v>2.5901967592592595E-3</v>
      </c>
      <c r="Z108" s="133">
        <v>2.5595370370370368E-3</v>
      </c>
      <c r="AA108" s="133">
        <v>2.5832407407407405E-3</v>
      </c>
      <c r="AB108" s="133">
        <v>2.5769907407407404E-3</v>
      </c>
      <c r="AC108" s="133">
        <v>2.6285416666666666E-3</v>
      </c>
      <c r="AD108" s="133">
        <v>2.7174768518518516E-3</v>
      </c>
      <c r="AE108" s="133">
        <v>2.7407291666666669E-3</v>
      </c>
      <c r="AF108" s="133">
        <v>2.6418750000000001E-3</v>
      </c>
      <c r="AG108" s="133">
        <v>2.6598379629629632E-3</v>
      </c>
      <c r="AH108" s="133">
        <v>2.7097569444444448E-3</v>
      </c>
      <c r="AI108" s="133">
        <v>2.8011111111111114E-3</v>
      </c>
      <c r="AJ108" s="133">
        <v>2.7323726851851853E-3</v>
      </c>
      <c r="AK108" s="133">
        <v>2.8352546296296298E-3</v>
      </c>
      <c r="AL108" s="133">
        <v>2.716435185185185E-3</v>
      </c>
      <c r="AM108" s="133">
        <v>2.6901504629629632E-3</v>
      </c>
      <c r="AN108" s="133">
        <v>2.8465277777777777E-3</v>
      </c>
      <c r="AO108" s="133">
        <v>2.9735416666666664E-3</v>
      </c>
      <c r="AP108" s="133">
        <v>3.6595370370370371E-3</v>
      </c>
      <c r="AQ108" s="133">
        <v>2.7315162037037034E-3</v>
      </c>
      <c r="AR108" s="133">
        <v>2.7695717592592594E-3</v>
      </c>
      <c r="AS108" s="133">
        <v>3.0245254629629632E-3</v>
      </c>
      <c r="AT108" s="133">
        <v>2.9203009259259256E-3</v>
      </c>
      <c r="AU108" s="133">
        <v>2.8962615740740741E-3</v>
      </c>
      <c r="AV108" s="133">
        <v>2.9996296296296299E-3</v>
      </c>
      <c r="AW108" s="133">
        <v>3.0181481481481483E-3</v>
      </c>
      <c r="AX108" s="133">
        <v>2.9914467592592592E-3</v>
      </c>
      <c r="AY108" s="133">
        <v>2.916215277777778E-3</v>
      </c>
      <c r="AZ108" s="133">
        <v>3.404918981481481E-3</v>
      </c>
      <c r="BA108" s="133">
        <v>3.0197916666666667E-3</v>
      </c>
      <c r="BB108" s="133">
        <v>2.9487268518518517E-3</v>
      </c>
      <c r="BC108" s="133">
        <v>3.0900000000000003E-3</v>
      </c>
      <c r="BD108" s="133">
        <v>3.1608680555555557E-3</v>
      </c>
      <c r="BE108" s="133">
        <v>3.3421064814814811E-3</v>
      </c>
      <c r="BF108" s="133">
        <v>3.206111111111111E-3</v>
      </c>
      <c r="BG108" s="133">
        <v>3.2089699074074073E-3</v>
      </c>
      <c r="BH108" s="133">
        <v>3.0698148148148147E-3</v>
      </c>
      <c r="BI108" s="133">
        <v>3.3944328703703706E-3</v>
      </c>
      <c r="BJ108" s="133">
        <v>3.7321874999999998E-3</v>
      </c>
      <c r="BK108" s="133">
        <v>3.2922569444444444E-3</v>
      </c>
      <c r="BL108" s="133">
        <v>3.4513078703703706E-3</v>
      </c>
      <c r="BM108" s="133">
        <v>3.4331018518518521E-3</v>
      </c>
      <c r="BN108" s="133">
        <v>3.2219212962962969E-3</v>
      </c>
      <c r="BO108" s="133">
        <v>3.3581481481481483E-3</v>
      </c>
      <c r="BP108" s="133">
        <v>3.2148495370370369E-3</v>
      </c>
      <c r="BQ108" s="133">
        <v>3.0055787037037035E-3</v>
      </c>
      <c r="BR108" s="133">
        <v>3.0266087962962963E-3</v>
      </c>
      <c r="BS108" s="133">
        <v>2.8498263888888892E-3</v>
      </c>
      <c r="BT108" s="135">
        <v>2.8490856481481479E-3</v>
      </c>
    </row>
    <row r="109" spans="2:72" x14ac:dyDescent="0.2">
      <c r="B109" s="130">
        <v>104</v>
      </c>
      <c r="C109" s="131">
        <v>77</v>
      </c>
      <c r="D109" s="131" t="s">
        <v>374</v>
      </c>
      <c r="E109" s="132">
        <v>1977</v>
      </c>
      <c r="F109" s="132" t="s">
        <v>288</v>
      </c>
      <c r="G109" s="132">
        <v>9</v>
      </c>
      <c r="H109" s="131" t="s">
        <v>375</v>
      </c>
      <c r="I109" s="134">
        <v>0.18083590277777775</v>
      </c>
      <c r="J109" s="137">
        <v>3.1430208333333332E-3</v>
      </c>
      <c r="K109" s="133">
        <v>2.5214467592592593E-3</v>
      </c>
      <c r="L109" s="133">
        <v>2.530381944444444E-3</v>
      </c>
      <c r="M109" s="133">
        <v>2.5135069444444445E-3</v>
      </c>
      <c r="N109" s="133">
        <v>2.5250462962962965E-3</v>
      </c>
      <c r="O109" s="133">
        <v>2.5113078703703708E-3</v>
      </c>
      <c r="P109" s="133">
        <v>2.5693171296296293E-3</v>
      </c>
      <c r="Q109" s="133">
        <v>2.4753124999999996E-3</v>
      </c>
      <c r="R109" s="133">
        <v>2.5100347222222221E-3</v>
      </c>
      <c r="S109" s="133">
        <v>2.5110879629629628E-3</v>
      </c>
      <c r="T109" s="133">
        <v>2.5313194444444445E-3</v>
      </c>
      <c r="U109" s="133">
        <v>2.5092129629629627E-3</v>
      </c>
      <c r="V109" s="133">
        <v>2.5132986111111111E-3</v>
      </c>
      <c r="W109" s="133">
        <v>2.4920949074074077E-3</v>
      </c>
      <c r="X109" s="133">
        <v>2.5160069444444444E-3</v>
      </c>
      <c r="Y109" s="133">
        <v>2.6006597222222225E-3</v>
      </c>
      <c r="Z109" s="133">
        <v>2.5123379629629632E-3</v>
      </c>
      <c r="AA109" s="133">
        <v>2.5801388888888888E-3</v>
      </c>
      <c r="AB109" s="133">
        <v>2.606597222222222E-3</v>
      </c>
      <c r="AC109" s="133">
        <v>2.583888888888889E-3</v>
      </c>
      <c r="AD109" s="133">
        <v>2.5890624999999998E-3</v>
      </c>
      <c r="AE109" s="133">
        <v>2.6080208333333333E-3</v>
      </c>
      <c r="AF109" s="133">
        <v>2.6789467592592594E-3</v>
      </c>
      <c r="AG109" s="133">
        <v>2.6250000000000002E-3</v>
      </c>
      <c r="AH109" s="133">
        <v>2.6855555555555556E-3</v>
      </c>
      <c r="AI109" s="133">
        <v>2.6702893518518521E-3</v>
      </c>
      <c r="AJ109" s="133">
        <v>2.6678587962962962E-3</v>
      </c>
      <c r="AK109" s="133">
        <v>2.617175925925926E-3</v>
      </c>
      <c r="AL109" s="133">
        <v>2.7173379629629631E-3</v>
      </c>
      <c r="AM109" s="133">
        <v>2.6379050925925927E-3</v>
      </c>
      <c r="AN109" s="133">
        <v>2.7390162037037036E-3</v>
      </c>
      <c r="AO109" s="133">
        <v>2.6747106481481483E-3</v>
      </c>
      <c r="AP109" s="133">
        <v>2.6239467592592595E-3</v>
      </c>
      <c r="AQ109" s="133">
        <v>2.6270138888888888E-3</v>
      </c>
      <c r="AR109" s="133">
        <v>2.7402662037037035E-3</v>
      </c>
      <c r="AS109" s="133">
        <v>2.7102546296296297E-3</v>
      </c>
      <c r="AT109" s="133">
        <v>2.7420601851851855E-3</v>
      </c>
      <c r="AU109" s="133">
        <v>2.8342708333333332E-3</v>
      </c>
      <c r="AV109" s="133">
        <v>2.7334374999999998E-3</v>
      </c>
      <c r="AW109" s="133">
        <v>2.7980208333333329E-3</v>
      </c>
      <c r="AX109" s="133">
        <v>2.9182291666666666E-3</v>
      </c>
      <c r="AY109" s="133">
        <v>3.0375578703703706E-3</v>
      </c>
      <c r="AZ109" s="133">
        <v>2.9663425925925929E-3</v>
      </c>
      <c r="BA109" s="133">
        <v>3.1764930555555552E-3</v>
      </c>
      <c r="BB109" s="133">
        <v>2.9065509259259257E-3</v>
      </c>
      <c r="BC109" s="133">
        <v>3.1793171296296292E-3</v>
      </c>
      <c r="BD109" s="133">
        <v>3.7265625000000003E-3</v>
      </c>
      <c r="BE109" s="133">
        <v>4.0494907407407407E-3</v>
      </c>
      <c r="BF109" s="133">
        <v>3.7954282407407411E-3</v>
      </c>
      <c r="BG109" s="133">
        <v>2.8241203703703705E-3</v>
      </c>
      <c r="BH109" s="133">
        <v>2.9484490740740738E-3</v>
      </c>
      <c r="BI109" s="133">
        <v>4.8908101851851855E-3</v>
      </c>
      <c r="BJ109" s="133">
        <v>4.0099537037037039E-3</v>
      </c>
      <c r="BK109" s="133">
        <v>2.8130439814814819E-3</v>
      </c>
      <c r="BL109" s="133">
        <v>2.8311921296296297E-3</v>
      </c>
      <c r="BM109" s="133">
        <v>3.062245370370371E-3</v>
      </c>
      <c r="BN109" s="133">
        <v>3.014363425925926E-3</v>
      </c>
      <c r="BO109" s="133">
        <v>3.4599768518518517E-3</v>
      </c>
      <c r="BP109" s="133">
        <v>3.9856481481481488E-3</v>
      </c>
      <c r="BQ109" s="133">
        <v>4.1001967592592592E-3</v>
      </c>
      <c r="BR109" s="133">
        <v>2.7607986111111114E-3</v>
      </c>
      <c r="BS109" s="133">
        <v>2.7626967592592594E-3</v>
      </c>
      <c r="BT109" s="135">
        <v>2.6402662037037037E-3</v>
      </c>
    </row>
    <row r="110" spans="2:72" x14ac:dyDescent="0.2">
      <c r="B110" s="130">
        <v>105</v>
      </c>
      <c r="C110" s="131">
        <v>2</v>
      </c>
      <c r="D110" s="131" t="s">
        <v>376</v>
      </c>
      <c r="E110" s="132">
        <v>1959</v>
      </c>
      <c r="F110" s="132" t="s">
        <v>277</v>
      </c>
      <c r="G110" s="132">
        <v>24</v>
      </c>
      <c r="H110" s="131" t="s">
        <v>377</v>
      </c>
      <c r="I110" s="134">
        <v>0.18304369212962965</v>
      </c>
      <c r="J110" s="137">
        <v>3.4429398148148149E-3</v>
      </c>
      <c r="K110" s="133">
        <v>2.5172800925925927E-3</v>
      </c>
      <c r="L110" s="133">
        <v>2.5095717592592591E-3</v>
      </c>
      <c r="M110" s="133">
        <v>2.538553240740741E-3</v>
      </c>
      <c r="N110" s="133">
        <v>2.4946643518518516E-3</v>
      </c>
      <c r="O110" s="133">
        <v>2.5177662037037035E-3</v>
      </c>
      <c r="P110" s="133">
        <v>2.4867592592592593E-3</v>
      </c>
      <c r="Q110" s="133">
        <v>2.4968402777777779E-3</v>
      </c>
      <c r="R110" s="133">
        <v>2.5481712962962962E-3</v>
      </c>
      <c r="S110" s="133">
        <v>2.4870138888888889E-3</v>
      </c>
      <c r="T110" s="133">
        <v>2.4659953703703706E-3</v>
      </c>
      <c r="U110" s="133">
        <v>2.5113310185185182E-3</v>
      </c>
      <c r="V110" s="133">
        <v>2.4922800925925924E-3</v>
      </c>
      <c r="W110" s="133">
        <v>2.5783912037037038E-3</v>
      </c>
      <c r="X110" s="133">
        <v>2.5396296296296295E-3</v>
      </c>
      <c r="Y110" s="133">
        <v>2.5694907407407407E-3</v>
      </c>
      <c r="Z110" s="133">
        <v>2.5893402777777776E-3</v>
      </c>
      <c r="AA110" s="133">
        <v>2.5821759259259257E-3</v>
      </c>
      <c r="AB110" s="133">
        <v>2.5630902777777778E-3</v>
      </c>
      <c r="AC110" s="133">
        <v>2.6447916666666668E-3</v>
      </c>
      <c r="AD110" s="133">
        <v>2.6208101851851848E-3</v>
      </c>
      <c r="AE110" s="133">
        <v>2.6145370370370372E-3</v>
      </c>
      <c r="AF110" s="133">
        <v>2.6861111111111109E-3</v>
      </c>
      <c r="AG110" s="133">
        <v>2.643726851851852E-3</v>
      </c>
      <c r="AH110" s="133">
        <v>2.6994791666666664E-3</v>
      </c>
      <c r="AI110" s="133">
        <v>2.6383796296296294E-3</v>
      </c>
      <c r="AJ110" s="133">
        <v>2.7248842592592598E-3</v>
      </c>
      <c r="AK110" s="133">
        <v>2.7402083333333336E-3</v>
      </c>
      <c r="AL110" s="133">
        <v>2.7181712962962962E-3</v>
      </c>
      <c r="AM110" s="133">
        <v>2.8382523148148147E-3</v>
      </c>
      <c r="AN110" s="133">
        <v>2.7992939814814812E-3</v>
      </c>
      <c r="AO110" s="133">
        <v>2.7814004629629629E-3</v>
      </c>
      <c r="AP110" s="133">
        <v>2.9052083333333339E-3</v>
      </c>
      <c r="AQ110" s="133">
        <v>2.8273958333333328E-3</v>
      </c>
      <c r="AR110" s="133">
        <v>2.8813541666666662E-3</v>
      </c>
      <c r="AS110" s="133">
        <v>2.8340277777777778E-3</v>
      </c>
      <c r="AT110" s="133">
        <v>2.8683101851851851E-3</v>
      </c>
      <c r="AU110" s="133">
        <v>2.9336689814814815E-3</v>
      </c>
      <c r="AV110" s="133">
        <v>2.9070601851851857E-3</v>
      </c>
      <c r="AW110" s="133">
        <v>2.9202314814814815E-3</v>
      </c>
      <c r="AX110" s="133">
        <v>2.9202199074074078E-3</v>
      </c>
      <c r="AY110" s="133">
        <v>2.8969907407407412E-3</v>
      </c>
      <c r="AZ110" s="133">
        <v>3.0109143518518514E-3</v>
      </c>
      <c r="BA110" s="133">
        <v>3.1327893518518519E-3</v>
      </c>
      <c r="BB110" s="133">
        <v>3.073854166666667E-3</v>
      </c>
      <c r="BC110" s="133">
        <v>3.1491435185185181E-3</v>
      </c>
      <c r="BD110" s="133">
        <v>3.2024421296296297E-3</v>
      </c>
      <c r="BE110" s="133">
        <v>3.2312384259259256E-3</v>
      </c>
      <c r="BF110" s="133">
        <v>3.2539930555555555E-3</v>
      </c>
      <c r="BG110" s="133">
        <v>3.2213888888888887E-3</v>
      </c>
      <c r="BH110" s="133">
        <v>3.3343055555555556E-3</v>
      </c>
      <c r="BI110" s="133">
        <v>3.2827893518518523E-3</v>
      </c>
      <c r="BJ110" s="133">
        <v>3.3310185185185183E-3</v>
      </c>
      <c r="BK110" s="133">
        <v>3.3520486111111112E-3</v>
      </c>
      <c r="BL110" s="133">
        <v>3.4570833333333333E-3</v>
      </c>
      <c r="BM110" s="133">
        <v>3.5322222222222226E-3</v>
      </c>
      <c r="BN110" s="133">
        <v>3.4571064814814816E-3</v>
      </c>
      <c r="BO110" s="133">
        <v>3.4870717592592592E-3</v>
      </c>
      <c r="BP110" s="133">
        <v>3.4316666666666666E-3</v>
      </c>
      <c r="BQ110" s="133">
        <v>3.5292476851851852E-3</v>
      </c>
      <c r="BR110" s="133">
        <v>3.4757986111111114E-3</v>
      </c>
      <c r="BS110" s="133">
        <v>3.6287615740740742E-3</v>
      </c>
      <c r="BT110" s="135">
        <v>3.4930092592592595E-3</v>
      </c>
    </row>
    <row r="111" spans="2:72" x14ac:dyDescent="0.2">
      <c r="B111" s="130">
        <v>106</v>
      </c>
      <c r="C111" s="131">
        <v>102</v>
      </c>
      <c r="D111" s="131" t="s">
        <v>35</v>
      </c>
      <c r="E111" s="132">
        <v>1965</v>
      </c>
      <c r="F111" s="132" t="s">
        <v>288</v>
      </c>
      <c r="G111" s="132">
        <v>10</v>
      </c>
      <c r="H111" s="131" t="s">
        <v>378</v>
      </c>
      <c r="I111" s="134">
        <v>0.18325629629629628</v>
      </c>
      <c r="J111" s="137">
        <v>3.3238425925925922E-3</v>
      </c>
      <c r="K111" s="133">
        <v>2.4850694444444447E-3</v>
      </c>
      <c r="L111" s="133">
        <v>2.5237384259259262E-3</v>
      </c>
      <c r="M111" s="133">
        <v>2.6056134259259257E-3</v>
      </c>
      <c r="N111" s="133">
        <v>2.7405092592592589E-3</v>
      </c>
      <c r="O111" s="133">
        <v>2.6305555555555557E-3</v>
      </c>
      <c r="P111" s="133">
        <v>2.6752199074074074E-3</v>
      </c>
      <c r="Q111" s="133">
        <v>2.6729398148148151E-3</v>
      </c>
      <c r="R111" s="133">
        <v>2.6858449074074076E-3</v>
      </c>
      <c r="S111" s="133">
        <v>2.8317013888888888E-3</v>
      </c>
      <c r="T111" s="133">
        <v>2.8892708333333335E-3</v>
      </c>
      <c r="U111" s="133">
        <v>2.7887268518518517E-3</v>
      </c>
      <c r="V111" s="133">
        <v>2.8540046296296295E-3</v>
      </c>
      <c r="W111" s="133">
        <v>2.903634259259259E-3</v>
      </c>
      <c r="X111" s="133">
        <v>2.8420601851851853E-3</v>
      </c>
      <c r="Y111" s="133">
        <v>2.8902199074074073E-3</v>
      </c>
      <c r="Z111" s="133">
        <v>2.8209490740740734E-3</v>
      </c>
      <c r="AA111" s="133">
        <v>2.5495254629629631E-3</v>
      </c>
      <c r="AB111" s="133">
        <v>2.7487037037037042E-3</v>
      </c>
      <c r="AC111" s="133">
        <v>2.6536921296296295E-3</v>
      </c>
      <c r="AD111" s="133">
        <v>2.8617592592592596E-3</v>
      </c>
      <c r="AE111" s="133">
        <v>2.8706712962962961E-3</v>
      </c>
      <c r="AF111" s="133">
        <v>2.8477083333333336E-3</v>
      </c>
      <c r="AG111" s="133">
        <v>2.7746759259259257E-3</v>
      </c>
      <c r="AH111" s="133">
        <v>2.8998032407407406E-3</v>
      </c>
      <c r="AI111" s="133">
        <v>2.9028472222222229E-3</v>
      </c>
      <c r="AJ111" s="133">
        <v>2.9791898148148147E-3</v>
      </c>
      <c r="AK111" s="133">
        <v>2.9417245370370365E-3</v>
      </c>
      <c r="AL111" s="133">
        <v>3.035578703703704E-3</v>
      </c>
      <c r="AM111" s="133">
        <v>2.9259375000000002E-3</v>
      </c>
      <c r="AN111" s="133">
        <v>2.6657754629629631E-3</v>
      </c>
      <c r="AO111" s="133">
        <v>2.8569907407407411E-3</v>
      </c>
      <c r="AP111" s="133">
        <v>2.79849537037037E-3</v>
      </c>
      <c r="AQ111" s="133">
        <v>2.7368055555555553E-3</v>
      </c>
      <c r="AR111" s="133">
        <v>2.8881018518518518E-3</v>
      </c>
      <c r="AS111" s="133">
        <v>2.7742939814814817E-3</v>
      </c>
      <c r="AT111" s="133">
        <v>2.8150000000000002E-3</v>
      </c>
      <c r="AU111" s="133">
        <v>2.8982986111111106E-3</v>
      </c>
      <c r="AV111" s="133">
        <v>2.8582175925925928E-3</v>
      </c>
      <c r="AW111" s="133">
        <v>2.7495138888888886E-3</v>
      </c>
      <c r="AX111" s="133">
        <v>2.8353819444444446E-3</v>
      </c>
      <c r="AY111" s="133">
        <v>2.963298611111111E-3</v>
      </c>
      <c r="AZ111" s="133">
        <v>3.0335532407407407E-3</v>
      </c>
      <c r="BA111" s="133">
        <v>5.0370370370370369E-3</v>
      </c>
      <c r="BB111" s="133">
        <v>2.9001157407407409E-3</v>
      </c>
      <c r="BC111" s="133">
        <v>2.9397800925925928E-3</v>
      </c>
      <c r="BD111" s="133">
        <v>2.8536689814814813E-3</v>
      </c>
      <c r="BE111" s="133">
        <v>2.9199999999999994E-3</v>
      </c>
      <c r="BF111" s="133">
        <v>2.9855671296296292E-3</v>
      </c>
      <c r="BG111" s="133">
        <v>3.0890856481481481E-3</v>
      </c>
      <c r="BH111" s="133">
        <v>3.046226851851852E-3</v>
      </c>
      <c r="BI111" s="133">
        <v>2.9940856481481481E-3</v>
      </c>
      <c r="BJ111" s="133">
        <v>3.0357638888888886E-3</v>
      </c>
      <c r="BK111" s="133">
        <v>3.0917708333333331E-3</v>
      </c>
      <c r="BL111" s="133">
        <v>3.1360879629629625E-3</v>
      </c>
      <c r="BM111" s="133">
        <v>3.153113425925926E-3</v>
      </c>
      <c r="BN111" s="133">
        <v>3.132511574074074E-3</v>
      </c>
      <c r="BO111" s="133">
        <v>2.9318287037037039E-3</v>
      </c>
      <c r="BP111" s="133">
        <v>2.9048958333333335E-3</v>
      </c>
      <c r="BQ111" s="133">
        <v>3.0126273148148148E-3</v>
      </c>
      <c r="BR111" s="133">
        <v>2.9958101851851851E-3</v>
      </c>
      <c r="BS111" s="133">
        <v>3.0375578703703706E-3</v>
      </c>
      <c r="BT111" s="135">
        <v>3.0293171296296296E-3</v>
      </c>
    </row>
    <row r="112" spans="2:72" x14ac:dyDescent="0.2">
      <c r="B112" s="130">
        <v>107</v>
      </c>
      <c r="C112" s="131">
        <v>78</v>
      </c>
      <c r="D112" s="131" t="s">
        <v>379</v>
      </c>
      <c r="E112" s="132">
        <v>1986</v>
      </c>
      <c r="F112" s="132" t="s">
        <v>291</v>
      </c>
      <c r="G112" s="132">
        <v>6</v>
      </c>
      <c r="H112" s="131"/>
      <c r="I112" s="134">
        <v>0.18454971064814815</v>
      </c>
      <c r="J112" s="137">
        <v>3.2380324074074069E-3</v>
      </c>
      <c r="K112" s="133">
        <v>2.4848495370370371E-3</v>
      </c>
      <c r="L112" s="133">
        <v>2.5187499999999997E-3</v>
      </c>
      <c r="M112" s="133">
        <v>2.5947916666666667E-3</v>
      </c>
      <c r="N112" s="133">
        <v>2.6278124999999999E-3</v>
      </c>
      <c r="O112" s="133">
        <v>2.6002083333333333E-3</v>
      </c>
      <c r="P112" s="133">
        <v>2.6418055555555552E-3</v>
      </c>
      <c r="Q112" s="133">
        <v>2.6383680555555553E-3</v>
      </c>
      <c r="R112" s="133">
        <v>2.5762384259259258E-3</v>
      </c>
      <c r="S112" s="133">
        <v>2.6080439814814816E-3</v>
      </c>
      <c r="T112" s="133">
        <v>2.5860879629629632E-3</v>
      </c>
      <c r="U112" s="133">
        <v>2.6397569444444446E-3</v>
      </c>
      <c r="V112" s="133">
        <v>2.5929282407407407E-3</v>
      </c>
      <c r="W112" s="133">
        <v>2.6504166666666668E-3</v>
      </c>
      <c r="X112" s="133">
        <v>2.8859143518518517E-3</v>
      </c>
      <c r="Y112" s="133">
        <v>2.687268518518519E-3</v>
      </c>
      <c r="Z112" s="133">
        <v>2.732488425925926E-3</v>
      </c>
      <c r="AA112" s="133">
        <v>2.6784722222222223E-3</v>
      </c>
      <c r="AB112" s="133">
        <v>2.638923611111111E-3</v>
      </c>
      <c r="AC112" s="133">
        <v>2.6653009259259256E-3</v>
      </c>
      <c r="AD112" s="133">
        <v>2.6825925925925923E-3</v>
      </c>
      <c r="AE112" s="133">
        <v>3.017662037037037E-3</v>
      </c>
      <c r="AF112" s="133">
        <v>2.7326967592592589E-3</v>
      </c>
      <c r="AG112" s="133">
        <v>2.8154745370370369E-3</v>
      </c>
      <c r="AH112" s="133">
        <v>2.8544907407407408E-3</v>
      </c>
      <c r="AI112" s="133">
        <v>2.7620601851851851E-3</v>
      </c>
      <c r="AJ112" s="133">
        <v>2.8150578703703705E-3</v>
      </c>
      <c r="AK112" s="133">
        <v>2.9811574074074076E-3</v>
      </c>
      <c r="AL112" s="133">
        <v>3.3327199074074075E-3</v>
      </c>
      <c r="AM112" s="133">
        <v>3.0395254629629626E-3</v>
      </c>
      <c r="AN112" s="133">
        <v>2.9411111111111109E-3</v>
      </c>
      <c r="AO112" s="133">
        <v>2.8951967592592588E-3</v>
      </c>
      <c r="AP112" s="133">
        <v>3.0056365740740738E-3</v>
      </c>
      <c r="AQ112" s="133">
        <v>2.879699074074074E-3</v>
      </c>
      <c r="AR112" s="133">
        <v>2.885648148148148E-3</v>
      </c>
      <c r="AS112" s="133">
        <v>3.2985648148148145E-3</v>
      </c>
      <c r="AT112" s="133">
        <v>4.0842245370370364E-3</v>
      </c>
      <c r="AU112" s="133">
        <v>3.0027199074074071E-3</v>
      </c>
      <c r="AV112" s="133">
        <v>3.471319444444444E-3</v>
      </c>
      <c r="AW112" s="133">
        <v>3.0479050925925921E-3</v>
      </c>
      <c r="AX112" s="133">
        <v>3.0205092592592592E-3</v>
      </c>
      <c r="AY112" s="133">
        <v>2.9380671296296294E-3</v>
      </c>
      <c r="AZ112" s="133">
        <v>2.9570486111111112E-3</v>
      </c>
      <c r="BA112" s="133">
        <v>3.0018981481481481E-3</v>
      </c>
      <c r="BB112" s="133">
        <v>3.1408564814814819E-3</v>
      </c>
      <c r="BC112" s="133">
        <v>3.0533333333333332E-3</v>
      </c>
      <c r="BD112" s="133">
        <v>3.0074768518518515E-3</v>
      </c>
      <c r="BE112" s="133">
        <v>3.3517708333333333E-3</v>
      </c>
      <c r="BF112" s="133">
        <v>2.9770023148148143E-3</v>
      </c>
      <c r="BG112" s="133">
        <v>4.0357407407407408E-3</v>
      </c>
      <c r="BH112" s="133">
        <v>3.1955208333333332E-3</v>
      </c>
      <c r="BI112" s="133">
        <v>2.9620717592592593E-3</v>
      </c>
      <c r="BJ112" s="133">
        <v>3.1499884259259259E-3</v>
      </c>
      <c r="BK112" s="133">
        <v>2.9207175925925928E-3</v>
      </c>
      <c r="BL112" s="133">
        <v>3.0574537037037033E-3</v>
      </c>
      <c r="BM112" s="133">
        <v>3.0056018518518518E-3</v>
      </c>
      <c r="BN112" s="133">
        <v>3.2561805555555556E-3</v>
      </c>
      <c r="BO112" s="133">
        <v>3.0564004629629626E-3</v>
      </c>
      <c r="BP112" s="133">
        <v>3.1085995370370369E-3</v>
      </c>
      <c r="BQ112" s="133">
        <v>3.0447685185185183E-3</v>
      </c>
      <c r="BR112" s="133">
        <v>2.8679282407407408E-3</v>
      </c>
      <c r="BS112" s="133">
        <v>2.9972337962962965E-3</v>
      </c>
      <c r="BT112" s="135">
        <v>2.6116203703703705E-3</v>
      </c>
    </row>
    <row r="113" spans="2:72" x14ac:dyDescent="0.2">
      <c r="B113" s="130">
        <v>108</v>
      </c>
      <c r="C113" s="131">
        <v>17</v>
      </c>
      <c r="D113" s="131" t="s">
        <v>261</v>
      </c>
      <c r="E113" s="132">
        <v>1937</v>
      </c>
      <c r="F113" s="132" t="s">
        <v>380</v>
      </c>
      <c r="G113" s="132">
        <v>1</v>
      </c>
      <c r="H113" s="131" t="s">
        <v>39</v>
      </c>
      <c r="I113" s="134">
        <v>0.18768862268518519</v>
      </c>
      <c r="J113" s="137">
        <v>3.4339004629629628E-3</v>
      </c>
      <c r="K113" s="133">
        <v>2.6944097222222226E-3</v>
      </c>
      <c r="L113" s="133">
        <v>2.6728472222222223E-3</v>
      </c>
      <c r="M113" s="133">
        <v>2.6861342592592592E-3</v>
      </c>
      <c r="N113" s="133">
        <v>2.680960648148148E-3</v>
      </c>
      <c r="O113" s="133">
        <v>2.7132523148148146E-3</v>
      </c>
      <c r="P113" s="133">
        <v>2.6443518518518522E-3</v>
      </c>
      <c r="Q113" s="133">
        <v>2.6895949074074075E-3</v>
      </c>
      <c r="R113" s="133">
        <v>2.691099537037037E-3</v>
      </c>
      <c r="S113" s="133">
        <v>2.7209837962962964E-3</v>
      </c>
      <c r="T113" s="133">
        <v>2.7339004629629627E-3</v>
      </c>
      <c r="U113" s="133">
        <v>2.6940277777777778E-3</v>
      </c>
      <c r="V113" s="133">
        <v>2.7147106481481484E-3</v>
      </c>
      <c r="W113" s="133">
        <v>2.7244791666666667E-3</v>
      </c>
      <c r="X113" s="133">
        <v>2.7434490740740739E-3</v>
      </c>
      <c r="Y113" s="133">
        <v>2.7246296296296294E-3</v>
      </c>
      <c r="Z113" s="133">
        <v>2.8239120370370367E-3</v>
      </c>
      <c r="AA113" s="133">
        <v>2.7651388888888886E-3</v>
      </c>
      <c r="AB113" s="133">
        <v>2.7499421296296295E-3</v>
      </c>
      <c r="AC113" s="133">
        <v>2.7648611111111107E-3</v>
      </c>
      <c r="AD113" s="133">
        <v>2.7751041666666666E-3</v>
      </c>
      <c r="AE113" s="133">
        <v>2.8064583333333331E-3</v>
      </c>
      <c r="AF113" s="133">
        <v>2.7949421296296294E-3</v>
      </c>
      <c r="AG113" s="133">
        <v>2.817199074074074E-3</v>
      </c>
      <c r="AH113" s="133">
        <v>2.9248495370370366E-3</v>
      </c>
      <c r="AI113" s="133">
        <v>2.8877777777777777E-3</v>
      </c>
      <c r="AJ113" s="133">
        <v>2.8731481481481485E-3</v>
      </c>
      <c r="AK113" s="133">
        <v>2.8337268518518516E-3</v>
      </c>
      <c r="AL113" s="133">
        <v>2.8259953703703706E-3</v>
      </c>
      <c r="AM113" s="133">
        <v>2.9369791666666672E-3</v>
      </c>
      <c r="AN113" s="133">
        <v>2.9125694444444446E-3</v>
      </c>
      <c r="AO113" s="133">
        <v>2.9419675925925928E-3</v>
      </c>
      <c r="AP113" s="133">
        <v>2.9016435185185182E-3</v>
      </c>
      <c r="AQ113" s="133">
        <v>2.9434606481481482E-3</v>
      </c>
      <c r="AR113" s="133">
        <v>3.0062037037037036E-3</v>
      </c>
      <c r="AS113" s="133">
        <v>3.0587152777777783E-3</v>
      </c>
      <c r="AT113" s="133">
        <v>3.0664814814814821E-3</v>
      </c>
      <c r="AU113" s="133">
        <v>3.154837962962963E-3</v>
      </c>
      <c r="AV113" s="133">
        <v>3.0566666666666672E-3</v>
      </c>
      <c r="AW113" s="133">
        <v>3.1266319444444445E-3</v>
      </c>
      <c r="AX113" s="133">
        <v>3.122800925925926E-3</v>
      </c>
      <c r="AY113" s="133">
        <v>3.1693750000000003E-3</v>
      </c>
      <c r="AZ113" s="133">
        <v>3.1436342592592592E-3</v>
      </c>
      <c r="BA113" s="133">
        <v>3.1586574074074069E-3</v>
      </c>
      <c r="BB113" s="133">
        <v>3.1527199074074075E-3</v>
      </c>
      <c r="BC113" s="133">
        <v>3.2840046296296298E-3</v>
      </c>
      <c r="BD113" s="133">
        <v>3.2609143518518516E-3</v>
      </c>
      <c r="BE113" s="133">
        <v>3.3321180555555556E-3</v>
      </c>
      <c r="BF113" s="133">
        <v>3.2849537037037036E-3</v>
      </c>
      <c r="BG113" s="133">
        <v>3.3035300925925923E-3</v>
      </c>
      <c r="BH113" s="133">
        <v>3.2649421296296298E-3</v>
      </c>
      <c r="BI113" s="133">
        <v>3.3302662037037033E-3</v>
      </c>
      <c r="BJ113" s="133">
        <v>3.3370138888888889E-3</v>
      </c>
      <c r="BK113" s="133">
        <v>3.3097453703703704E-3</v>
      </c>
      <c r="BL113" s="133">
        <v>3.2163773148148147E-3</v>
      </c>
      <c r="BM113" s="133">
        <v>3.1856597222222221E-3</v>
      </c>
      <c r="BN113" s="133">
        <v>3.176053240740741E-3</v>
      </c>
      <c r="BO113" s="133">
        <v>3.2963425925925925E-3</v>
      </c>
      <c r="BP113" s="133">
        <v>3.2439351851851852E-3</v>
      </c>
      <c r="BQ113" s="133">
        <v>3.2112037037037035E-3</v>
      </c>
      <c r="BR113" s="133">
        <v>3.168240740740741E-3</v>
      </c>
      <c r="BS113" s="133">
        <v>2.9715162037037036E-3</v>
      </c>
      <c r="BT113" s="135">
        <v>3.0526736111111115E-3</v>
      </c>
    </row>
    <row r="114" spans="2:72" x14ac:dyDescent="0.2">
      <c r="B114" s="130">
        <v>109</v>
      </c>
      <c r="C114" s="131">
        <v>75</v>
      </c>
      <c r="D114" s="131" t="s">
        <v>381</v>
      </c>
      <c r="E114" s="132">
        <v>1968</v>
      </c>
      <c r="F114" s="132" t="s">
        <v>263</v>
      </c>
      <c r="G114" s="132">
        <v>36</v>
      </c>
      <c r="H114" s="131"/>
      <c r="I114" s="134">
        <v>0.19058266203703703</v>
      </c>
      <c r="J114" s="137">
        <v>3.5528125000000004E-3</v>
      </c>
      <c r="K114" s="133">
        <v>2.7352546296296296E-3</v>
      </c>
      <c r="L114" s="133">
        <v>2.7658680555555557E-3</v>
      </c>
      <c r="M114" s="133">
        <v>2.7972222222222218E-3</v>
      </c>
      <c r="N114" s="133">
        <v>2.8346412037037038E-3</v>
      </c>
      <c r="O114" s="133">
        <v>2.8562500000000007E-3</v>
      </c>
      <c r="P114" s="133">
        <v>2.8416087962962965E-3</v>
      </c>
      <c r="Q114" s="133">
        <v>2.7781944444444447E-3</v>
      </c>
      <c r="R114" s="133">
        <v>3.428287037037037E-3</v>
      </c>
      <c r="S114" s="133">
        <v>2.6516550925925926E-3</v>
      </c>
      <c r="T114" s="133">
        <v>2.7532870370370367E-3</v>
      </c>
      <c r="U114" s="133">
        <v>2.6928587962962961E-3</v>
      </c>
      <c r="V114" s="133">
        <v>2.7939699074074078E-3</v>
      </c>
      <c r="W114" s="133">
        <v>2.7772916666666662E-3</v>
      </c>
      <c r="X114" s="133">
        <v>2.7024652777777776E-3</v>
      </c>
      <c r="Y114" s="133">
        <v>2.8136458333333334E-3</v>
      </c>
      <c r="Z114" s="133">
        <v>2.7702083333333333E-3</v>
      </c>
      <c r="AA114" s="133">
        <v>4.094166666666667E-3</v>
      </c>
      <c r="AB114" s="133">
        <v>2.5975925925925927E-3</v>
      </c>
      <c r="AC114" s="133">
        <v>2.7488425925925927E-3</v>
      </c>
      <c r="AD114" s="133">
        <v>2.7377430555555553E-3</v>
      </c>
      <c r="AE114" s="133">
        <v>2.8110995370370373E-3</v>
      </c>
      <c r="AF114" s="133">
        <v>2.7673495370370369E-3</v>
      </c>
      <c r="AG114" s="133">
        <v>2.8563657407407405E-3</v>
      </c>
      <c r="AH114" s="133">
        <v>2.8342013888888891E-3</v>
      </c>
      <c r="AI114" s="133">
        <v>2.8108564814814819E-3</v>
      </c>
      <c r="AJ114" s="133">
        <v>2.8989351851851849E-3</v>
      </c>
      <c r="AK114" s="133">
        <v>2.83318287037037E-3</v>
      </c>
      <c r="AL114" s="133">
        <v>3.7043749999999998E-3</v>
      </c>
      <c r="AM114" s="133">
        <v>2.825335648148148E-3</v>
      </c>
      <c r="AN114" s="133">
        <v>2.862997685185185E-3</v>
      </c>
      <c r="AO114" s="133">
        <v>2.7221759259259261E-3</v>
      </c>
      <c r="AP114" s="133">
        <v>2.7544328703703706E-3</v>
      </c>
      <c r="AQ114" s="133">
        <v>2.813761574074074E-3</v>
      </c>
      <c r="AR114" s="133">
        <v>2.8183333333333328E-3</v>
      </c>
      <c r="AS114" s="133">
        <v>2.8331481481481484E-3</v>
      </c>
      <c r="AT114" s="133">
        <v>2.8570601851851851E-3</v>
      </c>
      <c r="AU114" s="133">
        <v>2.901481481481481E-3</v>
      </c>
      <c r="AV114" s="133">
        <v>3.0627777777777775E-3</v>
      </c>
      <c r="AW114" s="133">
        <v>2.9419444444444445E-3</v>
      </c>
      <c r="AX114" s="133">
        <v>3.070300925925926E-3</v>
      </c>
      <c r="AY114" s="133">
        <v>3.1386111111111111E-3</v>
      </c>
      <c r="AZ114" s="133">
        <v>3.0881365740740743E-3</v>
      </c>
      <c r="BA114" s="133">
        <v>3.1650578703703702E-3</v>
      </c>
      <c r="BB114" s="133">
        <v>3.337592592592593E-3</v>
      </c>
      <c r="BC114" s="133">
        <v>3.0832638888888889E-3</v>
      </c>
      <c r="BD114" s="133">
        <v>3.1956018518518518E-3</v>
      </c>
      <c r="BE114" s="133">
        <v>3.1931712962962964E-3</v>
      </c>
      <c r="BF114" s="133">
        <v>3.3013078703703707E-3</v>
      </c>
      <c r="BG114" s="133">
        <v>3.1233680555555559E-3</v>
      </c>
      <c r="BH114" s="133">
        <v>3.3374768518518519E-3</v>
      </c>
      <c r="BI114" s="133">
        <v>3.2192361111111106E-3</v>
      </c>
      <c r="BJ114" s="133">
        <v>3.1986574074074074E-3</v>
      </c>
      <c r="BK114" s="133">
        <v>3.185011574074074E-3</v>
      </c>
      <c r="BL114" s="133">
        <v>3.4015046296296293E-3</v>
      </c>
      <c r="BM114" s="133">
        <v>3.337986111111111E-3</v>
      </c>
      <c r="BN114" s="133">
        <v>3.3338425925925927E-3</v>
      </c>
      <c r="BO114" s="133">
        <v>3.4955439814814814E-3</v>
      </c>
      <c r="BP114" s="133">
        <v>3.2781018518518519E-3</v>
      </c>
      <c r="BQ114" s="133">
        <v>3.4859143518518516E-3</v>
      </c>
      <c r="BR114" s="133">
        <v>3.3609953703703701E-3</v>
      </c>
      <c r="BS114" s="133">
        <v>3.3432291666666662E-3</v>
      </c>
      <c r="BT114" s="135">
        <v>3.2750694444444446E-3</v>
      </c>
    </row>
    <row r="115" spans="2:72" x14ac:dyDescent="0.2">
      <c r="B115" s="130">
        <v>110</v>
      </c>
      <c r="C115" s="131">
        <v>128</v>
      </c>
      <c r="D115" s="131" t="s">
        <v>40</v>
      </c>
      <c r="E115" s="132">
        <v>1954</v>
      </c>
      <c r="F115" s="132" t="s">
        <v>314</v>
      </c>
      <c r="G115" s="132">
        <v>7</v>
      </c>
      <c r="H115" s="131" t="s">
        <v>41</v>
      </c>
      <c r="I115" s="134">
        <v>0.20003304398148147</v>
      </c>
      <c r="J115" s="137">
        <v>3.3073611111111112E-3</v>
      </c>
      <c r="K115" s="133">
        <v>2.6254976851851851E-3</v>
      </c>
      <c r="L115" s="133">
        <v>2.6384027777777777E-3</v>
      </c>
      <c r="M115" s="133">
        <v>2.7157986111111111E-3</v>
      </c>
      <c r="N115" s="133">
        <v>2.8124884259259262E-3</v>
      </c>
      <c r="O115" s="133">
        <v>2.8154976851851852E-3</v>
      </c>
      <c r="P115" s="133">
        <v>2.7880787037037041E-3</v>
      </c>
      <c r="Q115" s="133">
        <v>2.8375347222222222E-3</v>
      </c>
      <c r="R115" s="133">
        <v>2.8306597222222223E-3</v>
      </c>
      <c r="S115" s="133">
        <v>2.860277777777778E-3</v>
      </c>
      <c r="T115" s="133">
        <v>2.8832638888888888E-3</v>
      </c>
      <c r="U115" s="133">
        <v>2.8988541666666672E-3</v>
      </c>
      <c r="V115" s="133">
        <v>2.9278935185185189E-3</v>
      </c>
      <c r="W115" s="133">
        <v>2.9583449074074078E-3</v>
      </c>
      <c r="X115" s="133">
        <v>2.905034722222222E-3</v>
      </c>
      <c r="Y115" s="133">
        <v>2.9699537037037038E-3</v>
      </c>
      <c r="Z115" s="133">
        <v>2.8655671296296294E-3</v>
      </c>
      <c r="AA115" s="133">
        <v>2.9879629629629631E-3</v>
      </c>
      <c r="AB115" s="133">
        <v>2.9945023148148149E-3</v>
      </c>
      <c r="AC115" s="133">
        <v>2.9924652777777779E-3</v>
      </c>
      <c r="AD115" s="133">
        <v>3.003402777777778E-3</v>
      </c>
      <c r="AE115" s="133">
        <v>2.9764583333333331E-3</v>
      </c>
      <c r="AF115" s="133">
        <v>3.0549884259259258E-3</v>
      </c>
      <c r="AG115" s="133">
        <v>3.0906365740740738E-3</v>
      </c>
      <c r="AH115" s="133">
        <v>3.099293981481482E-3</v>
      </c>
      <c r="AI115" s="133">
        <v>3.0865509259259253E-3</v>
      </c>
      <c r="AJ115" s="133">
        <v>3.1382638888888888E-3</v>
      </c>
      <c r="AK115" s="133">
        <v>3.0849421296296298E-3</v>
      </c>
      <c r="AL115" s="133">
        <v>3.0899884259259253E-3</v>
      </c>
      <c r="AM115" s="133">
        <v>3.1594675925925926E-3</v>
      </c>
      <c r="AN115" s="133">
        <v>3.1186921296296292E-3</v>
      </c>
      <c r="AO115" s="133">
        <v>3.1852777777777782E-3</v>
      </c>
      <c r="AP115" s="133">
        <v>3.1805208333333334E-3</v>
      </c>
      <c r="AQ115" s="133">
        <v>3.2004629629629627E-3</v>
      </c>
      <c r="AR115" s="133">
        <v>3.2333912037037036E-3</v>
      </c>
      <c r="AS115" s="133">
        <v>3.270150462962963E-3</v>
      </c>
      <c r="AT115" s="133">
        <v>3.2512384259259261E-3</v>
      </c>
      <c r="AU115" s="133">
        <v>3.2795601851851853E-3</v>
      </c>
      <c r="AV115" s="133">
        <v>3.3440046296296295E-3</v>
      </c>
      <c r="AW115" s="133">
        <v>3.4001736111111112E-3</v>
      </c>
      <c r="AX115" s="133">
        <v>3.3242361111111111E-3</v>
      </c>
      <c r="AY115" s="133">
        <v>3.1331828703703708E-3</v>
      </c>
      <c r="AZ115" s="133">
        <v>3.3846064814814815E-3</v>
      </c>
      <c r="BA115" s="133">
        <v>3.4269560185185184E-3</v>
      </c>
      <c r="BB115" s="133">
        <v>3.3243749999999996E-3</v>
      </c>
      <c r="BC115" s="133">
        <v>3.3550347222222224E-3</v>
      </c>
      <c r="BD115" s="133">
        <v>3.4625694444444448E-3</v>
      </c>
      <c r="BE115" s="133">
        <v>3.5009027777777777E-3</v>
      </c>
      <c r="BF115" s="133">
        <v>3.490787037037037E-3</v>
      </c>
      <c r="BG115" s="133">
        <v>3.5338888888888889E-3</v>
      </c>
      <c r="BH115" s="133">
        <v>3.4587037037037039E-3</v>
      </c>
      <c r="BI115" s="133">
        <v>3.3978703703703705E-3</v>
      </c>
      <c r="BJ115" s="133">
        <v>3.4635185185185181E-3</v>
      </c>
      <c r="BK115" s="133">
        <v>3.4540046296296294E-3</v>
      </c>
      <c r="BL115" s="133">
        <v>3.562025462962963E-3</v>
      </c>
      <c r="BM115" s="133">
        <v>3.4504398148148146E-3</v>
      </c>
      <c r="BN115" s="133">
        <v>3.4627546296296299E-3</v>
      </c>
      <c r="BO115" s="133">
        <v>3.5332291666666672E-3</v>
      </c>
      <c r="BP115" s="133">
        <v>3.551527777777778E-3</v>
      </c>
      <c r="BQ115" s="133">
        <v>3.5273842592592592E-3</v>
      </c>
      <c r="BR115" s="133">
        <v>3.6188773148148148E-3</v>
      </c>
      <c r="BS115" s="133">
        <v>3.5579166666666671E-3</v>
      </c>
      <c r="BT115" s="135">
        <v>3.1953472222222223E-3</v>
      </c>
    </row>
    <row r="116" spans="2:72" x14ac:dyDescent="0.2">
      <c r="B116" s="130">
        <v>111</v>
      </c>
      <c r="C116" s="131">
        <v>14</v>
      </c>
      <c r="D116" s="131" t="s">
        <v>254</v>
      </c>
      <c r="E116" s="132">
        <v>1974</v>
      </c>
      <c r="F116" s="132" t="s">
        <v>263</v>
      </c>
      <c r="G116" s="132">
        <v>37</v>
      </c>
      <c r="H116" s="131" t="s">
        <v>382</v>
      </c>
      <c r="I116" s="134">
        <v>0.20307189814814816</v>
      </c>
      <c r="J116" s="137">
        <v>3.2782060185185184E-3</v>
      </c>
      <c r="K116" s="133">
        <v>2.5530902777777778E-3</v>
      </c>
      <c r="L116" s="133">
        <v>2.5856828703703706E-3</v>
      </c>
      <c r="M116" s="133">
        <v>2.6465856481481479E-3</v>
      </c>
      <c r="N116" s="133">
        <v>2.6856134259259259E-3</v>
      </c>
      <c r="O116" s="133">
        <v>2.7204050925925924E-3</v>
      </c>
      <c r="P116" s="133">
        <v>2.6199421296296296E-3</v>
      </c>
      <c r="Q116" s="133">
        <v>2.6582407407407405E-3</v>
      </c>
      <c r="R116" s="133">
        <v>2.693645833333333E-3</v>
      </c>
      <c r="S116" s="133">
        <v>2.7180439814814814E-3</v>
      </c>
      <c r="T116" s="133">
        <v>2.7237615740740742E-3</v>
      </c>
      <c r="U116" s="133">
        <v>2.7143055555555553E-3</v>
      </c>
      <c r="V116" s="133">
        <v>2.7375578703703707E-3</v>
      </c>
      <c r="W116" s="133">
        <v>2.8023148148148148E-3</v>
      </c>
      <c r="X116" s="133">
        <v>2.7785879629629623E-3</v>
      </c>
      <c r="Y116" s="133">
        <v>2.7613194444444447E-3</v>
      </c>
      <c r="Z116" s="133">
        <v>2.7626157407407408E-3</v>
      </c>
      <c r="AA116" s="133">
        <v>2.7695138888888891E-3</v>
      </c>
      <c r="AB116" s="133">
        <v>2.7642592592592593E-3</v>
      </c>
      <c r="AC116" s="133">
        <v>2.7724305555555558E-3</v>
      </c>
      <c r="AD116" s="133">
        <v>2.7822685185185186E-3</v>
      </c>
      <c r="AE116" s="133">
        <v>2.8400231481481484E-3</v>
      </c>
      <c r="AF116" s="133">
        <v>2.8639583333333334E-3</v>
      </c>
      <c r="AG116" s="133">
        <v>2.9148611111111111E-3</v>
      </c>
      <c r="AH116" s="133">
        <v>2.8606481481481482E-3</v>
      </c>
      <c r="AI116" s="133">
        <v>2.8577662037037039E-3</v>
      </c>
      <c r="AJ116" s="133">
        <v>2.9376273148148148E-3</v>
      </c>
      <c r="AK116" s="133">
        <v>2.9003703703703704E-3</v>
      </c>
      <c r="AL116" s="133">
        <v>2.9168865740740739E-3</v>
      </c>
      <c r="AM116" s="133">
        <v>3.0186458333333333E-3</v>
      </c>
      <c r="AN116" s="133">
        <v>2.986990740740741E-3</v>
      </c>
      <c r="AO116" s="133">
        <v>3.0160763888888889E-3</v>
      </c>
      <c r="AP116" s="133">
        <v>3.0375925925925922E-3</v>
      </c>
      <c r="AQ116" s="133">
        <v>3.1620833333333332E-3</v>
      </c>
      <c r="AR116" s="133">
        <v>3.1192129629629625E-3</v>
      </c>
      <c r="AS116" s="133">
        <v>3.1227893518518519E-3</v>
      </c>
      <c r="AT116" s="133">
        <v>3.2030208333333333E-3</v>
      </c>
      <c r="AU116" s="133">
        <v>3.1464814814814814E-3</v>
      </c>
      <c r="AV116" s="133">
        <v>3.4778703703703703E-3</v>
      </c>
      <c r="AW116" s="133">
        <v>3.2420949074074075E-3</v>
      </c>
      <c r="AX116" s="133">
        <v>3.3810648148148146E-3</v>
      </c>
      <c r="AY116" s="133">
        <v>3.3596064814814812E-3</v>
      </c>
      <c r="AZ116" s="133">
        <v>3.4619444444444446E-3</v>
      </c>
      <c r="BA116" s="133">
        <v>3.6140740740740738E-3</v>
      </c>
      <c r="BB116" s="133">
        <v>3.5277430555555561E-3</v>
      </c>
      <c r="BC116" s="133">
        <v>3.8199189814814814E-3</v>
      </c>
      <c r="BD116" s="133">
        <v>4.2334027777777778E-3</v>
      </c>
      <c r="BE116" s="133">
        <v>3.8554050925925921E-3</v>
      </c>
      <c r="BF116" s="133">
        <v>3.5038078703703702E-3</v>
      </c>
      <c r="BG116" s="133">
        <v>4.0251620370370372E-3</v>
      </c>
      <c r="BH116" s="133">
        <v>3.4433796296296296E-3</v>
      </c>
      <c r="BI116" s="133">
        <v>4.1016782407407408E-3</v>
      </c>
      <c r="BJ116" s="133">
        <v>4.0032175925925921E-3</v>
      </c>
      <c r="BK116" s="133">
        <v>3.5916087962962959E-3</v>
      </c>
      <c r="BL116" s="133">
        <v>4.4908796296296294E-3</v>
      </c>
      <c r="BM116" s="133">
        <v>4.2366319444444448E-3</v>
      </c>
      <c r="BN116" s="133">
        <v>3.6949768518518521E-3</v>
      </c>
      <c r="BO116" s="133">
        <v>3.9036921296296298E-3</v>
      </c>
      <c r="BP116" s="133">
        <v>3.8784374999999999E-3</v>
      </c>
      <c r="BQ116" s="133">
        <v>3.9437037037037036E-3</v>
      </c>
      <c r="BR116" s="133">
        <v>3.9761689814814816E-3</v>
      </c>
      <c r="BS116" s="133">
        <v>4.3155671296296301E-3</v>
      </c>
      <c r="BT116" s="135">
        <v>3.5564351851851855E-3</v>
      </c>
    </row>
    <row r="117" spans="2:72" x14ac:dyDescent="0.2">
      <c r="B117" s="130">
        <v>112</v>
      </c>
      <c r="C117" s="131">
        <v>97</v>
      </c>
      <c r="D117" s="131" t="s">
        <v>42</v>
      </c>
      <c r="E117" s="132">
        <v>1970</v>
      </c>
      <c r="F117" s="132" t="s">
        <v>263</v>
      </c>
      <c r="G117" s="132">
        <v>38</v>
      </c>
      <c r="H117" s="131" t="s">
        <v>354</v>
      </c>
      <c r="I117" s="134">
        <v>0.20878619212962965</v>
      </c>
      <c r="J117" s="137">
        <v>3.3455439814814819E-3</v>
      </c>
      <c r="K117" s="133">
        <v>2.6893518518518521E-3</v>
      </c>
      <c r="L117" s="133">
        <v>2.687986111111111E-3</v>
      </c>
      <c r="M117" s="133">
        <v>2.7086574074074075E-3</v>
      </c>
      <c r="N117" s="133">
        <v>2.7183796296296296E-3</v>
      </c>
      <c r="O117" s="133">
        <v>2.7285995370370368E-3</v>
      </c>
      <c r="P117" s="133">
        <v>2.723634259259259E-3</v>
      </c>
      <c r="Q117" s="133">
        <v>2.7466666666666668E-3</v>
      </c>
      <c r="R117" s="133">
        <v>2.7742476851851851E-3</v>
      </c>
      <c r="S117" s="133">
        <v>2.7999537037037034E-3</v>
      </c>
      <c r="T117" s="133">
        <v>2.9268749999999994E-3</v>
      </c>
      <c r="U117" s="133">
        <v>2.8178819444444445E-3</v>
      </c>
      <c r="V117" s="133">
        <v>2.8796643518518516E-3</v>
      </c>
      <c r="W117" s="133">
        <v>2.9106481481481483E-3</v>
      </c>
      <c r="X117" s="133">
        <v>2.8851388888888889E-3</v>
      </c>
      <c r="Y117" s="133">
        <v>3.1158449074074075E-3</v>
      </c>
      <c r="Z117" s="133">
        <v>3.0516898148148148E-3</v>
      </c>
      <c r="AA117" s="133">
        <v>3.0620254629629626E-3</v>
      </c>
      <c r="AB117" s="133">
        <v>3.0882754629629632E-3</v>
      </c>
      <c r="AC117" s="133">
        <v>3.0441898148148142E-3</v>
      </c>
      <c r="AD117" s="133">
        <v>3.3746643518518522E-3</v>
      </c>
      <c r="AE117" s="133">
        <v>3.5332407407407409E-3</v>
      </c>
      <c r="AF117" s="133">
        <v>3.158275462962963E-3</v>
      </c>
      <c r="AG117" s="133">
        <v>4.1018981481481479E-3</v>
      </c>
      <c r="AH117" s="133">
        <v>3.3182638888888884E-3</v>
      </c>
      <c r="AI117" s="133">
        <v>3.3452083333333333E-3</v>
      </c>
      <c r="AJ117" s="133">
        <v>3.2318865740740741E-3</v>
      </c>
      <c r="AK117" s="133">
        <v>3.8006365740740739E-3</v>
      </c>
      <c r="AL117" s="133">
        <v>3.2728819444444446E-3</v>
      </c>
      <c r="AM117" s="133">
        <v>3.3739351851851851E-3</v>
      </c>
      <c r="AN117" s="133">
        <v>3.6465509259259259E-3</v>
      </c>
      <c r="AO117" s="133">
        <v>3.5920254629629631E-3</v>
      </c>
      <c r="AP117" s="133">
        <v>3.5181365740740741E-3</v>
      </c>
      <c r="AQ117" s="133">
        <v>3.4600578703703703E-3</v>
      </c>
      <c r="AR117" s="133">
        <v>3.7338194444444441E-3</v>
      </c>
      <c r="AS117" s="133">
        <v>3.4910300925925929E-3</v>
      </c>
      <c r="AT117" s="133">
        <v>3.4488310185185182E-3</v>
      </c>
      <c r="AU117" s="133">
        <v>3.7602430555555553E-3</v>
      </c>
      <c r="AV117" s="133">
        <v>3.5064699074074078E-3</v>
      </c>
      <c r="AW117" s="133">
        <v>3.5706481481481487E-3</v>
      </c>
      <c r="AX117" s="133">
        <v>3.6776504629629629E-3</v>
      </c>
      <c r="AY117" s="133">
        <v>3.5291550925925928E-3</v>
      </c>
      <c r="AZ117" s="133">
        <v>3.8930439814814817E-3</v>
      </c>
      <c r="BA117" s="133">
        <v>3.6375925925925929E-3</v>
      </c>
      <c r="BB117" s="133">
        <v>3.5902430555555553E-3</v>
      </c>
      <c r="BC117" s="133">
        <v>3.5994560185185188E-3</v>
      </c>
      <c r="BD117" s="133">
        <v>3.5021527777777776E-3</v>
      </c>
      <c r="BE117" s="133">
        <v>3.5558449074074073E-3</v>
      </c>
      <c r="BF117" s="133">
        <v>3.4395254629629632E-3</v>
      </c>
      <c r="BG117" s="133">
        <v>3.431053240740741E-3</v>
      </c>
      <c r="BH117" s="133">
        <v>3.5616203703703699E-3</v>
      </c>
      <c r="BI117" s="133">
        <v>3.5300810185185188E-3</v>
      </c>
      <c r="BJ117" s="133">
        <v>3.6185995370370369E-3</v>
      </c>
      <c r="BK117" s="133">
        <v>3.4885416666666671E-3</v>
      </c>
      <c r="BL117" s="133">
        <v>3.57212962962963E-3</v>
      </c>
      <c r="BM117" s="133">
        <v>3.4323611111111113E-3</v>
      </c>
      <c r="BN117" s="133">
        <v>3.5668518518518519E-3</v>
      </c>
      <c r="BO117" s="133">
        <v>3.6552083333333332E-3</v>
      </c>
      <c r="BP117" s="133">
        <v>3.2744791666666669E-3</v>
      </c>
      <c r="BQ117" s="133">
        <v>3.5642361111111113E-3</v>
      </c>
      <c r="BR117" s="133">
        <v>3.6133101851851847E-3</v>
      </c>
      <c r="BS117" s="133">
        <v>3.2767476851851851E-3</v>
      </c>
      <c r="BT117" s="135">
        <v>2.8323379629629632E-3</v>
      </c>
    </row>
    <row r="118" spans="2:72" x14ac:dyDescent="0.2">
      <c r="B118" s="130">
        <v>113</v>
      </c>
      <c r="C118" s="131">
        <v>42</v>
      </c>
      <c r="D118" s="131" t="s">
        <v>383</v>
      </c>
      <c r="E118" s="132">
        <v>1954</v>
      </c>
      <c r="F118" s="132" t="s">
        <v>314</v>
      </c>
      <c r="G118" s="132">
        <v>8</v>
      </c>
      <c r="H118" s="131" t="s">
        <v>384</v>
      </c>
      <c r="I118" s="134">
        <v>0.21843386574074075</v>
      </c>
      <c r="J118" s="137">
        <v>3.4873263888888888E-3</v>
      </c>
      <c r="K118" s="133">
        <v>2.7093287037037038E-3</v>
      </c>
      <c r="L118" s="133">
        <v>2.7574768518518517E-3</v>
      </c>
      <c r="M118" s="133">
        <v>2.7493287037037035E-3</v>
      </c>
      <c r="N118" s="133">
        <v>2.808032407407408E-3</v>
      </c>
      <c r="O118" s="133">
        <v>2.7937268518518524E-3</v>
      </c>
      <c r="P118" s="133">
        <v>2.7842361111111106E-3</v>
      </c>
      <c r="Q118" s="133">
        <v>2.8594560185185186E-3</v>
      </c>
      <c r="R118" s="133">
        <v>2.8738657407407406E-3</v>
      </c>
      <c r="S118" s="133">
        <v>2.8221759259259259E-3</v>
      </c>
      <c r="T118" s="133">
        <v>2.8415740740740741E-3</v>
      </c>
      <c r="U118" s="133">
        <v>3.0382291666666665E-3</v>
      </c>
      <c r="V118" s="133">
        <v>2.9365740740740741E-3</v>
      </c>
      <c r="W118" s="133">
        <v>2.932013888888889E-3</v>
      </c>
      <c r="X118" s="133">
        <v>2.9595717592592594E-3</v>
      </c>
      <c r="Y118" s="133">
        <v>2.9708333333333327E-3</v>
      </c>
      <c r="Z118" s="133">
        <v>3.0022337962962962E-3</v>
      </c>
      <c r="AA118" s="133">
        <v>3.0165740740740743E-3</v>
      </c>
      <c r="AB118" s="133">
        <v>3.0520486111111108E-3</v>
      </c>
      <c r="AC118" s="133">
        <v>3.054780092592592E-3</v>
      </c>
      <c r="AD118" s="133">
        <v>3.0792824074074077E-3</v>
      </c>
      <c r="AE118" s="133">
        <v>3.0644675925925926E-3</v>
      </c>
      <c r="AF118" s="133">
        <v>3.0799074074074075E-3</v>
      </c>
      <c r="AG118" s="133">
        <v>3.5908796296296296E-3</v>
      </c>
      <c r="AH118" s="133">
        <v>3.4638657407407409E-3</v>
      </c>
      <c r="AI118" s="133">
        <v>3.2182638888888886E-3</v>
      </c>
      <c r="AJ118" s="133">
        <v>3.2512615740740735E-3</v>
      </c>
      <c r="AK118" s="133">
        <v>3.2741898148148148E-3</v>
      </c>
      <c r="AL118" s="133">
        <v>3.307025462962963E-3</v>
      </c>
      <c r="AM118" s="133">
        <v>3.3508449074074079E-3</v>
      </c>
      <c r="AN118" s="133">
        <v>3.3907175925925927E-3</v>
      </c>
      <c r="AO118" s="133">
        <v>3.399513888888889E-3</v>
      </c>
      <c r="AP118" s="133">
        <v>3.5274305555555558E-3</v>
      </c>
      <c r="AQ118" s="133">
        <v>3.4790277777777784E-3</v>
      </c>
      <c r="AR118" s="133">
        <v>3.5557986111111116E-3</v>
      </c>
      <c r="AS118" s="133">
        <v>4.9095486111111111E-3</v>
      </c>
      <c r="AT118" s="133">
        <v>3.6588425925925924E-3</v>
      </c>
      <c r="AU118" s="133">
        <v>5.9215624999999989E-3</v>
      </c>
      <c r="AV118" s="133">
        <v>3.8852777777777779E-3</v>
      </c>
      <c r="AW118" s="133">
        <v>3.8722222222222226E-3</v>
      </c>
      <c r="AX118" s="133">
        <v>3.8372106481481482E-3</v>
      </c>
      <c r="AY118" s="133">
        <v>3.8376388888888891E-3</v>
      </c>
      <c r="AZ118" s="133">
        <v>3.8397222222222222E-3</v>
      </c>
      <c r="BA118" s="133">
        <v>3.8219212962962968E-3</v>
      </c>
      <c r="BB118" s="133">
        <v>3.7994675925925926E-3</v>
      </c>
      <c r="BC118" s="133">
        <v>4.0153935185185188E-3</v>
      </c>
      <c r="BD118" s="133">
        <v>3.7825347222222223E-3</v>
      </c>
      <c r="BE118" s="133">
        <v>3.8221990740740746E-3</v>
      </c>
      <c r="BF118" s="133">
        <v>3.7759722222222222E-3</v>
      </c>
      <c r="BG118" s="133">
        <v>3.987453703703704E-3</v>
      </c>
      <c r="BH118" s="133">
        <v>3.8467245370370374E-3</v>
      </c>
      <c r="BI118" s="133">
        <v>4.0568055555555557E-3</v>
      </c>
      <c r="BJ118" s="133">
        <v>3.8842245370370372E-3</v>
      </c>
      <c r="BK118" s="133">
        <v>3.8286226851851849E-3</v>
      </c>
      <c r="BL118" s="133">
        <v>3.8100810185185186E-3</v>
      </c>
      <c r="BM118" s="133">
        <v>4.1289467592592593E-3</v>
      </c>
      <c r="BN118" s="133">
        <v>3.9109953703703702E-3</v>
      </c>
      <c r="BO118" s="133">
        <v>3.8857523148148145E-3</v>
      </c>
      <c r="BP118" s="133">
        <v>3.8721180555555557E-3</v>
      </c>
      <c r="BQ118" s="133">
        <v>3.7938194444444447E-3</v>
      </c>
      <c r="BR118" s="133">
        <v>3.6292939814814816E-3</v>
      </c>
      <c r="BS118" s="133">
        <v>3.3743518518518523E-3</v>
      </c>
      <c r="BT118" s="135">
        <v>3.1632986111111115E-3</v>
      </c>
    </row>
    <row r="119" spans="2:72" x14ac:dyDescent="0.2">
      <c r="B119" s="130" t="s">
        <v>498</v>
      </c>
      <c r="C119" s="131">
        <v>45</v>
      </c>
      <c r="D119" s="131" t="s">
        <v>499</v>
      </c>
      <c r="E119" s="132">
        <v>1970</v>
      </c>
      <c r="F119" s="132" t="s">
        <v>288</v>
      </c>
      <c r="G119" s="132" t="s">
        <v>498</v>
      </c>
      <c r="H119" s="131" t="s">
        <v>504</v>
      </c>
      <c r="I119" s="134" t="s">
        <v>498</v>
      </c>
      <c r="J119" s="137">
        <v>3.5545601851851849E-3</v>
      </c>
      <c r="K119" s="133">
        <v>2.7351504629629631E-3</v>
      </c>
      <c r="L119" s="133">
        <v>2.7673148148148145E-3</v>
      </c>
      <c r="M119" s="133">
        <v>2.7975231481481479E-3</v>
      </c>
      <c r="N119" s="133">
        <v>2.8355902777777776E-3</v>
      </c>
      <c r="O119" s="133">
        <v>2.8519791666666663E-3</v>
      </c>
      <c r="P119" s="133">
        <v>2.8448263888888885E-3</v>
      </c>
      <c r="Q119" s="133">
        <v>2.7778587962962969E-3</v>
      </c>
      <c r="R119" s="133">
        <v>2.7529282407407411E-3</v>
      </c>
      <c r="S119" s="133">
        <v>2.8134722222222224E-3</v>
      </c>
      <c r="T119" s="133">
        <v>2.7234490740740743E-3</v>
      </c>
      <c r="U119" s="133">
        <v>2.7138888888888889E-3</v>
      </c>
      <c r="V119" s="133">
        <v>2.7117245370370368E-3</v>
      </c>
      <c r="W119" s="133">
        <v>2.7490277777777778E-3</v>
      </c>
      <c r="X119" s="133">
        <v>2.7837731481481481E-3</v>
      </c>
      <c r="Y119" s="133">
        <v>2.7399421296296299E-3</v>
      </c>
      <c r="Z119" s="133">
        <v>2.839849537037037E-3</v>
      </c>
      <c r="AA119" s="133">
        <v>2.7232870370370375E-3</v>
      </c>
      <c r="AB119" s="133">
        <v>2.7591782407407409E-3</v>
      </c>
      <c r="AC119" s="133">
        <v>2.79068287037037E-3</v>
      </c>
      <c r="AD119" s="133">
        <v>2.7792592592592591E-3</v>
      </c>
      <c r="AE119" s="133">
        <v>2.7389004629629634E-3</v>
      </c>
      <c r="AF119" s="133">
        <v>2.7576041666666669E-3</v>
      </c>
      <c r="AG119" s="133">
        <v>2.8478472222222221E-3</v>
      </c>
      <c r="AH119" s="133">
        <v>2.7512731481481481E-3</v>
      </c>
      <c r="AI119" s="133">
        <v>2.7721296296296296E-3</v>
      </c>
      <c r="AJ119" s="133">
        <v>2.829178240740741E-3</v>
      </c>
      <c r="AK119" s="133">
        <v>2.8427662037037037E-3</v>
      </c>
      <c r="AL119" s="133">
        <v>2.8258912037037033E-3</v>
      </c>
      <c r="AM119" s="133">
        <v>2.7633101851851851E-3</v>
      </c>
      <c r="AN119" s="133">
        <v>2.7524999999999997E-3</v>
      </c>
      <c r="AO119" s="133">
        <v>2.9994675925925922E-3</v>
      </c>
      <c r="AP119" s="133">
        <v>2.7269907407407412E-3</v>
      </c>
      <c r="AQ119" s="133">
        <v>2.7504513888888891E-3</v>
      </c>
      <c r="AR119" s="133">
        <v>2.8162268518518523E-3</v>
      </c>
      <c r="AS119" s="133">
        <v>2.8159027777777778E-3</v>
      </c>
      <c r="AT119" s="133">
        <v>2.8349537037037041E-3</v>
      </c>
      <c r="AU119" s="133">
        <v>2.8576388888888892E-3</v>
      </c>
      <c r="AV119" s="133">
        <v>2.9012847222222222E-3</v>
      </c>
      <c r="AW119" s="133">
        <v>3.0627777777777775E-3</v>
      </c>
      <c r="AX119" s="133">
        <v>2.9410416666666665E-3</v>
      </c>
      <c r="AY119" s="133">
        <v>2.9411458333333334E-3</v>
      </c>
      <c r="AZ119" s="133">
        <v>2.8867708333333332E-3</v>
      </c>
      <c r="BA119" s="133">
        <v>2.9534259259259257E-3</v>
      </c>
      <c r="BB119" s="133">
        <v>2.9582291666666667E-3</v>
      </c>
      <c r="BC119" s="133">
        <v>3.4670601851851854E-3</v>
      </c>
      <c r="BD119" s="133">
        <v>3.0121759259259255E-3</v>
      </c>
      <c r="BE119" s="133">
        <v>3.0353819444444443E-3</v>
      </c>
      <c r="BF119" s="133">
        <v>3.1270023148148147E-3</v>
      </c>
      <c r="BG119" s="133">
        <v>3.4000462962962964E-3</v>
      </c>
      <c r="BH119" s="133">
        <v>3.2434259259259256E-3</v>
      </c>
      <c r="BI119" s="133">
        <v>3.3063078703703705E-3</v>
      </c>
      <c r="BJ119" s="133">
        <v>3.3407175925925926E-3</v>
      </c>
      <c r="BK119" s="133"/>
      <c r="BL119" s="133"/>
      <c r="BM119" s="133"/>
      <c r="BN119" s="133"/>
      <c r="BO119" s="133"/>
      <c r="BP119" s="133"/>
      <c r="BQ119" s="133"/>
      <c r="BR119" s="133"/>
      <c r="BS119" s="133"/>
      <c r="BT119" s="135"/>
    </row>
    <row r="120" spans="2:72" x14ac:dyDescent="0.2">
      <c r="B120" s="130" t="s">
        <v>498</v>
      </c>
      <c r="C120" s="131">
        <v>89</v>
      </c>
      <c r="D120" s="131" t="s">
        <v>500</v>
      </c>
      <c r="E120" s="132">
        <v>1970</v>
      </c>
      <c r="F120" s="132" t="s">
        <v>288</v>
      </c>
      <c r="G120" s="132" t="s">
        <v>498</v>
      </c>
      <c r="H120" s="131"/>
      <c r="I120" s="134" t="s">
        <v>498</v>
      </c>
      <c r="J120" s="137">
        <v>3.2314930555555552E-3</v>
      </c>
      <c r="K120" s="133">
        <v>2.5788657407407409E-3</v>
      </c>
      <c r="L120" s="133">
        <v>2.5894791666666666E-3</v>
      </c>
      <c r="M120" s="133">
        <v>2.6380671296296295E-3</v>
      </c>
      <c r="N120" s="133">
        <v>2.6248611111111108E-3</v>
      </c>
      <c r="O120" s="133">
        <v>2.606712962962963E-3</v>
      </c>
      <c r="P120" s="133">
        <v>2.6320138888888886E-3</v>
      </c>
      <c r="Q120" s="133">
        <v>2.6376967592592593E-3</v>
      </c>
      <c r="R120" s="133">
        <v>2.6364351851851848E-3</v>
      </c>
      <c r="S120" s="133">
        <v>2.6863773148148151E-3</v>
      </c>
      <c r="T120" s="133">
        <v>2.7022222222222222E-3</v>
      </c>
      <c r="U120" s="133">
        <v>2.6727199074074071E-3</v>
      </c>
      <c r="V120" s="133">
        <v>2.6887615740740743E-3</v>
      </c>
      <c r="W120" s="133">
        <v>2.7082175925925924E-3</v>
      </c>
      <c r="X120" s="133">
        <v>2.7244097222222222E-3</v>
      </c>
      <c r="Y120" s="133">
        <v>2.6992708333333335E-3</v>
      </c>
      <c r="Z120" s="133">
        <v>2.7902430555555558E-3</v>
      </c>
      <c r="AA120" s="133">
        <v>2.7049537037037038E-3</v>
      </c>
      <c r="AB120" s="133">
        <v>2.7505787037037034E-3</v>
      </c>
      <c r="AC120" s="133">
        <v>2.7433680555555558E-3</v>
      </c>
      <c r="AD120" s="133">
        <v>2.7571180555555556E-3</v>
      </c>
      <c r="AE120" s="133">
        <v>2.764027777777778E-3</v>
      </c>
      <c r="AF120" s="133">
        <v>2.8042361111111111E-3</v>
      </c>
      <c r="AG120" s="133">
        <v>2.8162152777777773E-3</v>
      </c>
      <c r="AH120" s="133">
        <v>2.8238078703703706E-3</v>
      </c>
      <c r="AI120" s="133">
        <v>2.8364583333333336E-3</v>
      </c>
      <c r="AJ120" s="133">
        <v>2.9268402777777778E-3</v>
      </c>
      <c r="AK120" s="133">
        <v>2.8577083333333332E-3</v>
      </c>
      <c r="AL120" s="133">
        <v>2.8565277777777777E-3</v>
      </c>
      <c r="AM120" s="133">
        <v>2.8872800925925923E-3</v>
      </c>
      <c r="AN120" s="133">
        <v>2.8848148148148144E-3</v>
      </c>
      <c r="AO120" s="133">
        <v>2.913599537037037E-3</v>
      </c>
      <c r="AP120" s="133">
        <v>2.9732523148148144E-3</v>
      </c>
      <c r="AQ120" s="133">
        <v>3.2135995370370374E-3</v>
      </c>
      <c r="AR120" s="133">
        <v>2.987488425925926E-3</v>
      </c>
      <c r="AS120" s="133">
        <v>2.9729629629629633E-3</v>
      </c>
      <c r="AT120" s="133">
        <v>3.0697685185185185E-3</v>
      </c>
      <c r="AU120" s="133">
        <v>2.9957870370370368E-3</v>
      </c>
      <c r="AV120" s="133">
        <v>2.9902083333333339E-3</v>
      </c>
      <c r="AW120" s="133">
        <v>3.075428240740741E-3</v>
      </c>
      <c r="AX120" s="133">
        <v>3.1157754629629626E-3</v>
      </c>
      <c r="AY120" s="133">
        <v>3.2588773148148147E-3</v>
      </c>
      <c r="AZ120" s="133">
        <v>3.0508449074074071E-3</v>
      </c>
      <c r="BA120" s="133">
        <v>3.175833333333333E-3</v>
      </c>
      <c r="BB120" s="133">
        <v>3.844363425925926E-3</v>
      </c>
      <c r="BC120" s="133">
        <v>3.4038541666666666E-3</v>
      </c>
      <c r="BD120" s="133">
        <v>3.2545138888888884E-3</v>
      </c>
      <c r="BE120" s="133">
        <v>3.3186226851851853E-3</v>
      </c>
      <c r="BF120" s="133">
        <v>3.4223148148148151E-3</v>
      </c>
      <c r="BG120" s="133">
        <v>3.5562500000000004E-3</v>
      </c>
      <c r="BH120" s="133"/>
      <c r="BI120" s="133"/>
      <c r="BJ120" s="133"/>
      <c r="BK120" s="133"/>
      <c r="BL120" s="133"/>
      <c r="BM120" s="133"/>
      <c r="BN120" s="133"/>
      <c r="BO120" s="133"/>
      <c r="BP120" s="133"/>
      <c r="BQ120" s="133"/>
      <c r="BR120" s="133"/>
      <c r="BS120" s="133"/>
      <c r="BT120" s="135"/>
    </row>
    <row r="121" spans="2:72" x14ac:dyDescent="0.2">
      <c r="B121" s="130" t="s">
        <v>498</v>
      </c>
      <c r="C121" s="131">
        <v>49</v>
      </c>
      <c r="D121" s="131" t="s">
        <v>501</v>
      </c>
      <c r="E121" s="132">
        <v>1961</v>
      </c>
      <c r="F121" s="132" t="s">
        <v>277</v>
      </c>
      <c r="G121" s="132" t="s">
        <v>498</v>
      </c>
      <c r="H121" s="131" t="s">
        <v>504</v>
      </c>
      <c r="I121" s="134" t="s">
        <v>498</v>
      </c>
      <c r="J121" s="137">
        <v>3.0500347222222226E-3</v>
      </c>
      <c r="K121" s="133">
        <v>2.3019097222222221E-3</v>
      </c>
      <c r="L121" s="133">
        <v>2.3184375000000002E-3</v>
      </c>
      <c r="M121" s="133">
        <v>2.2804629629629629E-3</v>
      </c>
      <c r="N121" s="133">
        <v>2.2746180555555558E-3</v>
      </c>
      <c r="O121" s="133">
        <v>2.2146296296296298E-3</v>
      </c>
      <c r="P121" s="133">
        <v>2.2259375000000001E-3</v>
      </c>
      <c r="Q121" s="133">
        <v>2.177488425925926E-3</v>
      </c>
      <c r="R121" s="133">
        <v>2.1969907407407411E-3</v>
      </c>
      <c r="S121" s="133">
        <v>2.611585648148148E-3</v>
      </c>
      <c r="T121" s="133">
        <v>2.1819444444444443E-3</v>
      </c>
      <c r="U121" s="133">
        <v>2.1598032407407408E-3</v>
      </c>
      <c r="V121" s="133">
        <v>2.3031481481481479E-3</v>
      </c>
      <c r="W121" s="133">
        <v>2.234675925925926E-3</v>
      </c>
      <c r="X121" s="133">
        <v>2.1873148148148147E-3</v>
      </c>
      <c r="Y121" s="133">
        <v>2.2310648148148146E-3</v>
      </c>
      <c r="Z121" s="133">
        <v>2.2126388888888886E-3</v>
      </c>
      <c r="AA121" s="133">
        <v>2.2307638888888889E-3</v>
      </c>
      <c r="AB121" s="133">
        <v>2.2579282407407405E-3</v>
      </c>
      <c r="AC121" s="133">
        <v>2.2129166666666664E-3</v>
      </c>
      <c r="AD121" s="133">
        <v>2.2160879629629631E-3</v>
      </c>
      <c r="AE121" s="133">
        <v>2.3360185185185185E-3</v>
      </c>
      <c r="AF121" s="133">
        <v>2.7047106481481484E-3</v>
      </c>
      <c r="AG121" s="133">
        <v>2.1923726851851852E-3</v>
      </c>
      <c r="AH121" s="133">
        <v>2.2649305555555552E-3</v>
      </c>
      <c r="AI121" s="133">
        <v>2.2285185185185186E-3</v>
      </c>
      <c r="AJ121" s="133">
        <v>2.2525462962962963E-3</v>
      </c>
      <c r="AK121" s="133">
        <v>2.3575578703703705E-3</v>
      </c>
      <c r="AL121" s="133">
        <v>2.2649074074074073E-3</v>
      </c>
      <c r="AM121" s="133">
        <v>2.3137152777777778E-3</v>
      </c>
      <c r="AN121" s="133">
        <v>2.3191898148148152E-3</v>
      </c>
      <c r="AO121" s="133">
        <v>2.5330092592592596E-3</v>
      </c>
      <c r="AP121" s="133">
        <v>2.3411921296296293E-3</v>
      </c>
      <c r="AQ121" s="133">
        <v>2.3120949074074077E-3</v>
      </c>
      <c r="AR121" s="133">
        <v>2.3192939814814812E-3</v>
      </c>
      <c r="AS121" s="133">
        <v>2.3204050925925927E-3</v>
      </c>
      <c r="AT121" s="133">
        <v>2.4536689814814816E-3</v>
      </c>
      <c r="AU121" s="133">
        <v>2.3207407407407408E-3</v>
      </c>
      <c r="AV121" s="133">
        <v>2.3385300925925926E-3</v>
      </c>
      <c r="AW121" s="133">
        <v>2.3412384259259259E-3</v>
      </c>
      <c r="AX121" s="133">
        <v>2.3888078703703706E-3</v>
      </c>
      <c r="AY121" s="133">
        <v>2.809965277777778E-3</v>
      </c>
      <c r="AZ121" s="133">
        <v>2.4530787037037038E-3</v>
      </c>
      <c r="BA121" s="133">
        <v>2.4741319444444442E-3</v>
      </c>
      <c r="BB121" s="133">
        <v>2.447534722222222E-3</v>
      </c>
      <c r="BC121" s="133">
        <v>2.3786458333333333E-3</v>
      </c>
      <c r="BD121" s="133">
        <v>2.4607291666666666E-3</v>
      </c>
      <c r="BE121" s="133">
        <v>2.5736342592592595E-3</v>
      </c>
      <c r="BF121" s="133"/>
      <c r="BG121" s="133"/>
      <c r="BH121" s="133"/>
      <c r="BI121" s="133"/>
      <c r="BJ121" s="133"/>
      <c r="BK121" s="133"/>
      <c r="BL121" s="133"/>
      <c r="BM121" s="133"/>
      <c r="BN121" s="133"/>
      <c r="BO121" s="133"/>
      <c r="BP121" s="133"/>
      <c r="BQ121" s="133"/>
      <c r="BR121" s="133"/>
      <c r="BS121" s="133"/>
      <c r="BT121" s="135"/>
    </row>
    <row r="122" spans="2:72" x14ac:dyDescent="0.2">
      <c r="B122" s="130" t="s">
        <v>498</v>
      </c>
      <c r="C122" s="131">
        <v>27</v>
      </c>
      <c r="D122" s="131" t="s">
        <v>502</v>
      </c>
      <c r="E122" s="132">
        <v>1986</v>
      </c>
      <c r="F122" s="132" t="s">
        <v>266</v>
      </c>
      <c r="G122" s="132" t="s">
        <v>498</v>
      </c>
      <c r="H122" s="131" t="s">
        <v>505</v>
      </c>
      <c r="I122" s="134" t="s">
        <v>498</v>
      </c>
      <c r="J122" s="137">
        <v>3.2468055555555553E-3</v>
      </c>
      <c r="K122" s="133">
        <v>2.2888888888888894E-3</v>
      </c>
      <c r="L122" s="133">
        <v>2.4392824074074078E-3</v>
      </c>
      <c r="M122" s="133">
        <v>2.2454166666666668E-3</v>
      </c>
      <c r="N122" s="133">
        <v>2.3208680555555556E-3</v>
      </c>
      <c r="O122" s="133">
        <v>2.3183796296296299E-3</v>
      </c>
      <c r="P122" s="133">
        <v>2.3344675925925924E-3</v>
      </c>
      <c r="Q122" s="133">
        <v>2.3523842592592594E-3</v>
      </c>
      <c r="R122" s="133">
        <v>2.3521643518518518E-3</v>
      </c>
      <c r="S122" s="133">
        <v>2.3772916666666669E-3</v>
      </c>
      <c r="T122" s="133">
        <v>2.340752314814815E-3</v>
      </c>
      <c r="U122" s="133">
        <v>2.3886921296296295E-3</v>
      </c>
      <c r="V122" s="133">
        <v>2.339675925925926E-3</v>
      </c>
      <c r="W122" s="133">
        <v>2.3925810185185187E-3</v>
      </c>
      <c r="X122" s="133">
        <v>2.3791782407407407E-3</v>
      </c>
      <c r="Y122" s="133">
        <v>2.3402314814814818E-3</v>
      </c>
      <c r="Z122" s="133">
        <v>2.4845254629629627E-3</v>
      </c>
      <c r="AA122" s="133">
        <v>2.412199074074074E-3</v>
      </c>
      <c r="AB122" s="133">
        <v>2.4088078703703706E-3</v>
      </c>
      <c r="AC122" s="133">
        <v>2.3612615740740742E-3</v>
      </c>
      <c r="AD122" s="133">
        <v>2.4259837962962963E-3</v>
      </c>
      <c r="AE122" s="133">
        <v>2.3959722222222225E-3</v>
      </c>
      <c r="AF122" s="133">
        <v>2.4286921296296292E-3</v>
      </c>
      <c r="AG122" s="133">
        <v>2.4801273148148148E-3</v>
      </c>
      <c r="AH122" s="133">
        <v>2.4879166666666669E-3</v>
      </c>
      <c r="AI122" s="133">
        <v>2.4461574074074073E-3</v>
      </c>
      <c r="AJ122" s="133">
        <v>2.5014814814814813E-3</v>
      </c>
      <c r="AK122" s="133">
        <v>2.4856481481481483E-3</v>
      </c>
      <c r="AL122" s="133">
        <v>2.5087847222222221E-3</v>
      </c>
      <c r="AM122" s="133">
        <v>2.5231828703703705E-3</v>
      </c>
      <c r="AN122" s="133">
        <v>2.5452662037037037E-3</v>
      </c>
      <c r="AO122" s="133">
        <v>2.7438657407407407E-3</v>
      </c>
      <c r="AP122" s="133">
        <v>2.6233217592592593E-3</v>
      </c>
      <c r="AQ122" s="133">
        <v>2.6264583333333331E-3</v>
      </c>
      <c r="AR122" s="133">
        <v>2.6285532407407408E-3</v>
      </c>
      <c r="AS122" s="133">
        <v>2.644837962962963E-3</v>
      </c>
      <c r="AT122" s="133">
        <v>2.6291898148148147E-3</v>
      </c>
      <c r="AU122" s="133">
        <v>2.6642476851851849E-3</v>
      </c>
      <c r="AV122" s="133">
        <v>2.7181597222222221E-3</v>
      </c>
      <c r="AW122" s="133">
        <v>2.7552662037037038E-3</v>
      </c>
      <c r="AX122" s="133">
        <v>2.7163425925925927E-3</v>
      </c>
      <c r="AY122" s="133">
        <v>2.7676504629629631E-3</v>
      </c>
      <c r="AZ122" s="133">
        <v>2.746828703703704E-3</v>
      </c>
      <c r="BA122" s="133">
        <v>2.8663773148148147E-3</v>
      </c>
      <c r="BB122" s="133">
        <v>2.8440393518518524E-3</v>
      </c>
      <c r="BC122" s="133">
        <v>3.0166782407407403E-3</v>
      </c>
      <c r="BD122" s="133">
        <v>2.9228472222222221E-3</v>
      </c>
      <c r="BE122" s="133">
        <v>3.5910185185185181E-3</v>
      </c>
      <c r="BF122" s="133"/>
      <c r="BG122" s="133"/>
      <c r="BH122" s="133"/>
      <c r="BI122" s="133"/>
      <c r="BJ122" s="133"/>
      <c r="BK122" s="133"/>
      <c r="BL122" s="133"/>
      <c r="BM122" s="133"/>
      <c r="BN122" s="133"/>
      <c r="BO122" s="133"/>
      <c r="BP122" s="133"/>
      <c r="BQ122" s="133"/>
      <c r="BR122" s="133"/>
      <c r="BS122" s="133"/>
      <c r="BT122" s="135"/>
    </row>
    <row r="123" spans="2:72" x14ac:dyDescent="0.2">
      <c r="B123" s="130" t="s">
        <v>498</v>
      </c>
      <c r="C123" s="131">
        <v>127</v>
      </c>
      <c r="D123" s="131" t="s">
        <v>503</v>
      </c>
      <c r="E123" s="132">
        <v>1962</v>
      </c>
      <c r="F123" s="132" t="s">
        <v>277</v>
      </c>
      <c r="G123" s="132" t="s">
        <v>498</v>
      </c>
      <c r="H123" s="131" t="s">
        <v>506</v>
      </c>
      <c r="I123" s="134" t="s">
        <v>498</v>
      </c>
      <c r="J123" s="137">
        <v>3.6945601851851848E-3</v>
      </c>
      <c r="K123" s="133">
        <v>2.8495370370370371E-3</v>
      </c>
      <c r="L123" s="133">
        <v>2.9275231481481478E-3</v>
      </c>
      <c r="M123" s="133">
        <v>2.9090972222222222E-3</v>
      </c>
      <c r="N123" s="133">
        <v>3.3297800925925925E-3</v>
      </c>
      <c r="O123" s="133">
        <v>2.913101851851852E-3</v>
      </c>
      <c r="P123" s="133">
        <v>2.9120138888888889E-3</v>
      </c>
      <c r="Q123" s="133">
        <v>3.010462962962963E-3</v>
      </c>
      <c r="R123" s="133">
        <v>2.9876041666666666E-3</v>
      </c>
      <c r="S123" s="133">
        <v>2.9863078703703705E-3</v>
      </c>
      <c r="T123" s="133">
        <v>3.0571875000000004E-3</v>
      </c>
      <c r="U123" s="133">
        <v>3.0568402777777777E-3</v>
      </c>
      <c r="V123" s="133">
        <v>3.0033796296296297E-3</v>
      </c>
      <c r="W123" s="133">
        <v>2.9963657407407404E-3</v>
      </c>
      <c r="X123" s="133">
        <v>3.2797685185185187E-3</v>
      </c>
      <c r="Y123" s="133">
        <v>3.0624884259259255E-3</v>
      </c>
      <c r="Z123" s="133">
        <v>3.0415625000000004E-3</v>
      </c>
      <c r="AA123" s="133">
        <v>3.0632986111111108E-3</v>
      </c>
      <c r="AB123" s="133">
        <v>3.0770486111111116E-3</v>
      </c>
      <c r="AC123" s="133">
        <v>3.1436689814814812E-3</v>
      </c>
      <c r="AD123" s="133">
        <v>3.4221064814814813E-3</v>
      </c>
      <c r="AE123" s="133">
        <v>3.1388194444444441E-3</v>
      </c>
      <c r="AF123" s="133">
        <v>3.113333333333333E-3</v>
      </c>
      <c r="AG123" s="133">
        <v>3.1560648148148147E-3</v>
      </c>
      <c r="AH123" s="133">
        <v>3.5267013888888887E-3</v>
      </c>
      <c r="AI123" s="133">
        <v>3.1247453703703702E-3</v>
      </c>
      <c r="AJ123" s="133">
        <v>3.5189583333333336E-3</v>
      </c>
      <c r="AK123" s="133">
        <v>3.1059837962962959E-3</v>
      </c>
      <c r="AL123" s="133">
        <v>3.1120601851851847E-3</v>
      </c>
      <c r="AM123" s="133">
        <v>3.751875E-3</v>
      </c>
      <c r="AN123" s="133">
        <v>3.9467592592592592E-3</v>
      </c>
      <c r="AO123" s="133">
        <v>3.7395486111111115E-3</v>
      </c>
      <c r="AP123" s="133">
        <v>5.2260532407407403E-3</v>
      </c>
      <c r="AQ123" s="133">
        <v>3.5525578703703704E-3</v>
      </c>
      <c r="AR123" s="133">
        <v>3.9448148148148151E-3</v>
      </c>
      <c r="AS123" s="133">
        <v>5.5988078703703703E-3</v>
      </c>
      <c r="AT123" s="133">
        <v>3.6657060185185182E-3</v>
      </c>
      <c r="AU123" s="133"/>
      <c r="AV123" s="133"/>
      <c r="AW123" s="133"/>
      <c r="AX123" s="133"/>
      <c r="AY123" s="133"/>
      <c r="AZ123" s="133"/>
      <c r="BA123" s="133"/>
      <c r="BB123" s="133"/>
      <c r="BC123" s="133"/>
      <c r="BD123" s="133"/>
      <c r="BE123" s="133"/>
      <c r="BF123" s="133"/>
      <c r="BG123" s="133"/>
      <c r="BH123" s="133"/>
      <c r="BI123" s="133"/>
      <c r="BJ123" s="133"/>
      <c r="BK123" s="133"/>
      <c r="BL123" s="133"/>
      <c r="BM123" s="133"/>
      <c r="BN123" s="133"/>
      <c r="BO123" s="133"/>
      <c r="BP123" s="133"/>
      <c r="BQ123" s="133"/>
      <c r="BR123" s="133"/>
      <c r="BS123" s="133"/>
      <c r="BT123" s="135"/>
    </row>
    <row r="124" spans="2:72" x14ac:dyDescent="0.2"/>
    <row r="125" spans="2:72" x14ac:dyDescent="0.2">
      <c r="B125" s="1" t="s">
        <v>179</v>
      </c>
      <c r="C125" s="1" t="s">
        <v>179</v>
      </c>
      <c r="D125" s="1" t="s">
        <v>0</v>
      </c>
      <c r="J125" s="58">
        <v>1.9583333333333336E-3</v>
      </c>
      <c r="K125" s="58">
        <v>1.5520833333333333E-3</v>
      </c>
      <c r="L125" s="58">
        <v>1.5462962962962963E-3</v>
      </c>
      <c r="M125" s="58">
        <v>1.5729166666666667E-3</v>
      </c>
      <c r="N125" s="58">
        <v>1.5555555555555557E-3</v>
      </c>
      <c r="O125" s="58">
        <v>1.5833333333333335E-3</v>
      </c>
      <c r="P125" s="58">
        <v>1.5833333333333335E-3</v>
      </c>
      <c r="Q125" s="58">
        <v>1.6111111111111109E-3</v>
      </c>
      <c r="R125" s="58">
        <v>1.6053240740740741E-3</v>
      </c>
      <c r="S125" s="58">
        <v>1.6018518518518517E-3</v>
      </c>
      <c r="T125" s="58">
        <v>1.6111111111111109E-3</v>
      </c>
      <c r="U125" s="58">
        <v>1.6111111111111109E-3</v>
      </c>
      <c r="V125" s="58">
        <v>1.5821759259259259E-3</v>
      </c>
      <c r="W125" s="58">
        <v>1.6006944444444445E-3</v>
      </c>
      <c r="X125" s="58">
        <v>1.5972222222222221E-3</v>
      </c>
      <c r="Y125" s="58">
        <v>1.6041666666666667E-3</v>
      </c>
      <c r="Z125" s="58">
        <v>1.6076388888888887E-3</v>
      </c>
      <c r="AA125" s="58">
        <v>1.6076388888888887E-3</v>
      </c>
      <c r="AB125" s="58">
        <v>1.6064814814814815E-3</v>
      </c>
      <c r="AC125" s="58">
        <v>1.6226851851851853E-3</v>
      </c>
      <c r="AD125" s="58">
        <v>1.6064814814814815E-3</v>
      </c>
      <c r="AE125" s="58">
        <v>1.6064814814814815E-3</v>
      </c>
      <c r="AF125" s="58">
        <v>1.6238425925925925E-3</v>
      </c>
      <c r="AG125" s="58">
        <v>1.6168981481481479E-3</v>
      </c>
      <c r="AH125" s="58">
        <v>1.6099537037037037E-3</v>
      </c>
      <c r="AI125" s="58">
        <v>1.6273148148148147E-3</v>
      </c>
      <c r="AJ125" s="58">
        <v>1.6006944444444445E-3</v>
      </c>
      <c r="AK125" s="58">
        <v>1.6273148148148147E-3</v>
      </c>
      <c r="AL125" s="58">
        <v>1.6226851851851853E-3</v>
      </c>
      <c r="AM125" s="58">
        <v>1.6388888888888887E-3</v>
      </c>
      <c r="AN125" s="58">
        <v>1.6273148148148147E-3</v>
      </c>
      <c r="AO125" s="58">
        <v>1.6307870370370367E-3</v>
      </c>
      <c r="AP125" s="58">
        <v>1.6284722222222221E-3</v>
      </c>
      <c r="AQ125" s="58">
        <v>1.6168981481481479E-3</v>
      </c>
      <c r="AR125" s="58">
        <v>1.6469907407407407E-3</v>
      </c>
      <c r="AS125" s="58">
        <v>1.6377314814814815E-3</v>
      </c>
      <c r="AT125" s="58">
        <v>1.6412037037037037E-3</v>
      </c>
      <c r="AU125" s="58">
        <v>1.6631944444444446E-3</v>
      </c>
      <c r="AV125" s="58">
        <v>1.6805555555555556E-3</v>
      </c>
      <c r="AW125" s="58">
        <v>1.6608796296296296E-3</v>
      </c>
      <c r="AX125" s="58">
        <v>1.6539351851851854E-3</v>
      </c>
      <c r="AY125" s="58">
        <v>1.6423611111111111E-3</v>
      </c>
      <c r="AZ125" s="58">
        <v>1.7013888888888892E-3</v>
      </c>
      <c r="BA125" s="58">
        <v>1.7118055555555556E-3</v>
      </c>
      <c r="BB125" s="58">
        <v>1.6655092592592592E-3</v>
      </c>
      <c r="BC125" s="58">
        <v>1.6736111111111112E-3</v>
      </c>
      <c r="BD125" s="58">
        <v>1.6875E-3</v>
      </c>
      <c r="BE125" s="58">
        <v>1.681712962962963E-3</v>
      </c>
      <c r="BF125" s="58">
        <v>1.6782407407407406E-3</v>
      </c>
      <c r="BG125" s="58">
        <v>1.7164351851851852E-3</v>
      </c>
      <c r="BH125" s="58">
        <v>1.7013888888888892E-3</v>
      </c>
      <c r="BI125" s="58">
        <v>1.6597222222222224E-3</v>
      </c>
      <c r="BJ125" s="58">
        <v>1.6678240740740742E-3</v>
      </c>
      <c r="BK125" s="58">
        <v>1.6782407407407406E-3</v>
      </c>
      <c r="BL125" s="58">
        <v>1.6712962962962964E-3</v>
      </c>
      <c r="BM125" s="58">
        <v>1.6851851851851852E-3</v>
      </c>
      <c r="BN125" s="58">
        <v>1.675925925925926E-3</v>
      </c>
      <c r="BO125" s="58">
        <v>1.6782407407407406E-3</v>
      </c>
      <c r="BP125" s="58">
        <v>1.7025462962962964E-3</v>
      </c>
      <c r="BQ125" s="58">
        <v>1.7465277777777781E-3</v>
      </c>
      <c r="BR125" s="58">
        <v>1.7349537037037036E-3</v>
      </c>
      <c r="BS125" s="58">
        <v>1.6967592592592592E-3</v>
      </c>
      <c r="BT125" s="58">
        <v>1.6539351851851854E-3</v>
      </c>
    </row>
    <row r="126" spans="2:72" x14ac:dyDescent="0.2"/>
    <row r="127" spans="2:72" hidden="1" x14ac:dyDescent="0.2"/>
    <row r="128" spans="2:72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</sheetData>
  <sheetProtection password="C7B2" sheet="1" objects="1" scenarios="1"/>
  <hyperlinks>
    <hyperlink ref="H2" location="index!A1" display="zpět na OBSAH"/>
  </hyperlinks>
  <pageMargins left="0" right="0" top="0" bottom="0" header="0" footer="0"/>
  <pageSetup paperSize="9" scale="44" fitToWidth="2" orientation="landscape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24"/>
  <sheetViews>
    <sheetView showGridLines="0" showRowColHeaders="0" workbookViewId="0">
      <pane xSplit="9" ySplit="5" topLeftCell="M6" activePane="bottomRight" state="frozen"/>
      <selection activeCell="A2" sqref="A2"/>
      <selection pane="topRight" activeCell="A2" sqref="A2"/>
      <selection pane="bottomLeft" activeCell="A2" sqref="A2"/>
      <selection pane="bottomRight" activeCell="B5" sqref="B5"/>
    </sheetView>
  </sheetViews>
  <sheetFormatPr defaultColWidth="0" defaultRowHeight="11.25" zeroHeight="1" x14ac:dyDescent="0.2"/>
  <cols>
    <col min="1" max="1" width="1.7109375" style="1" customWidth="1"/>
    <col min="2" max="2" width="3.42578125" style="1" customWidth="1"/>
    <col min="3" max="3" width="3.5703125" style="1" bestFit="1" customWidth="1"/>
    <col min="4" max="4" width="16.42578125" style="1" bestFit="1" customWidth="1"/>
    <col min="5" max="5" width="4.42578125" style="1" bestFit="1" customWidth="1"/>
    <col min="6" max="6" width="3.28515625" style="1" bestFit="1" customWidth="1"/>
    <col min="7" max="7" width="6" style="1" bestFit="1" customWidth="1"/>
    <col min="8" max="8" width="21" style="1" bestFit="1" customWidth="1"/>
    <col min="9" max="9" width="7.42578125" style="143" bestFit="1" customWidth="1"/>
    <col min="10" max="72" width="6.140625" style="1" bestFit="1" customWidth="1"/>
    <col min="73" max="73" width="2.7109375" style="1" customWidth="1"/>
    <col min="74" max="16384" width="5.5703125" style="1" hidden="1"/>
  </cols>
  <sheetData>
    <row r="1" spans="2:72" x14ac:dyDescent="0.2"/>
    <row r="2" spans="2:72" ht="15.75" x14ac:dyDescent="0.25">
      <c r="B2" s="126" t="s">
        <v>117</v>
      </c>
      <c r="H2" s="12" t="s">
        <v>222</v>
      </c>
    </row>
    <row r="3" spans="2:72" x14ac:dyDescent="0.2">
      <c r="B3" s="1" t="str">
        <f>laps_times!B3</f>
        <v>8. BUDĚJOVICKÝ MERCURY MARATON 2015</v>
      </c>
    </row>
    <row r="4" spans="2:72" x14ac:dyDescent="0.2">
      <c r="J4" s="129" t="s">
        <v>122</v>
      </c>
    </row>
    <row r="5" spans="2:72" s="7" customFormat="1" x14ac:dyDescent="0.2">
      <c r="B5" s="9" t="s">
        <v>51</v>
      </c>
      <c r="C5" s="15" t="s">
        <v>46</v>
      </c>
      <c r="D5" s="5" t="s">
        <v>47</v>
      </c>
      <c r="E5" s="9" t="s">
        <v>115</v>
      </c>
      <c r="F5" s="9" t="s">
        <v>48</v>
      </c>
      <c r="G5" s="9" t="s">
        <v>49</v>
      </c>
      <c r="H5" s="5" t="s">
        <v>50</v>
      </c>
      <c r="I5" s="6" t="s">
        <v>121</v>
      </c>
      <c r="J5" s="8" t="s">
        <v>52</v>
      </c>
      <c r="K5" s="8" t="s">
        <v>53</v>
      </c>
      <c r="L5" s="8" t="s">
        <v>54</v>
      </c>
      <c r="M5" s="8" t="s">
        <v>55</v>
      </c>
      <c r="N5" s="8" t="s">
        <v>56</v>
      </c>
      <c r="O5" s="8" t="s">
        <v>57</v>
      </c>
      <c r="P5" s="8" t="s">
        <v>58</v>
      </c>
      <c r="Q5" s="8" t="s">
        <v>59</v>
      </c>
      <c r="R5" s="8" t="s">
        <v>60</v>
      </c>
      <c r="S5" s="8" t="s">
        <v>61</v>
      </c>
      <c r="T5" s="8" t="s">
        <v>62</v>
      </c>
      <c r="U5" s="8" t="s">
        <v>63</v>
      </c>
      <c r="V5" s="8" t="s">
        <v>64</v>
      </c>
      <c r="W5" s="8" t="s">
        <v>65</v>
      </c>
      <c r="X5" s="8" t="s">
        <v>66</v>
      </c>
      <c r="Y5" s="8" t="s">
        <v>67</v>
      </c>
      <c r="Z5" s="8" t="s">
        <v>68</v>
      </c>
      <c r="AA5" s="8" t="s">
        <v>69</v>
      </c>
      <c r="AB5" s="8" t="s">
        <v>70</v>
      </c>
      <c r="AC5" s="8" t="s">
        <v>71</v>
      </c>
      <c r="AD5" s="8" t="s">
        <v>72</v>
      </c>
      <c r="AE5" s="8" t="s">
        <v>73</v>
      </c>
      <c r="AF5" s="8" t="s">
        <v>74</v>
      </c>
      <c r="AG5" s="8" t="s">
        <v>75</v>
      </c>
      <c r="AH5" s="8" t="s">
        <v>76</v>
      </c>
      <c r="AI5" s="8" t="s">
        <v>77</v>
      </c>
      <c r="AJ5" s="8" t="s">
        <v>78</v>
      </c>
      <c r="AK5" s="8" t="s">
        <v>79</v>
      </c>
      <c r="AL5" s="8" t="s">
        <v>80</v>
      </c>
      <c r="AM5" s="8" t="s">
        <v>81</v>
      </c>
      <c r="AN5" s="8" t="s">
        <v>82</v>
      </c>
      <c r="AO5" s="8" t="s">
        <v>83</v>
      </c>
      <c r="AP5" s="8" t="s">
        <v>84</v>
      </c>
      <c r="AQ5" s="8" t="s">
        <v>85</v>
      </c>
      <c r="AR5" s="8" t="s">
        <v>86</v>
      </c>
      <c r="AS5" s="8" t="s">
        <v>87</v>
      </c>
      <c r="AT5" s="8" t="s">
        <v>88</v>
      </c>
      <c r="AU5" s="8" t="s">
        <v>89</v>
      </c>
      <c r="AV5" s="8" t="s">
        <v>90</v>
      </c>
      <c r="AW5" s="8" t="s">
        <v>91</v>
      </c>
      <c r="AX5" s="8" t="s">
        <v>92</v>
      </c>
      <c r="AY5" s="8" t="s">
        <v>93</v>
      </c>
      <c r="AZ5" s="8" t="s">
        <v>94</v>
      </c>
      <c r="BA5" s="8" t="s">
        <v>95</v>
      </c>
      <c r="BB5" s="8" t="s">
        <v>96</v>
      </c>
      <c r="BC5" s="8" t="s">
        <v>97</v>
      </c>
      <c r="BD5" s="8" t="s">
        <v>98</v>
      </c>
      <c r="BE5" s="8" t="s">
        <v>99</v>
      </c>
      <c r="BF5" s="8" t="s">
        <v>100</v>
      </c>
      <c r="BG5" s="8" t="s">
        <v>101</v>
      </c>
      <c r="BH5" s="8" t="s">
        <v>102</v>
      </c>
      <c r="BI5" s="8" t="s">
        <v>103</v>
      </c>
      <c r="BJ5" s="8" t="s">
        <v>104</v>
      </c>
      <c r="BK5" s="8" t="s">
        <v>105</v>
      </c>
      <c r="BL5" s="8" t="s">
        <v>106</v>
      </c>
      <c r="BM5" s="8" t="s">
        <v>107</v>
      </c>
      <c r="BN5" s="8" t="s">
        <v>108</v>
      </c>
      <c r="BO5" s="8" t="s">
        <v>109</v>
      </c>
      <c r="BP5" s="8" t="s">
        <v>110</v>
      </c>
      <c r="BQ5" s="8" t="s">
        <v>111</v>
      </c>
      <c r="BR5" s="8" t="s">
        <v>112</v>
      </c>
      <c r="BS5" s="8" t="s">
        <v>113</v>
      </c>
      <c r="BT5" s="8" t="s">
        <v>114</v>
      </c>
    </row>
    <row r="6" spans="2:72" x14ac:dyDescent="0.2">
      <c r="B6" s="130">
        <f>laps_times[[#This Row],[poř]]</f>
        <v>1</v>
      </c>
      <c r="C6" s="131">
        <f>laps_times[[#This Row],[s.č.]]</f>
        <v>100</v>
      </c>
      <c r="D6" s="131" t="str">
        <f>laps_times[[#This Row],[jméno]]</f>
        <v>Orálek Daniel</v>
      </c>
      <c r="E6" s="132">
        <f>laps_times[[#This Row],[roč]]</f>
        <v>1970</v>
      </c>
      <c r="F6" s="132" t="str">
        <f>laps_times[[#This Row],[kat]]</f>
        <v>M3</v>
      </c>
      <c r="G6" s="132">
        <f>laps_times[[#This Row],[poř_kat]]</f>
        <v>1</v>
      </c>
      <c r="H6" s="131" t="str">
        <f>IF(ISBLANK(laps_times[[#This Row],[klub]]),"-",laps_times[[#This Row],[klub]])</f>
        <v>Adidas Boost Team</v>
      </c>
      <c r="I6" s="134">
        <f>laps_times[[#This Row],[celk. čas]]</f>
        <v>0.11097261574074074</v>
      </c>
      <c r="J6" s="138">
        <f>laps_times[[#This Row],[1]]</f>
        <v>2.1178472222222224E-3</v>
      </c>
      <c r="K6" s="138">
        <f>IF(ISBLANK(laps_times[[#This Row],[2]]),"DNF",    rounds_cum_time[[#This Row],[1]]+laps_times[[#This Row],[2]])</f>
        <v>3.7299421296296299E-3</v>
      </c>
      <c r="L6" s="138">
        <f>IF(ISBLANK(laps_times[[#This Row],[3]]),"DNF",    rounds_cum_time[[#This Row],[2]]+laps_times[[#This Row],[3]])</f>
        <v>5.3555208333333337E-3</v>
      </c>
      <c r="M6" s="138">
        <f>IF(ISBLANK(laps_times[[#This Row],[4]]),"DNF",    rounds_cum_time[[#This Row],[3]]+laps_times[[#This Row],[4]])</f>
        <v>6.9923726851851857E-3</v>
      </c>
      <c r="N6" s="138">
        <f>IF(ISBLANK(laps_times[[#This Row],[5]]),"DNF",    rounds_cum_time[[#This Row],[4]]+laps_times[[#This Row],[5]])</f>
        <v>8.6352893518518523E-3</v>
      </c>
      <c r="O6" s="138">
        <f>IF(ISBLANK(laps_times[[#This Row],[6]]),"DNF",    rounds_cum_time[[#This Row],[5]]+laps_times[[#This Row],[6]])</f>
        <v>1.0289710648148149E-2</v>
      </c>
      <c r="P6" s="138">
        <f>IF(ISBLANK(laps_times[[#This Row],[7]]),"DNF",    rounds_cum_time[[#This Row],[6]]+laps_times[[#This Row],[7]])</f>
        <v>1.1932696759259259E-2</v>
      </c>
      <c r="Q6" s="138">
        <f>IF(ISBLANK(laps_times[[#This Row],[8]]),"DNF",    rounds_cum_time[[#This Row],[7]]+laps_times[[#This Row],[8]])</f>
        <v>1.3592314814814814E-2</v>
      </c>
      <c r="R6" s="138">
        <f>IF(ISBLANK(laps_times[[#This Row],[9]]),"DNF",    rounds_cum_time[[#This Row],[8]]+laps_times[[#This Row],[9]])</f>
        <v>1.5244444444444444E-2</v>
      </c>
      <c r="S6" s="138">
        <f>IF(ISBLANK(laps_times[[#This Row],[10]]),"DNF",    rounds_cum_time[[#This Row],[9]]+laps_times[[#This Row],[10]])</f>
        <v>1.6910300925925926E-2</v>
      </c>
      <c r="T6" s="138">
        <f>IF(ISBLANK(laps_times[[#This Row],[11]]),"DNF",    rounds_cum_time[[#This Row],[10]]+laps_times[[#This Row],[11]])</f>
        <v>1.8573680555555555E-2</v>
      </c>
      <c r="U6" s="138">
        <f>IF(ISBLANK(laps_times[[#This Row],[12]]),"DNF",    rounds_cum_time[[#This Row],[11]]+laps_times[[#This Row],[12]])</f>
        <v>2.0240324074074074E-2</v>
      </c>
      <c r="V6" s="138">
        <f>IF(ISBLANK(laps_times[[#This Row],[13]]),"DNF",    rounds_cum_time[[#This Row],[12]]+laps_times[[#This Row],[13]])</f>
        <v>2.1916736111111113E-2</v>
      </c>
      <c r="W6" s="138">
        <f>IF(ISBLANK(laps_times[[#This Row],[14]]),"DNF",    rounds_cum_time[[#This Row],[13]]+laps_times[[#This Row],[14]])</f>
        <v>2.3599351851851854E-2</v>
      </c>
      <c r="X6" s="138">
        <f>IF(ISBLANK(laps_times[[#This Row],[15]]),"DNF",    rounds_cum_time[[#This Row],[14]]+laps_times[[#This Row],[15]])</f>
        <v>2.5295682870370373E-2</v>
      </c>
      <c r="Y6" s="138">
        <f>IF(ISBLANK(laps_times[[#This Row],[16]]),"DNF",    rounds_cum_time[[#This Row],[15]]+laps_times[[#This Row],[16]])</f>
        <v>2.6990381944444447E-2</v>
      </c>
      <c r="Z6" s="138">
        <f>IF(ISBLANK(laps_times[[#This Row],[17]]),"DNF",    rounds_cum_time[[#This Row],[16]]+laps_times[[#This Row],[17]])</f>
        <v>2.8685995370370372E-2</v>
      </c>
      <c r="AA6" s="138">
        <f>IF(ISBLANK(laps_times[[#This Row],[18]]),"DNF",    rounds_cum_time[[#This Row],[17]]+laps_times[[#This Row],[18]])</f>
        <v>3.0402152777777781E-2</v>
      </c>
      <c r="AB6" s="138">
        <f>IF(ISBLANK(laps_times[[#This Row],[19]]),"DNF",    rounds_cum_time[[#This Row],[18]]+laps_times[[#This Row],[19]])</f>
        <v>3.2101921296296299E-2</v>
      </c>
      <c r="AC6" s="138">
        <f>IF(ISBLANK(laps_times[[#This Row],[20]]),"DNF",    rounds_cum_time[[#This Row],[19]]+laps_times[[#This Row],[20]])</f>
        <v>3.3806076388888891E-2</v>
      </c>
      <c r="AD6" s="138">
        <f>IF(ISBLANK(laps_times[[#This Row],[21]]),"DNF",    rounds_cum_time[[#This Row],[20]]+laps_times[[#This Row],[21]])</f>
        <v>3.550454861111111E-2</v>
      </c>
      <c r="AE6" s="138">
        <f>IF(ISBLANK(laps_times[[#This Row],[22]]),"DNF",    rounds_cum_time[[#This Row],[21]]+laps_times[[#This Row],[22]])</f>
        <v>3.7195520833333329E-2</v>
      </c>
      <c r="AF6" s="138">
        <f>IF(ISBLANK(laps_times[[#This Row],[23]]),"DNF",    rounds_cum_time[[#This Row],[22]]+laps_times[[#This Row],[23]])</f>
        <v>3.8889756944444437E-2</v>
      </c>
      <c r="AG6" s="138">
        <f>IF(ISBLANK(laps_times[[#This Row],[24]]),"DNF",    rounds_cum_time[[#This Row],[23]]+laps_times[[#This Row],[24]])</f>
        <v>4.0560659722222211E-2</v>
      </c>
      <c r="AH6" s="138">
        <f>IF(ISBLANK(laps_times[[#This Row],[25]]),"DNF",    rounds_cum_time[[#This Row],[24]]+laps_times[[#This Row],[25]])</f>
        <v>4.2261666666666656E-2</v>
      </c>
      <c r="AI6" s="138">
        <f>IF(ISBLANK(laps_times[[#This Row],[26]]),"DNF",    rounds_cum_time[[#This Row],[25]]+laps_times[[#This Row],[26]])</f>
        <v>4.3950763888888876E-2</v>
      </c>
      <c r="AJ6" s="138">
        <f>IF(ISBLANK(laps_times[[#This Row],[27]]),"DNF",    rounds_cum_time[[#This Row],[26]]+laps_times[[#This Row],[27]])</f>
        <v>4.5642962962962948E-2</v>
      </c>
      <c r="AK6" s="138">
        <f>IF(ISBLANK(laps_times[[#This Row],[28]]),"DNF",    rounds_cum_time[[#This Row],[27]]+laps_times[[#This Row],[28]])</f>
        <v>4.7329965277777761E-2</v>
      </c>
      <c r="AL6" s="138">
        <f>IF(ISBLANK(laps_times[[#This Row],[29]]),"DNF",    rounds_cum_time[[#This Row],[28]]+laps_times[[#This Row],[29]])</f>
        <v>4.9009016203703688E-2</v>
      </c>
      <c r="AM6" s="138">
        <f>IF(ISBLANK(laps_times[[#This Row],[30]]),"DNF",    rounds_cum_time[[#This Row],[29]]+laps_times[[#This Row],[30]])</f>
        <v>5.0720127314814803E-2</v>
      </c>
      <c r="AN6" s="138">
        <f>IF(ISBLANK(laps_times[[#This Row],[31]]),"DNF",    rounds_cum_time[[#This Row],[30]]+laps_times[[#This Row],[31]])</f>
        <v>5.2434861111111099E-2</v>
      </c>
      <c r="AO6" s="138">
        <f>IF(ISBLANK(laps_times[[#This Row],[32]]),"DNF",    rounds_cum_time[[#This Row],[31]]+laps_times[[#This Row],[32]])</f>
        <v>5.4153356481481466E-2</v>
      </c>
      <c r="AP6" s="138">
        <f>IF(ISBLANK(laps_times[[#This Row],[33]]),"DNF",    rounds_cum_time[[#This Row],[32]]+laps_times[[#This Row],[33]])</f>
        <v>5.5897060185185171E-2</v>
      </c>
      <c r="AQ6" s="138">
        <f>IF(ISBLANK(laps_times[[#This Row],[34]]),"DNF",    rounds_cum_time[[#This Row],[33]]+laps_times[[#This Row],[34]])</f>
        <v>5.7651631944444427E-2</v>
      </c>
      <c r="AR6" s="138">
        <f>IF(ISBLANK(laps_times[[#This Row],[35]]),"DNF",    rounds_cum_time[[#This Row],[34]]+laps_times[[#This Row],[35]])</f>
        <v>5.9402476851851835E-2</v>
      </c>
      <c r="AS6" s="138">
        <f>IF(ISBLANK(laps_times[[#This Row],[36]]),"DNF",    rounds_cum_time[[#This Row],[35]]+laps_times[[#This Row],[36]])</f>
        <v>6.1219780092592574E-2</v>
      </c>
      <c r="AT6" s="138">
        <f>IF(ISBLANK(laps_times[[#This Row],[37]]),"DNF",    rounds_cum_time[[#This Row],[36]]+laps_times[[#This Row],[37]])</f>
        <v>6.2996481481481459E-2</v>
      </c>
      <c r="AU6" s="138">
        <f>IF(ISBLANK(laps_times[[#This Row],[38]]),"DNF",    rounds_cum_time[[#This Row],[37]]+laps_times[[#This Row],[38]])</f>
        <v>6.4768564814814786E-2</v>
      </c>
      <c r="AV6" s="138">
        <f>IF(ISBLANK(laps_times[[#This Row],[39]]),"DNF",    rounds_cum_time[[#This Row],[38]]+laps_times[[#This Row],[39]])</f>
        <v>6.6572384259259224E-2</v>
      </c>
      <c r="AW6" s="138">
        <f>IF(ISBLANK(laps_times[[#This Row],[40]]),"DNF",    rounds_cum_time[[#This Row],[39]]+laps_times[[#This Row],[40]])</f>
        <v>6.8361284722222193E-2</v>
      </c>
      <c r="AX6" s="138">
        <f>IF(ISBLANK(laps_times[[#This Row],[41]]),"DNF",    rounds_cum_time[[#This Row],[40]]+laps_times[[#This Row],[41]])</f>
        <v>7.0148634259259227E-2</v>
      </c>
      <c r="AY6" s="138">
        <f>IF(ISBLANK(laps_times[[#This Row],[42]]),"DNF",    rounds_cum_time[[#This Row],[41]]+laps_times[[#This Row],[42]])</f>
        <v>7.1939722222222183E-2</v>
      </c>
      <c r="AZ6" s="138">
        <f>IF(ISBLANK(laps_times[[#This Row],[43]]),"DNF",    rounds_cum_time[[#This Row],[42]]+laps_times[[#This Row],[43]])</f>
        <v>7.3777696759259215E-2</v>
      </c>
      <c r="BA6" s="138">
        <f>IF(ISBLANK(laps_times[[#This Row],[44]]),"DNF",    rounds_cum_time[[#This Row],[43]]+laps_times[[#This Row],[44]])</f>
        <v>7.5584004629629581E-2</v>
      </c>
      <c r="BB6" s="138">
        <f>IF(ISBLANK(laps_times[[#This Row],[45]]),"DNF",    rounds_cum_time[[#This Row],[44]]+laps_times[[#This Row],[45]])</f>
        <v>7.7431099537036988E-2</v>
      </c>
      <c r="BC6" s="138">
        <f>IF(ISBLANK(laps_times[[#This Row],[46]]),"DNF",    rounds_cum_time[[#This Row],[45]]+laps_times[[#This Row],[46]])</f>
        <v>7.9324155092592538E-2</v>
      </c>
      <c r="BD6" s="138">
        <f>IF(ISBLANK(laps_times[[#This Row],[47]]),"DNF",    rounds_cum_time[[#This Row],[46]]+laps_times[[#This Row],[47]])</f>
        <v>8.1182662037036987E-2</v>
      </c>
      <c r="BE6" s="138">
        <f>IF(ISBLANK(laps_times[[#This Row],[48]]),"DNF",    rounds_cum_time[[#This Row],[47]]+laps_times[[#This Row],[48]])</f>
        <v>8.3067685185185133E-2</v>
      </c>
      <c r="BF6" s="138">
        <f>IF(ISBLANK(laps_times[[#This Row],[49]]),"DNF",    rounds_cum_time[[#This Row],[48]]+laps_times[[#This Row],[49]])</f>
        <v>8.4966874999999942E-2</v>
      </c>
      <c r="BG6" s="138">
        <f>IF(ISBLANK(laps_times[[#This Row],[50]]),"DNF",    rounds_cum_time[[#This Row],[49]]+laps_times[[#This Row],[50]])</f>
        <v>8.6849143518518454E-2</v>
      </c>
      <c r="BH6" s="138">
        <f>IF(ISBLANK(laps_times[[#This Row],[51]]),"DNF",    rounds_cum_time[[#This Row],[50]]+laps_times[[#This Row],[51]])</f>
        <v>8.8744004629629572E-2</v>
      </c>
      <c r="BI6" s="138">
        <f>IF(ISBLANK(laps_times[[#This Row],[52]]),"DNF",    rounds_cum_time[[#This Row],[51]]+laps_times[[#This Row],[52]])</f>
        <v>9.0654837962962906E-2</v>
      </c>
      <c r="BJ6" s="138">
        <f>IF(ISBLANK(laps_times[[#This Row],[53]]),"DNF",    rounds_cum_time[[#This Row],[52]]+laps_times[[#This Row],[53]])</f>
        <v>9.2525659722222167E-2</v>
      </c>
      <c r="BK6" s="138">
        <f>IF(ISBLANK(laps_times[[#This Row],[54]]),"DNF",    rounds_cum_time[[#This Row],[53]]+laps_times[[#This Row],[54]])</f>
        <v>9.4348645833333272E-2</v>
      </c>
      <c r="BL6" s="138">
        <f>IF(ISBLANK(laps_times[[#This Row],[55]]),"DNF",    rounds_cum_time[[#This Row],[54]]+laps_times[[#This Row],[55]])</f>
        <v>9.6167245370370316E-2</v>
      </c>
      <c r="BM6" s="138">
        <f>IF(ISBLANK(laps_times[[#This Row],[56]]),"DNF",    rounds_cum_time[[#This Row],[55]]+laps_times[[#This Row],[56]])</f>
        <v>9.80539467592592E-2</v>
      </c>
      <c r="BN6" s="138">
        <f>IF(ISBLANK(laps_times[[#This Row],[57]]),"DNF",    rounds_cum_time[[#This Row],[56]]+laps_times[[#This Row],[57]])</f>
        <v>9.9891782407407342E-2</v>
      </c>
      <c r="BO6" s="138">
        <f>IF(ISBLANK(laps_times[[#This Row],[58]]),"DNF",    rounds_cum_time[[#This Row],[57]]+laps_times[[#This Row],[58]])</f>
        <v>0.10173593749999993</v>
      </c>
      <c r="BP6" s="138">
        <f>IF(ISBLANK(laps_times[[#This Row],[59]]),"DNF",    rounds_cum_time[[#This Row],[58]]+laps_times[[#This Row],[59]])</f>
        <v>0.10358578703703697</v>
      </c>
      <c r="BQ6" s="138">
        <f>IF(ISBLANK(laps_times[[#This Row],[60]]),"DNF",    rounds_cum_time[[#This Row],[59]]+laps_times[[#This Row],[60]])</f>
        <v>0.10545337962962956</v>
      </c>
      <c r="BR6" s="138">
        <f>IF(ISBLANK(laps_times[[#This Row],[61]]),"DNF",    rounds_cum_time[[#This Row],[60]]+laps_times[[#This Row],[61]])</f>
        <v>0.10730489583333326</v>
      </c>
      <c r="BS6" s="138">
        <f>IF(ISBLANK(laps_times[[#This Row],[62]]),"DNF",    rounds_cum_time[[#This Row],[61]]+laps_times[[#This Row],[62]])</f>
        <v>0.10917307870370363</v>
      </c>
      <c r="BT6" s="139">
        <f>IF(ISBLANK(laps_times[[#This Row],[63]]),"DNF",    rounds_cum_time[[#This Row],[62]]+laps_times[[#This Row],[63]])</f>
        <v>0.11097261574074066</v>
      </c>
    </row>
    <row r="7" spans="2:72" x14ac:dyDescent="0.2">
      <c r="B7" s="130">
        <f>laps_times[[#This Row],[poř]]</f>
        <v>2</v>
      </c>
      <c r="C7" s="131">
        <f>laps_times[[#This Row],[s.č.]]</f>
        <v>123</v>
      </c>
      <c r="D7" s="131" t="str">
        <f>laps_times[[#This Row],[jméno]]</f>
        <v>Schoř Jakub</v>
      </c>
      <c r="E7" s="132">
        <f>laps_times[[#This Row],[roč]]</f>
        <v>1983</v>
      </c>
      <c r="F7" s="132" t="str">
        <f>laps_times[[#This Row],[kat]]</f>
        <v>M2</v>
      </c>
      <c r="G7" s="132">
        <f>laps_times[[#This Row],[poř_kat]]</f>
        <v>1</v>
      </c>
      <c r="H7" s="131" t="str">
        <f>IF(ISBLANK(laps_times[[#This Row],[klub]]),"-",laps_times[[#This Row],[klub]])</f>
        <v>TJ Sokol Unhošť</v>
      </c>
      <c r="I7" s="134">
        <f>laps_times[[#This Row],[celk. čas]]</f>
        <v>0.11370945601851852</v>
      </c>
      <c r="J7" s="138">
        <f>laps_times[[#This Row],[1]]</f>
        <v>2.3262731481481481E-3</v>
      </c>
      <c r="K7" s="138">
        <f>IF(ISBLANK(laps_times[[#This Row],[2]]),"DNF",    rounds_cum_time[[#This Row],[1]]+laps_times[[#This Row],[2]])</f>
        <v>4.134375E-3</v>
      </c>
      <c r="L7" s="138">
        <f>IF(ISBLANK(laps_times[[#This Row],[3]]),"DNF",    rounds_cum_time[[#This Row],[2]]+laps_times[[#This Row],[3]])</f>
        <v>5.9533217592592589E-3</v>
      </c>
      <c r="M7" s="138">
        <f>IF(ISBLANK(laps_times[[#This Row],[4]]),"DNF",    rounds_cum_time[[#This Row],[3]]+laps_times[[#This Row],[4]])</f>
        <v>7.7815277777777778E-3</v>
      </c>
      <c r="N7" s="138">
        <f>IF(ISBLANK(laps_times[[#This Row],[5]]),"DNF",    rounds_cum_time[[#This Row],[4]]+laps_times[[#This Row],[5]])</f>
        <v>9.5910185185185178E-3</v>
      </c>
      <c r="O7" s="138">
        <f>IF(ISBLANK(laps_times[[#This Row],[6]]),"DNF",    rounds_cum_time[[#This Row],[5]]+laps_times[[#This Row],[6]])</f>
        <v>1.1466597222222222E-2</v>
      </c>
      <c r="P7" s="138">
        <f>IF(ISBLANK(laps_times[[#This Row],[7]]),"DNF",    rounds_cum_time[[#This Row],[6]]+laps_times[[#This Row],[7]])</f>
        <v>1.3288680555555555E-2</v>
      </c>
      <c r="Q7" s="138">
        <f>IF(ISBLANK(laps_times[[#This Row],[8]]),"DNF",    rounds_cum_time[[#This Row],[7]]+laps_times[[#This Row],[8]])</f>
        <v>1.5075011574074074E-2</v>
      </c>
      <c r="R7" s="138">
        <f>IF(ISBLANK(laps_times[[#This Row],[9]]),"DNF",    rounds_cum_time[[#This Row],[8]]+laps_times[[#This Row],[9]])</f>
        <v>1.6920844907407407E-2</v>
      </c>
      <c r="S7" s="138">
        <f>IF(ISBLANK(laps_times[[#This Row],[10]]),"DNF",    rounds_cum_time[[#This Row],[9]]+laps_times[[#This Row],[10]])</f>
        <v>1.8743807870370371E-2</v>
      </c>
      <c r="T7" s="138">
        <f>IF(ISBLANK(laps_times[[#This Row],[11]]),"DNF",    rounds_cum_time[[#This Row],[10]]+laps_times[[#This Row],[11]])</f>
        <v>2.0555231481481483E-2</v>
      </c>
      <c r="U7" s="138">
        <f>IF(ISBLANK(laps_times[[#This Row],[12]]),"DNF",    rounds_cum_time[[#This Row],[11]]+laps_times[[#This Row],[12]])</f>
        <v>2.238369212962963E-2</v>
      </c>
      <c r="V7" s="138">
        <f>IF(ISBLANK(laps_times[[#This Row],[13]]),"DNF",    rounds_cum_time[[#This Row],[12]]+laps_times[[#This Row],[13]])</f>
        <v>2.4210370370370372E-2</v>
      </c>
      <c r="W7" s="138">
        <f>IF(ISBLANK(laps_times[[#This Row],[14]]),"DNF",    rounds_cum_time[[#This Row],[13]]+laps_times[[#This Row],[14]])</f>
        <v>2.6034120370370371E-2</v>
      </c>
      <c r="X7" s="138">
        <f>IF(ISBLANK(laps_times[[#This Row],[15]]),"DNF",    rounds_cum_time[[#This Row],[14]]+laps_times[[#This Row],[15]])</f>
        <v>2.7876956018518518E-2</v>
      </c>
      <c r="Y7" s="138">
        <f>IF(ISBLANK(laps_times[[#This Row],[16]]),"DNF",    rounds_cum_time[[#This Row],[15]]+laps_times[[#This Row],[16]])</f>
        <v>2.970724537037037E-2</v>
      </c>
      <c r="Z7" s="138">
        <f>IF(ISBLANK(laps_times[[#This Row],[17]]),"DNF",    rounds_cum_time[[#This Row],[16]]+laps_times[[#This Row],[17]])</f>
        <v>3.1532824074074074E-2</v>
      </c>
      <c r="AA7" s="138">
        <f>IF(ISBLANK(laps_times[[#This Row],[18]]),"DNF",    rounds_cum_time[[#This Row],[17]]+laps_times[[#This Row],[18]])</f>
        <v>3.334040509259259E-2</v>
      </c>
      <c r="AB7" s="138">
        <f>IF(ISBLANK(laps_times[[#This Row],[19]]),"DNF",    rounds_cum_time[[#This Row],[18]]+laps_times[[#This Row],[19]])</f>
        <v>3.5155682870370367E-2</v>
      </c>
      <c r="AC7" s="138">
        <f>IF(ISBLANK(laps_times[[#This Row],[20]]),"DNF",    rounds_cum_time[[#This Row],[19]]+laps_times[[#This Row],[20]])</f>
        <v>3.6964745370370367E-2</v>
      </c>
      <c r="AD7" s="138">
        <f>IF(ISBLANK(laps_times[[#This Row],[21]]),"DNF",    rounds_cum_time[[#This Row],[20]]+laps_times[[#This Row],[21]])</f>
        <v>3.8790925925925923E-2</v>
      </c>
      <c r="AE7" s="138">
        <f>IF(ISBLANK(laps_times[[#This Row],[22]]),"DNF",    rounds_cum_time[[#This Row],[21]]+laps_times[[#This Row],[22]])</f>
        <v>4.0610439814814811E-2</v>
      </c>
      <c r="AF7" s="138">
        <f>IF(ISBLANK(laps_times[[#This Row],[23]]),"DNF",    rounds_cum_time[[#This Row],[22]]+laps_times[[#This Row],[23]])</f>
        <v>4.2448495370370369E-2</v>
      </c>
      <c r="AG7" s="138">
        <f>IF(ISBLANK(laps_times[[#This Row],[24]]),"DNF",    rounds_cum_time[[#This Row],[23]]+laps_times[[#This Row],[24]])</f>
        <v>4.4264212962962964E-2</v>
      </c>
      <c r="AH7" s="138">
        <f>IF(ISBLANK(laps_times[[#This Row],[25]]),"DNF",    rounds_cum_time[[#This Row],[24]]+laps_times[[#This Row],[25]])</f>
        <v>4.6100462962962961E-2</v>
      </c>
      <c r="AI7" s="138">
        <f>IF(ISBLANK(laps_times[[#This Row],[26]]),"DNF",    rounds_cum_time[[#This Row],[25]]+laps_times[[#This Row],[26]])</f>
        <v>4.7923680555555556E-2</v>
      </c>
      <c r="AJ7" s="138">
        <f>IF(ISBLANK(laps_times[[#This Row],[27]]),"DNF",    rounds_cum_time[[#This Row],[26]]+laps_times[[#This Row],[27]])</f>
        <v>4.9759293981481482E-2</v>
      </c>
      <c r="AK7" s="138">
        <f>IF(ISBLANK(laps_times[[#This Row],[28]]),"DNF",    rounds_cum_time[[#This Row],[27]]+laps_times[[#This Row],[28]])</f>
        <v>5.1585752314814819E-2</v>
      </c>
      <c r="AL7" s="138">
        <f>IF(ISBLANK(laps_times[[#This Row],[29]]),"DNF",    rounds_cum_time[[#This Row],[28]]+laps_times[[#This Row],[29]])</f>
        <v>5.3400092592592596E-2</v>
      </c>
      <c r="AM7" s="138">
        <f>IF(ISBLANK(laps_times[[#This Row],[30]]),"DNF",    rounds_cum_time[[#This Row],[29]]+laps_times[[#This Row],[30]])</f>
        <v>5.5227488425925932E-2</v>
      </c>
      <c r="AN7" s="138">
        <f>IF(ISBLANK(laps_times[[#This Row],[31]]),"DNF",    rounds_cum_time[[#This Row],[30]]+laps_times[[#This Row],[31]])</f>
        <v>5.7070115740740744E-2</v>
      </c>
      <c r="AO7" s="138">
        <f>IF(ISBLANK(laps_times[[#This Row],[32]]),"DNF",    rounds_cum_time[[#This Row],[31]]+laps_times[[#This Row],[32]])</f>
        <v>5.888201388888889E-2</v>
      </c>
      <c r="AP7" s="138">
        <f>IF(ISBLANK(laps_times[[#This Row],[33]]),"DNF",    rounds_cum_time[[#This Row],[32]]+laps_times[[#This Row],[33]])</f>
        <v>6.0687893518518519E-2</v>
      </c>
      <c r="AQ7" s="138">
        <f>IF(ISBLANK(laps_times[[#This Row],[34]]),"DNF",    rounds_cum_time[[#This Row],[33]]+laps_times[[#This Row],[34]])</f>
        <v>6.2464525462962966E-2</v>
      </c>
      <c r="AR7" s="138">
        <f>IF(ISBLANK(laps_times[[#This Row],[35]]),"DNF",    rounds_cum_time[[#This Row],[34]]+laps_times[[#This Row],[35]])</f>
        <v>6.4271608796296301E-2</v>
      </c>
      <c r="AS7" s="138">
        <f>IF(ISBLANK(laps_times[[#This Row],[36]]),"DNF",    rounds_cum_time[[#This Row],[35]]+laps_times[[#This Row],[36]])</f>
        <v>6.6050590277777779E-2</v>
      </c>
      <c r="AT7" s="138">
        <f>IF(ISBLANK(laps_times[[#This Row],[37]]),"DNF",    rounds_cum_time[[#This Row],[36]]+laps_times[[#This Row],[37]])</f>
        <v>6.785758101851852E-2</v>
      </c>
      <c r="AU7" s="138">
        <f>IF(ISBLANK(laps_times[[#This Row],[38]]),"DNF",    rounds_cum_time[[#This Row],[37]]+laps_times[[#This Row],[38]])</f>
        <v>6.9628067129629628E-2</v>
      </c>
      <c r="AV7" s="138">
        <f>IF(ISBLANK(laps_times[[#This Row],[39]]),"DNF",    rounds_cum_time[[#This Row],[38]]+laps_times[[#This Row],[39]])</f>
        <v>7.1379363425925921E-2</v>
      </c>
      <c r="AW7" s="138">
        <f>IF(ISBLANK(laps_times[[#This Row],[40]]),"DNF",    rounds_cum_time[[#This Row],[39]]+laps_times[[#This Row],[40]])</f>
        <v>7.3141782407407402E-2</v>
      </c>
      <c r="AX7" s="138">
        <f>IF(ISBLANK(laps_times[[#This Row],[41]]),"DNF",    rounds_cum_time[[#This Row],[40]]+laps_times[[#This Row],[41]])</f>
        <v>7.4880347222222213E-2</v>
      </c>
      <c r="AY7" s="138">
        <f>IF(ISBLANK(laps_times[[#This Row],[42]]),"DNF",    rounds_cum_time[[#This Row],[41]]+laps_times[[#This Row],[42]])</f>
        <v>7.6613194444444435E-2</v>
      </c>
      <c r="AZ7" s="138">
        <f>IF(ISBLANK(laps_times[[#This Row],[43]]),"DNF",    rounds_cum_time[[#This Row],[42]]+laps_times[[#This Row],[43]])</f>
        <v>7.8294953703703693E-2</v>
      </c>
      <c r="BA7" s="138">
        <f>IF(ISBLANK(laps_times[[#This Row],[44]]),"DNF",    rounds_cum_time[[#This Row],[43]]+laps_times[[#This Row],[44]])</f>
        <v>8.0012662037037025E-2</v>
      </c>
      <c r="BB7" s="138">
        <f>IF(ISBLANK(laps_times[[#This Row],[45]]),"DNF",    rounds_cum_time[[#This Row],[44]]+laps_times[[#This Row],[45]])</f>
        <v>8.1766956018518508E-2</v>
      </c>
      <c r="BC7" s="138">
        <f>IF(ISBLANK(laps_times[[#This Row],[46]]),"DNF",    rounds_cum_time[[#This Row],[45]]+laps_times[[#This Row],[46]])</f>
        <v>8.3490624999999985E-2</v>
      </c>
      <c r="BD7" s="138">
        <f>IF(ISBLANK(laps_times[[#This Row],[47]]),"DNF",    rounds_cum_time[[#This Row],[46]]+laps_times[[#This Row],[47]])</f>
        <v>8.5200173611111096E-2</v>
      </c>
      <c r="BE7" s="138">
        <f>IF(ISBLANK(laps_times[[#This Row],[48]]),"DNF",    rounds_cum_time[[#This Row],[47]]+laps_times[[#This Row],[48]])</f>
        <v>8.6912997685185164E-2</v>
      </c>
      <c r="BF7" s="138">
        <f>IF(ISBLANK(laps_times[[#This Row],[49]]),"DNF",    rounds_cum_time[[#This Row],[48]]+laps_times[[#This Row],[49]])</f>
        <v>8.8587743055555529E-2</v>
      </c>
      <c r="BG7" s="138">
        <f>IF(ISBLANK(laps_times[[#This Row],[50]]),"DNF",    rounds_cum_time[[#This Row],[49]]+laps_times[[#This Row],[50]])</f>
        <v>9.0302152777777756E-2</v>
      </c>
      <c r="BH7" s="138">
        <f>IF(ISBLANK(laps_times[[#This Row],[51]]),"DNF",    rounds_cum_time[[#This Row],[50]]+laps_times[[#This Row],[51]])</f>
        <v>9.202673611111109E-2</v>
      </c>
      <c r="BI7" s="138">
        <f>IF(ISBLANK(laps_times[[#This Row],[52]]),"DNF",    rounds_cum_time[[#This Row],[51]]+laps_times[[#This Row],[52]])</f>
        <v>9.3774363425925905E-2</v>
      </c>
      <c r="BJ7" s="138">
        <f>IF(ISBLANK(laps_times[[#This Row],[53]]),"DNF",    rounds_cum_time[[#This Row],[52]]+laps_times[[#This Row],[53]])</f>
        <v>9.5554687499999985E-2</v>
      </c>
      <c r="BK7" s="138">
        <f>IF(ISBLANK(laps_times[[#This Row],[54]]),"DNF",    rounds_cum_time[[#This Row],[53]]+laps_times[[#This Row],[54]])</f>
        <v>9.7326863425925905E-2</v>
      </c>
      <c r="BL7" s="138">
        <f>IF(ISBLANK(laps_times[[#This Row],[55]]),"DNF",    rounds_cum_time[[#This Row],[54]]+laps_times[[#This Row],[55]])</f>
        <v>9.9100763888888874E-2</v>
      </c>
      <c r="BM7" s="138">
        <f>IF(ISBLANK(laps_times[[#This Row],[56]]),"DNF",    rounds_cum_time[[#This Row],[55]]+laps_times[[#This Row],[56]])</f>
        <v>0.10090803240740739</v>
      </c>
      <c r="BN7" s="138">
        <f>IF(ISBLANK(laps_times[[#This Row],[57]]),"DNF",    rounds_cum_time[[#This Row],[56]]+laps_times[[#This Row],[57]])</f>
        <v>0.1027422685185185</v>
      </c>
      <c r="BO7" s="138">
        <f>IF(ISBLANK(laps_times[[#This Row],[58]]),"DNF",    rounds_cum_time[[#This Row],[57]]+laps_times[[#This Row],[58]])</f>
        <v>0.10457692129629628</v>
      </c>
      <c r="BP7" s="138">
        <f>IF(ISBLANK(laps_times[[#This Row],[59]]),"DNF",    rounds_cum_time[[#This Row],[58]]+laps_times[[#This Row],[59]])</f>
        <v>0.10643054398148147</v>
      </c>
      <c r="BQ7" s="138">
        <f>IF(ISBLANK(laps_times[[#This Row],[60]]),"DNF",    rounds_cum_time[[#This Row],[59]]+laps_times[[#This Row],[60]])</f>
        <v>0.10828013888888888</v>
      </c>
      <c r="BR7" s="138">
        <f>IF(ISBLANK(laps_times[[#This Row],[61]]),"DNF",    rounds_cum_time[[#This Row],[60]]+laps_times[[#This Row],[61]])</f>
        <v>0.11010650462962962</v>
      </c>
      <c r="BS7" s="138">
        <f>IF(ISBLANK(laps_times[[#This Row],[62]]),"DNF",    rounds_cum_time[[#This Row],[61]]+laps_times[[#This Row],[62]])</f>
        <v>0.11193461805555555</v>
      </c>
      <c r="BT7" s="139">
        <f>IF(ISBLANK(laps_times[[#This Row],[63]]),"DNF",    rounds_cum_time[[#This Row],[62]]+laps_times[[#This Row],[63]])</f>
        <v>0.11370945601851851</v>
      </c>
    </row>
    <row r="8" spans="2:72" x14ac:dyDescent="0.2">
      <c r="B8" s="130">
        <f>laps_times[[#This Row],[poř]]</f>
        <v>3</v>
      </c>
      <c r="C8" s="131">
        <f>laps_times[[#This Row],[s.č.]]</f>
        <v>71</v>
      </c>
      <c r="D8" s="131" t="str">
        <f>laps_times[[#This Row],[jméno]]</f>
        <v>Hostička Jan</v>
      </c>
      <c r="E8" s="132">
        <f>laps_times[[#This Row],[roč]]</f>
        <v>1979</v>
      </c>
      <c r="F8" s="132" t="str">
        <f>laps_times[[#This Row],[kat]]</f>
        <v>M2</v>
      </c>
      <c r="G8" s="132">
        <f>laps_times[[#This Row],[poř_kat]]</f>
        <v>2</v>
      </c>
      <c r="H8" s="131" t="str">
        <f>IF(ISBLANK(laps_times[[#This Row],[klub]]),"-",laps_times[[#This Row],[klub]])</f>
        <v>-</v>
      </c>
      <c r="I8" s="134">
        <f>laps_times[[#This Row],[celk. čas]]</f>
        <v>0.11541420138888887</v>
      </c>
      <c r="J8" s="138">
        <f>laps_times[[#This Row],[1]]</f>
        <v>2.3705671296296296E-3</v>
      </c>
      <c r="K8" s="138">
        <f>IF(ISBLANK(laps_times[[#This Row],[2]]),"DNF",    rounds_cum_time[[#This Row],[1]]+laps_times[[#This Row],[2]])</f>
        <v>4.1504398148148143E-3</v>
      </c>
      <c r="L8" s="138">
        <f>IF(ISBLANK(laps_times[[#This Row],[3]]),"DNF",    rounds_cum_time[[#This Row],[2]]+laps_times[[#This Row],[3]])</f>
        <v>5.9759374999999995E-3</v>
      </c>
      <c r="M8" s="138">
        <f>IF(ISBLANK(laps_times[[#This Row],[4]]),"DNF",    rounds_cum_time[[#This Row],[3]]+laps_times[[#This Row],[4]])</f>
        <v>7.7920486111111107E-3</v>
      </c>
      <c r="N8" s="138">
        <f>IF(ISBLANK(laps_times[[#This Row],[5]]),"DNF",    rounds_cum_time[[#This Row],[4]]+laps_times[[#This Row],[5]])</f>
        <v>9.5933333333333322E-3</v>
      </c>
      <c r="O8" s="138">
        <f>IF(ISBLANK(laps_times[[#This Row],[6]]),"DNF",    rounds_cum_time[[#This Row],[5]]+laps_times[[#This Row],[6]])</f>
        <v>1.1465590277777778E-2</v>
      </c>
      <c r="P8" s="138">
        <f>IF(ISBLANK(laps_times[[#This Row],[7]]),"DNF",    rounds_cum_time[[#This Row],[6]]+laps_times[[#This Row],[7]])</f>
        <v>1.3286770833333333E-2</v>
      </c>
      <c r="Q8" s="138">
        <f>IF(ISBLANK(laps_times[[#This Row],[8]]),"DNF",    rounds_cum_time[[#This Row],[7]]+laps_times[[#This Row],[8]])</f>
        <v>1.5072164351851852E-2</v>
      </c>
      <c r="R8" s="138">
        <f>IF(ISBLANK(laps_times[[#This Row],[9]]),"DNF",    rounds_cum_time[[#This Row],[8]]+laps_times[[#This Row],[9]])</f>
        <v>1.6909479166666668E-2</v>
      </c>
      <c r="S8" s="138">
        <f>IF(ISBLANK(laps_times[[#This Row],[10]]),"DNF",    rounds_cum_time[[#This Row],[9]]+laps_times[[#This Row],[10]])</f>
        <v>1.8725185185185185E-2</v>
      </c>
      <c r="T8" s="138">
        <f>IF(ISBLANK(laps_times[[#This Row],[11]]),"DNF",    rounds_cum_time[[#This Row],[10]]+laps_times[[#This Row],[11]])</f>
        <v>2.0545069444444446E-2</v>
      </c>
      <c r="U8" s="138">
        <f>IF(ISBLANK(laps_times[[#This Row],[12]]),"DNF",    rounds_cum_time[[#This Row],[11]]+laps_times[[#This Row],[12]])</f>
        <v>2.2359328703703704E-2</v>
      </c>
      <c r="V8" s="138">
        <f>IF(ISBLANK(laps_times[[#This Row],[13]]),"DNF",    rounds_cum_time[[#This Row],[12]]+laps_times[[#This Row],[13]])</f>
        <v>2.4178460648148149E-2</v>
      </c>
      <c r="W8" s="138">
        <f>IF(ISBLANK(laps_times[[#This Row],[14]]),"DNF",    rounds_cum_time[[#This Row],[13]]+laps_times[[#This Row],[14]])</f>
        <v>2.5976400462962963E-2</v>
      </c>
      <c r="X8" s="138">
        <f>IF(ISBLANK(laps_times[[#This Row],[15]]),"DNF",    rounds_cum_time[[#This Row],[14]]+laps_times[[#This Row],[15]])</f>
        <v>2.7792974537037038E-2</v>
      </c>
      <c r="Y8" s="138">
        <f>IF(ISBLANK(laps_times[[#This Row],[16]]),"DNF",    rounds_cum_time[[#This Row],[15]]+laps_times[[#This Row],[16]])</f>
        <v>2.9611666666666668E-2</v>
      </c>
      <c r="Z8" s="138">
        <f>IF(ISBLANK(laps_times[[#This Row],[17]]),"DNF",    rounds_cum_time[[#This Row],[16]]+laps_times[[#This Row],[17]])</f>
        <v>3.1418402777777778E-2</v>
      </c>
      <c r="AA8" s="138">
        <f>IF(ISBLANK(laps_times[[#This Row],[18]]),"DNF",    rounds_cum_time[[#This Row],[17]]+laps_times[[#This Row],[18]])</f>
        <v>3.3262581018518519E-2</v>
      </c>
      <c r="AB8" s="138">
        <f>IF(ISBLANK(laps_times[[#This Row],[19]]),"DNF",    rounds_cum_time[[#This Row],[18]]+laps_times[[#This Row],[19]])</f>
        <v>3.5099548611111114E-2</v>
      </c>
      <c r="AC8" s="138">
        <f>IF(ISBLANK(laps_times[[#This Row],[20]]),"DNF",    rounds_cum_time[[#This Row],[19]]+laps_times[[#This Row],[20]])</f>
        <v>3.6925555555555559E-2</v>
      </c>
      <c r="AD8" s="138">
        <f>IF(ISBLANK(laps_times[[#This Row],[21]]),"DNF",    rounds_cum_time[[#This Row],[20]]+laps_times[[#This Row],[21]])</f>
        <v>3.8763078703703706E-2</v>
      </c>
      <c r="AE8" s="138">
        <f>IF(ISBLANK(laps_times[[#This Row],[22]]),"DNF",    rounds_cum_time[[#This Row],[21]]+laps_times[[#This Row],[22]])</f>
        <v>4.0583009259259263E-2</v>
      </c>
      <c r="AF8" s="138">
        <f>IF(ISBLANK(laps_times[[#This Row],[23]]),"DNF",    rounds_cum_time[[#This Row],[22]]+laps_times[[#This Row],[23]])</f>
        <v>4.237405092592593E-2</v>
      </c>
      <c r="AG8" s="138">
        <f>IF(ISBLANK(laps_times[[#This Row],[24]]),"DNF",    rounds_cum_time[[#This Row],[23]]+laps_times[[#This Row],[24]])</f>
        <v>4.419133101851852E-2</v>
      </c>
      <c r="AH8" s="138">
        <f>IF(ISBLANK(laps_times[[#This Row],[25]]),"DNF",    rounds_cum_time[[#This Row],[24]]+laps_times[[#This Row],[25]])</f>
        <v>4.6023472222222223E-2</v>
      </c>
      <c r="AI8" s="138">
        <f>IF(ISBLANK(laps_times[[#This Row],[26]]),"DNF",    rounds_cum_time[[#This Row],[25]]+laps_times[[#This Row],[26]])</f>
        <v>4.7847256944444444E-2</v>
      </c>
      <c r="AJ8" s="138">
        <f>IF(ISBLANK(laps_times[[#This Row],[27]]),"DNF",    rounds_cum_time[[#This Row],[26]]+laps_times[[#This Row],[27]])</f>
        <v>4.968229166666667E-2</v>
      </c>
      <c r="AK8" s="138">
        <f>IF(ISBLANK(laps_times[[#This Row],[28]]),"DNF",    rounds_cum_time[[#This Row],[27]]+laps_times[[#This Row],[28]])</f>
        <v>5.1492847222222228E-2</v>
      </c>
      <c r="AL8" s="138">
        <f>IF(ISBLANK(laps_times[[#This Row],[29]]),"DNF",    rounds_cum_time[[#This Row],[28]]+laps_times[[#This Row],[29]])</f>
        <v>5.3300428240740744E-2</v>
      </c>
      <c r="AM8" s="138">
        <f>IF(ISBLANK(laps_times[[#This Row],[30]]),"DNF",    rounds_cum_time[[#This Row],[29]]+laps_times[[#This Row],[30]])</f>
        <v>5.513703703703704E-2</v>
      </c>
      <c r="AN8" s="138">
        <f>IF(ISBLANK(laps_times[[#This Row],[31]]),"DNF",    rounds_cum_time[[#This Row],[30]]+laps_times[[#This Row],[31]])</f>
        <v>5.6991620370370373E-2</v>
      </c>
      <c r="AO8" s="138">
        <f>IF(ISBLANK(laps_times[[#This Row],[32]]),"DNF",    rounds_cum_time[[#This Row],[31]]+laps_times[[#This Row],[32]])</f>
        <v>5.8803125000000005E-2</v>
      </c>
      <c r="AP8" s="138">
        <f>IF(ISBLANK(laps_times[[#This Row],[33]]),"DNF",    rounds_cum_time[[#This Row],[32]]+laps_times[[#This Row],[33]])</f>
        <v>6.0609780092592595E-2</v>
      </c>
      <c r="AQ8" s="138">
        <f>IF(ISBLANK(laps_times[[#This Row],[34]]),"DNF",    rounds_cum_time[[#This Row],[33]]+laps_times[[#This Row],[34]])</f>
        <v>6.2436168981481487E-2</v>
      </c>
      <c r="AR8" s="138">
        <f>IF(ISBLANK(laps_times[[#This Row],[35]]),"DNF",    rounds_cum_time[[#This Row],[34]]+laps_times[[#This Row],[35]])</f>
        <v>6.4270405092592603E-2</v>
      </c>
      <c r="AS8" s="138">
        <f>IF(ISBLANK(laps_times[[#This Row],[36]]),"DNF",    rounds_cum_time[[#This Row],[35]]+laps_times[[#This Row],[36]])</f>
        <v>6.6098043981481489E-2</v>
      </c>
      <c r="AT8" s="138">
        <f>IF(ISBLANK(laps_times[[#This Row],[37]]),"DNF",    rounds_cum_time[[#This Row],[36]]+laps_times[[#This Row],[37]])</f>
        <v>6.7940405092592596E-2</v>
      </c>
      <c r="AU8" s="138">
        <f>IF(ISBLANK(laps_times[[#This Row],[38]]),"DNF",    rounds_cum_time[[#This Row],[37]]+laps_times[[#This Row],[38]])</f>
        <v>6.9752939814814813E-2</v>
      </c>
      <c r="AV8" s="138">
        <f>IF(ISBLANK(laps_times[[#This Row],[39]]),"DNF",    rounds_cum_time[[#This Row],[38]]+laps_times[[#This Row],[39]])</f>
        <v>7.1578645833333329E-2</v>
      </c>
      <c r="AW8" s="138">
        <f>IF(ISBLANK(laps_times[[#This Row],[40]]),"DNF",    rounds_cum_time[[#This Row],[39]]+laps_times[[#This Row],[40]])</f>
        <v>7.3383067129629623E-2</v>
      </c>
      <c r="AX8" s="138">
        <f>IF(ISBLANK(laps_times[[#This Row],[41]]),"DNF",    rounds_cum_time[[#This Row],[40]]+laps_times[[#This Row],[41]])</f>
        <v>7.5198449074074067E-2</v>
      </c>
      <c r="AY8" s="138">
        <f>IF(ISBLANK(laps_times[[#This Row],[42]]),"DNF",    rounds_cum_time[[#This Row],[41]]+laps_times[[#This Row],[42]])</f>
        <v>7.6976018518518513E-2</v>
      </c>
      <c r="AZ8" s="138">
        <f>IF(ISBLANK(laps_times[[#This Row],[43]]),"DNF",    rounds_cum_time[[#This Row],[42]]+laps_times[[#This Row],[43]])</f>
        <v>7.8744826388888883E-2</v>
      </c>
      <c r="BA8" s="138">
        <f>IF(ISBLANK(laps_times[[#This Row],[44]]),"DNF",    rounds_cum_time[[#This Row],[43]]+laps_times[[#This Row],[44]])</f>
        <v>8.0528888888888886E-2</v>
      </c>
      <c r="BB8" s="138">
        <f>IF(ISBLANK(laps_times[[#This Row],[45]]),"DNF",    rounds_cum_time[[#This Row],[44]]+laps_times[[#This Row],[45]])</f>
        <v>8.2346851851851852E-2</v>
      </c>
      <c r="BC8" s="138">
        <f>IF(ISBLANK(laps_times[[#This Row],[46]]),"DNF",    rounds_cum_time[[#This Row],[45]]+laps_times[[#This Row],[46]])</f>
        <v>8.4169467592592598E-2</v>
      </c>
      <c r="BD8" s="138">
        <f>IF(ISBLANK(laps_times[[#This Row],[47]]),"DNF",    rounds_cum_time[[#This Row],[46]]+laps_times[[#This Row],[47]])</f>
        <v>8.6002800925925937E-2</v>
      </c>
      <c r="BE8" s="138">
        <f>IF(ISBLANK(laps_times[[#This Row],[48]]),"DNF",    rounds_cum_time[[#This Row],[47]]+laps_times[[#This Row],[48]])</f>
        <v>8.7810115740740755E-2</v>
      </c>
      <c r="BF8" s="138">
        <f>IF(ISBLANK(laps_times[[#This Row],[49]]),"DNF",    rounds_cum_time[[#This Row],[48]]+laps_times[[#This Row],[49]])</f>
        <v>8.9611412037037055E-2</v>
      </c>
      <c r="BG8" s="138">
        <f>IF(ISBLANK(laps_times[[#This Row],[50]]),"DNF",    rounds_cum_time[[#This Row],[49]]+laps_times[[#This Row],[50]])</f>
        <v>9.1412708333333356E-2</v>
      </c>
      <c r="BH8" s="138">
        <f>IF(ISBLANK(laps_times[[#This Row],[51]]),"DNF",    rounds_cum_time[[#This Row],[50]]+laps_times[[#This Row],[51]])</f>
        <v>9.3241342592592619E-2</v>
      </c>
      <c r="BI8" s="138">
        <f>IF(ISBLANK(laps_times[[#This Row],[52]]),"DNF",    rounds_cum_time[[#This Row],[51]]+laps_times[[#This Row],[52]])</f>
        <v>9.5092569444444469E-2</v>
      </c>
      <c r="BJ8" s="138">
        <f>IF(ISBLANK(laps_times[[#This Row],[53]]),"DNF",    rounds_cum_time[[#This Row],[52]]+laps_times[[#This Row],[53]])</f>
        <v>9.6933958333333362E-2</v>
      </c>
      <c r="BK8" s="138">
        <f>IF(ISBLANK(laps_times[[#This Row],[54]]),"DNF",    rounds_cum_time[[#This Row],[53]]+laps_times[[#This Row],[54]])</f>
        <v>9.8782685185185209E-2</v>
      </c>
      <c r="BL8" s="138">
        <f>IF(ISBLANK(laps_times[[#This Row],[55]]),"DNF",    rounds_cum_time[[#This Row],[54]]+laps_times[[#This Row],[55]])</f>
        <v>0.10061335648148151</v>
      </c>
      <c r="BM8" s="138">
        <f>IF(ISBLANK(laps_times[[#This Row],[56]]),"DNF",    rounds_cum_time[[#This Row],[55]]+laps_times[[#This Row],[56]])</f>
        <v>0.10241119212962965</v>
      </c>
      <c r="BN8" s="138">
        <f>IF(ISBLANK(laps_times[[#This Row],[57]]),"DNF",    rounds_cum_time[[#This Row],[56]]+laps_times[[#This Row],[57]])</f>
        <v>0.10421540509259261</v>
      </c>
      <c r="BO8" s="138">
        <f>IF(ISBLANK(laps_times[[#This Row],[58]]),"DNF",    rounds_cum_time[[#This Row],[57]]+laps_times[[#This Row],[58]])</f>
        <v>0.1060639351851852</v>
      </c>
      <c r="BP8" s="138">
        <f>IF(ISBLANK(laps_times[[#This Row],[59]]),"DNF",    rounds_cum_time[[#This Row],[58]]+laps_times[[#This Row],[59]])</f>
        <v>0.10792046296296298</v>
      </c>
      <c r="BQ8" s="138">
        <f>IF(ISBLANK(laps_times[[#This Row],[60]]),"DNF",    rounds_cum_time[[#This Row],[59]]+laps_times[[#This Row],[60]])</f>
        <v>0.10978030092592594</v>
      </c>
      <c r="BR8" s="138">
        <f>IF(ISBLANK(laps_times[[#This Row],[61]]),"DNF",    rounds_cum_time[[#This Row],[60]]+laps_times[[#This Row],[61]])</f>
        <v>0.11165317129629632</v>
      </c>
      <c r="BS8" s="138">
        <f>IF(ISBLANK(laps_times[[#This Row],[62]]),"DNF",    rounds_cum_time[[#This Row],[61]]+laps_times[[#This Row],[62]])</f>
        <v>0.11353601851851854</v>
      </c>
      <c r="BT8" s="139">
        <f>IF(ISBLANK(laps_times[[#This Row],[63]]),"DNF",    rounds_cum_time[[#This Row],[62]]+laps_times[[#This Row],[63]])</f>
        <v>0.1154142013888889</v>
      </c>
    </row>
    <row r="9" spans="2:72" x14ac:dyDescent="0.2">
      <c r="B9" s="130">
        <f>laps_times[[#This Row],[poř]]</f>
        <v>4</v>
      </c>
      <c r="C9" s="131">
        <f>laps_times[[#This Row],[s.č.]]</f>
        <v>3</v>
      </c>
      <c r="D9" s="131" t="str">
        <f>laps_times[[#This Row],[jméno]]</f>
        <v>Kovář Michal</v>
      </c>
      <c r="E9" s="132">
        <f>laps_times[[#This Row],[roč]]</f>
        <v>1971</v>
      </c>
      <c r="F9" s="132" t="str">
        <f>laps_times[[#This Row],[kat]]</f>
        <v>M3</v>
      </c>
      <c r="G9" s="132">
        <f>laps_times[[#This Row],[poř_kat]]</f>
        <v>2</v>
      </c>
      <c r="H9" s="131" t="str">
        <f>IF(ISBLANK(laps_times[[#This Row],[klub]]),"-",laps_times[[#This Row],[klub]])</f>
        <v>TJ Sokol Unhošť</v>
      </c>
      <c r="I9" s="134">
        <f>laps_times[[#This Row],[celk. čas]]</f>
        <v>0.11564415509259258</v>
      </c>
      <c r="J9" s="138">
        <f>laps_times[[#This Row],[1]]</f>
        <v>2.3012384259259258E-3</v>
      </c>
      <c r="K9" s="138">
        <f>IF(ISBLANK(laps_times[[#This Row],[2]]),"DNF",    rounds_cum_time[[#This Row],[1]]+laps_times[[#This Row],[2]])</f>
        <v>4.0716203703703704E-3</v>
      </c>
      <c r="L9" s="138">
        <f>IF(ISBLANK(laps_times[[#This Row],[3]]),"DNF",    rounds_cum_time[[#This Row],[2]]+laps_times[[#This Row],[3]])</f>
        <v>5.8390046296296298E-3</v>
      </c>
      <c r="M9" s="138">
        <f>IF(ISBLANK(laps_times[[#This Row],[4]]),"DNF",    rounds_cum_time[[#This Row],[3]]+laps_times[[#This Row],[4]])</f>
        <v>7.6335763888888894E-3</v>
      </c>
      <c r="N9" s="138">
        <f>IF(ISBLANK(laps_times[[#This Row],[5]]),"DNF",    rounds_cum_time[[#This Row],[4]]+laps_times[[#This Row],[5]])</f>
        <v>9.4239930555555552E-3</v>
      </c>
      <c r="O9" s="138">
        <f>IF(ISBLANK(laps_times[[#This Row],[6]]),"DNF",    rounds_cum_time[[#This Row],[5]]+laps_times[[#This Row],[6]])</f>
        <v>1.1223217592592592E-2</v>
      </c>
      <c r="P9" s="138">
        <f>IF(ISBLANK(laps_times[[#This Row],[7]]),"DNF",    rounds_cum_time[[#This Row],[6]]+laps_times[[#This Row],[7]])</f>
        <v>1.304318287037037E-2</v>
      </c>
      <c r="Q9" s="138">
        <f>IF(ISBLANK(laps_times[[#This Row],[8]]),"DNF",    rounds_cum_time[[#This Row],[7]]+laps_times[[#This Row],[8]])</f>
        <v>1.4834641203703702E-2</v>
      </c>
      <c r="R9" s="138">
        <f>IF(ISBLANK(laps_times[[#This Row],[9]]),"DNF",    rounds_cum_time[[#This Row],[8]]+laps_times[[#This Row],[9]])</f>
        <v>1.663693287037037E-2</v>
      </c>
      <c r="S9" s="138">
        <f>IF(ISBLANK(laps_times[[#This Row],[10]]),"DNF",    rounds_cum_time[[#This Row],[9]]+laps_times[[#This Row],[10]])</f>
        <v>1.8448530092592591E-2</v>
      </c>
      <c r="T9" s="138">
        <f>IF(ISBLANK(laps_times[[#This Row],[11]]),"DNF",    rounds_cum_time[[#This Row],[10]]+laps_times[[#This Row],[11]])</f>
        <v>2.0278101851851849E-2</v>
      </c>
      <c r="U9" s="138">
        <f>IF(ISBLANK(laps_times[[#This Row],[12]]),"DNF",    rounds_cum_time[[#This Row],[11]]+laps_times[[#This Row],[12]])</f>
        <v>2.2086122685185183E-2</v>
      </c>
      <c r="V9" s="138">
        <f>IF(ISBLANK(laps_times[[#This Row],[13]]),"DNF",    rounds_cum_time[[#This Row],[12]]+laps_times[[#This Row],[13]])</f>
        <v>2.3880370370370368E-2</v>
      </c>
      <c r="W9" s="138">
        <f>IF(ISBLANK(laps_times[[#This Row],[14]]),"DNF",    rounds_cum_time[[#This Row],[13]]+laps_times[[#This Row],[14]])</f>
        <v>2.5669050925925925E-2</v>
      </c>
      <c r="X9" s="138">
        <f>IF(ISBLANK(laps_times[[#This Row],[15]]),"DNF",    rounds_cum_time[[#This Row],[14]]+laps_times[[#This Row],[15]])</f>
        <v>2.7426747685185184E-2</v>
      </c>
      <c r="Y9" s="138">
        <f>IF(ISBLANK(laps_times[[#This Row],[16]]),"DNF",    rounds_cum_time[[#This Row],[15]]+laps_times[[#This Row],[16]])</f>
        <v>2.9217256944444443E-2</v>
      </c>
      <c r="Z9" s="138">
        <f>IF(ISBLANK(laps_times[[#This Row],[17]]),"DNF",    rounds_cum_time[[#This Row],[16]]+laps_times[[#This Row],[17]])</f>
        <v>3.1028090277777778E-2</v>
      </c>
      <c r="AA9" s="138">
        <f>IF(ISBLANK(laps_times[[#This Row],[18]]),"DNF",    rounds_cum_time[[#This Row],[17]]+laps_times[[#This Row],[18]])</f>
        <v>3.2856192129629633E-2</v>
      </c>
      <c r="AB9" s="138">
        <f>IF(ISBLANK(laps_times[[#This Row],[19]]),"DNF",    rounds_cum_time[[#This Row],[18]]+laps_times[[#This Row],[19]])</f>
        <v>3.469125E-2</v>
      </c>
      <c r="AC9" s="138">
        <f>IF(ISBLANK(laps_times[[#This Row],[20]]),"DNF",    rounds_cum_time[[#This Row],[19]]+laps_times[[#This Row],[20]])</f>
        <v>3.6516215277777778E-2</v>
      </c>
      <c r="AD9" s="138">
        <f>IF(ISBLANK(laps_times[[#This Row],[21]]),"DNF",    rounds_cum_time[[#This Row],[20]]+laps_times[[#This Row],[21]])</f>
        <v>3.8287175925925926E-2</v>
      </c>
      <c r="AE9" s="138">
        <f>IF(ISBLANK(laps_times[[#This Row],[22]]),"DNF",    rounds_cum_time[[#This Row],[21]]+laps_times[[#This Row],[22]])</f>
        <v>4.0070671296296295E-2</v>
      </c>
      <c r="AF9" s="138">
        <f>IF(ISBLANK(laps_times[[#This Row],[23]]),"DNF",    rounds_cum_time[[#This Row],[22]]+laps_times[[#This Row],[23]])</f>
        <v>4.187017361111111E-2</v>
      </c>
      <c r="AG9" s="138">
        <f>IF(ISBLANK(laps_times[[#This Row],[24]]),"DNF",    rounds_cum_time[[#This Row],[23]]+laps_times[[#This Row],[24]])</f>
        <v>4.3674745370370367E-2</v>
      </c>
      <c r="AH9" s="138">
        <f>IF(ISBLANK(laps_times[[#This Row],[25]]),"DNF",    rounds_cum_time[[#This Row],[24]]+laps_times[[#This Row],[25]])</f>
        <v>4.544704861111111E-2</v>
      </c>
      <c r="AI9" s="138">
        <f>IF(ISBLANK(laps_times[[#This Row],[26]]),"DNF",    rounds_cum_time[[#This Row],[25]]+laps_times[[#This Row],[26]])</f>
        <v>4.7287314814814817E-2</v>
      </c>
      <c r="AJ9" s="138">
        <f>IF(ISBLANK(laps_times[[#This Row],[27]]),"DNF",    rounds_cum_time[[#This Row],[26]]+laps_times[[#This Row],[27]])</f>
        <v>4.9069918981481483E-2</v>
      </c>
      <c r="AK9" s="138">
        <f>IF(ISBLANK(laps_times[[#This Row],[28]]),"DNF",    rounds_cum_time[[#This Row],[27]]+laps_times[[#This Row],[28]])</f>
        <v>5.0895127314814818E-2</v>
      </c>
      <c r="AL9" s="138">
        <f>IF(ISBLANK(laps_times[[#This Row],[29]]),"DNF",    rounds_cum_time[[#This Row],[28]]+laps_times[[#This Row],[29]])</f>
        <v>5.2720370370370376E-2</v>
      </c>
      <c r="AM9" s="138">
        <f>IF(ISBLANK(laps_times[[#This Row],[30]]),"DNF",    rounds_cum_time[[#This Row],[29]]+laps_times[[#This Row],[30]])</f>
        <v>5.4533738425925932E-2</v>
      </c>
      <c r="AN9" s="138">
        <f>IF(ISBLANK(laps_times[[#This Row],[31]]),"DNF",    rounds_cum_time[[#This Row],[30]]+laps_times[[#This Row],[31]])</f>
        <v>5.6376666666666672E-2</v>
      </c>
      <c r="AO9" s="138">
        <f>IF(ISBLANK(laps_times[[#This Row],[32]]),"DNF",    rounds_cum_time[[#This Row],[31]]+laps_times[[#This Row],[32]])</f>
        <v>5.8181643518518525E-2</v>
      </c>
      <c r="AP9" s="138">
        <f>IF(ISBLANK(laps_times[[#This Row],[33]]),"DNF",    rounds_cum_time[[#This Row],[32]]+laps_times[[#This Row],[33]])</f>
        <v>5.9987361111111116E-2</v>
      </c>
      <c r="AQ9" s="138">
        <f>IF(ISBLANK(laps_times[[#This Row],[34]]),"DNF",    rounds_cum_time[[#This Row],[33]]+laps_times[[#This Row],[34]])</f>
        <v>6.1802893518518524E-2</v>
      </c>
      <c r="AR9" s="138">
        <f>IF(ISBLANK(laps_times[[#This Row],[35]]),"DNF",    rounds_cum_time[[#This Row],[34]]+laps_times[[#This Row],[35]])</f>
        <v>6.3653483796296303E-2</v>
      </c>
      <c r="AS9" s="138">
        <f>IF(ISBLANK(laps_times[[#This Row],[36]]),"DNF",    rounds_cum_time[[#This Row],[35]]+laps_times[[#This Row],[36]])</f>
        <v>6.5487175925925928E-2</v>
      </c>
      <c r="AT9" s="138">
        <f>IF(ISBLANK(laps_times[[#This Row],[37]]),"DNF",    rounds_cum_time[[#This Row],[36]]+laps_times[[#This Row],[37]])</f>
        <v>6.7326446759259265E-2</v>
      </c>
      <c r="AU9" s="138">
        <f>IF(ISBLANK(laps_times[[#This Row],[38]]),"DNF",    rounds_cum_time[[#This Row],[37]]+laps_times[[#This Row],[38]])</f>
        <v>6.9145752314814818E-2</v>
      </c>
      <c r="AV9" s="138">
        <f>IF(ISBLANK(laps_times[[#This Row],[39]]),"DNF",    rounds_cum_time[[#This Row],[38]]+laps_times[[#This Row],[39]])</f>
        <v>7.0989513888888897E-2</v>
      </c>
      <c r="AW9" s="138">
        <f>IF(ISBLANK(laps_times[[#This Row],[40]]),"DNF",    rounds_cum_time[[#This Row],[39]]+laps_times[[#This Row],[40]])</f>
        <v>7.2805092592592602E-2</v>
      </c>
      <c r="AX9" s="138">
        <f>IF(ISBLANK(laps_times[[#This Row],[41]]),"DNF",    rounds_cum_time[[#This Row],[40]]+laps_times[[#This Row],[41]])</f>
        <v>7.4622118055555561E-2</v>
      </c>
      <c r="AY9" s="138">
        <f>IF(ISBLANK(laps_times[[#This Row],[42]]),"DNF",    rounds_cum_time[[#This Row],[41]]+laps_times[[#This Row],[42]])</f>
        <v>7.6459386574074084E-2</v>
      </c>
      <c r="AZ9" s="138">
        <f>IF(ISBLANK(laps_times[[#This Row],[43]]),"DNF",    rounds_cum_time[[#This Row],[42]]+laps_times[[#This Row],[43]])</f>
        <v>7.831752314814816E-2</v>
      </c>
      <c r="BA9" s="138">
        <f>IF(ISBLANK(laps_times[[#This Row],[44]]),"DNF",    rounds_cum_time[[#This Row],[43]]+laps_times[[#This Row],[44]])</f>
        <v>8.0116354166666681E-2</v>
      </c>
      <c r="BB9" s="138">
        <f>IF(ISBLANK(laps_times[[#This Row],[45]]),"DNF",    rounds_cum_time[[#This Row],[44]]+laps_times[[#This Row],[45]])</f>
        <v>8.1959178240740754E-2</v>
      </c>
      <c r="BC9" s="138">
        <f>IF(ISBLANK(laps_times[[#This Row],[46]]),"DNF",    rounds_cum_time[[#This Row],[45]]+laps_times[[#This Row],[46]])</f>
        <v>8.3768263888888903E-2</v>
      </c>
      <c r="BD9" s="138">
        <f>IF(ISBLANK(laps_times[[#This Row],[47]]),"DNF",    rounds_cum_time[[#This Row],[46]]+laps_times[[#This Row],[47]])</f>
        <v>8.5599189814814833E-2</v>
      </c>
      <c r="BE9" s="138">
        <f>IF(ISBLANK(laps_times[[#This Row],[48]]),"DNF",    rounds_cum_time[[#This Row],[47]]+laps_times[[#This Row],[48]])</f>
        <v>8.7440335648148168E-2</v>
      </c>
      <c r="BF9" s="138">
        <f>IF(ISBLANK(laps_times[[#This Row],[49]]),"DNF",    rounds_cum_time[[#This Row],[48]]+laps_times[[#This Row],[49]])</f>
        <v>8.9325520833333352E-2</v>
      </c>
      <c r="BG9" s="138">
        <f>IF(ISBLANK(laps_times[[#This Row],[50]]),"DNF",    rounds_cum_time[[#This Row],[49]]+laps_times[[#This Row],[50]])</f>
        <v>9.120894675925928E-2</v>
      </c>
      <c r="BH9" s="138">
        <f>IF(ISBLANK(laps_times[[#This Row],[51]]),"DNF",    rounds_cum_time[[#This Row],[50]]+laps_times[[#This Row],[51]])</f>
        <v>9.3060497685185206E-2</v>
      </c>
      <c r="BI9" s="138">
        <f>IF(ISBLANK(laps_times[[#This Row],[52]]),"DNF",    rounds_cum_time[[#This Row],[51]]+laps_times[[#This Row],[52]])</f>
        <v>9.4921516203703718E-2</v>
      </c>
      <c r="BJ9" s="138">
        <f>IF(ISBLANK(laps_times[[#This Row],[53]]),"DNF",    rounds_cum_time[[#This Row],[52]]+laps_times[[#This Row],[53]])</f>
        <v>9.6755729166666679E-2</v>
      </c>
      <c r="BK9" s="138">
        <f>IF(ISBLANK(laps_times[[#This Row],[54]]),"DNF",    rounds_cum_time[[#This Row],[53]]+laps_times[[#This Row],[54]])</f>
        <v>9.8627986111111121E-2</v>
      </c>
      <c r="BL9" s="138">
        <f>IF(ISBLANK(laps_times[[#This Row],[55]]),"DNF",    rounds_cum_time[[#This Row],[54]]+laps_times[[#This Row],[55]])</f>
        <v>0.1004897337962963</v>
      </c>
      <c r="BM9" s="138">
        <f>IF(ISBLANK(laps_times[[#This Row],[56]]),"DNF",    rounds_cum_time[[#This Row],[55]]+laps_times[[#This Row],[56]])</f>
        <v>0.10237114583333334</v>
      </c>
      <c r="BN9" s="138">
        <f>IF(ISBLANK(laps_times[[#This Row],[57]]),"DNF",    rounds_cum_time[[#This Row],[56]]+laps_times[[#This Row],[57]])</f>
        <v>0.10434275462962964</v>
      </c>
      <c r="BO9" s="138">
        <f>IF(ISBLANK(laps_times[[#This Row],[58]]),"DNF",    rounds_cum_time[[#This Row],[57]]+laps_times[[#This Row],[58]])</f>
        <v>0.10635192129629631</v>
      </c>
      <c r="BP9" s="138">
        <f>IF(ISBLANK(laps_times[[#This Row],[59]]),"DNF",    rounds_cum_time[[#This Row],[58]]+laps_times[[#This Row],[59]])</f>
        <v>0.10831553240740742</v>
      </c>
      <c r="BQ9" s="138">
        <f>IF(ISBLANK(laps_times[[#This Row],[60]]),"DNF",    rounds_cum_time[[#This Row],[59]]+laps_times[[#This Row],[60]])</f>
        <v>0.11019890046296298</v>
      </c>
      <c r="BR9" s="138">
        <f>IF(ISBLANK(laps_times[[#This Row],[61]]),"DNF",    rounds_cum_time[[#This Row],[60]]+laps_times[[#This Row],[61]])</f>
        <v>0.11207202546296298</v>
      </c>
      <c r="BS9" s="138">
        <f>IF(ISBLANK(laps_times[[#This Row],[62]]),"DNF",    rounds_cum_time[[#This Row],[61]]+laps_times[[#This Row],[62]])</f>
        <v>0.11390937500000002</v>
      </c>
      <c r="BT9" s="139">
        <f>IF(ISBLANK(laps_times[[#This Row],[63]]),"DNF",    rounds_cum_time[[#This Row],[62]]+laps_times[[#This Row],[63]])</f>
        <v>0.11564415509259261</v>
      </c>
    </row>
    <row r="10" spans="2:72" x14ac:dyDescent="0.2">
      <c r="B10" s="130">
        <f>laps_times[[#This Row],[poř]]</f>
        <v>5</v>
      </c>
      <c r="C10" s="131">
        <f>laps_times[[#This Row],[s.č.]]</f>
        <v>29</v>
      </c>
      <c r="D10" s="131" t="str">
        <f>laps_times[[#This Row],[jméno]]</f>
        <v>Teplý Ondřej</v>
      </c>
      <c r="E10" s="132">
        <f>laps_times[[#This Row],[roč]]</f>
        <v>1978</v>
      </c>
      <c r="F10" s="132" t="str">
        <f>laps_times[[#This Row],[kat]]</f>
        <v>M2</v>
      </c>
      <c r="G10" s="132">
        <f>laps_times[[#This Row],[poř_kat]]</f>
        <v>3</v>
      </c>
      <c r="H10" s="131" t="str">
        <f>IF(ISBLANK(laps_times[[#This Row],[klub]]),"-",laps_times[[#This Row],[klub]])</f>
        <v>Hisport Team</v>
      </c>
      <c r="I10" s="134">
        <f>laps_times[[#This Row],[celk. čas]]</f>
        <v>0.11892916666666668</v>
      </c>
      <c r="J10" s="138">
        <f>laps_times[[#This Row],[1]]</f>
        <v>2.2129050925925927E-3</v>
      </c>
      <c r="K10" s="138">
        <f>IF(ISBLANK(laps_times[[#This Row],[2]]),"DNF",    rounds_cum_time[[#This Row],[1]]+laps_times[[#This Row],[2]])</f>
        <v>4.0024768518518517E-3</v>
      </c>
      <c r="L10" s="138">
        <f>IF(ISBLANK(laps_times[[#This Row],[3]]),"DNF",    rounds_cum_time[[#This Row],[2]]+laps_times[[#This Row],[3]])</f>
        <v>5.8221875000000001E-3</v>
      </c>
      <c r="M10" s="138">
        <f>IF(ISBLANK(laps_times[[#This Row],[4]]),"DNF",    rounds_cum_time[[#This Row],[3]]+laps_times[[#This Row],[4]])</f>
        <v>7.6134606481481478E-3</v>
      </c>
      <c r="N10" s="138">
        <f>IF(ISBLANK(laps_times[[#This Row],[5]]),"DNF",    rounds_cum_time[[#This Row],[4]]+laps_times[[#This Row],[5]])</f>
        <v>9.4186226851851844E-3</v>
      </c>
      <c r="O10" s="138">
        <f>IF(ISBLANK(laps_times[[#This Row],[6]]),"DNF",    rounds_cum_time[[#This Row],[5]]+laps_times[[#This Row],[6]])</f>
        <v>1.1218078703703702E-2</v>
      </c>
      <c r="P10" s="138">
        <f>IF(ISBLANK(laps_times[[#This Row],[7]]),"DNF",    rounds_cum_time[[#This Row],[6]]+laps_times[[#This Row],[7]])</f>
        <v>1.3026724537037036E-2</v>
      </c>
      <c r="Q10" s="138">
        <f>IF(ISBLANK(laps_times[[#This Row],[8]]),"DNF",    rounds_cum_time[[#This Row],[7]]+laps_times[[#This Row],[8]])</f>
        <v>1.4833622685185184E-2</v>
      </c>
      <c r="R10" s="138">
        <f>IF(ISBLANK(laps_times[[#This Row],[9]]),"DNF",    rounds_cum_time[[#This Row],[8]]+laps_times[[#This Row],[9]])</f>
        <v>1.6629363425925924E-2</v>
      </c>
      <c r="S10" s="138">
        <f>IF(ISBLANK(laps_times[[#This Row],[10]]),"DNF",    rounds_cum_time[[#This Row],[9]]+laps_times[[#This Row],[10]])</f>
        <v>1.8444085648148145E-2</v>
      </c>
      <c r="T10" s="138">
        <f>IF(ISBLANK(laps_times[[#This Row],[11]]),"DNF",    rounds_cum_time[[#This Row],[10]]+laps_times[[#This Row],[11]])</f>
        <v>2.0276585648148146E-2</v>
      </c>
      <c r="U10" s="138">
        <f>IF(ISBLANK(laps_times[[#This Row],[12]]),"DNF",    rounds_cum_time[[#This Row],[11]]+laps_times[[#This Row],[12]])</f>
        <v>2.2093831018518514E-2</v>
      </c>
      <c r="V10" s="138">
        <f>IF(ISBLANK(laps_times[[#This Row],[13]]),"DNF",    rounds_cum_time[[#This Row],[12]]+laps_times[[#This Row],[13]])</f>
        <v>2.3893460648148145E-2</v>
      </c>
      <c r="W10" s="138">
        <f>IF(ISBLANK(laps_times[[#This Row],[14]]),"DNF",    rounds_cum_time[[#This Row],[13]]+laps_times[[#This Row],[14]])</f>
        <v>2.5689166666666662E-2</v>
      </c>
      <c r="X10" s="138">
        <f>IF(ISBLANK(laps_times[[#This Row],[15]]),"DNF",    rounds_cum_time[[#This Row],[14]]+laps_times[[#This Row],[15]])</f>
        <v>2.7545798611111106E-2</v>
      </c>
      <c r="Y10" s="138">
        <f>IF(ISBLANK(laps_times[[#This Row],[16]]),"DNF",    rounds_cum_time[[#This Row],[15]]+laps_times[[#This Row],[16]])</f>
        <v>2.9418310185185179E-2</v>
      </c>
      <c r="Z10" s="138">
        <f>IF(ISBLANK(laps_times[[#This Row],[17]]),"DNF",    rounds_cum_time[[#This Row],[16]]+laps_times[[#This Row],[17]])</f>
        <v>3.13145949074074E-2</v>
      </c>
      <c r="AA10" s="138">
        <f>IF(ISBLANK(laps_times[[#This Row],[18]]),"DNF",    rounds_cum_time[[#This Row],[17]]+laps_times[[#This Row],[18]])</f>
        <v>3.3205416666666661E-2</v>
      </c>
      <c r="AB10" s="138">
        <f>IF(ISBLANK(laps_times[[#This Row],[19]]),"DNF",    rounds_cum_time[[#This Row],[18]]+laps_times[[#This Row],[19]])</f>
        <v>3.5093472222222213E-2</v>
      </c>
      <c r="AC10" s="138">
        <f>IF(ISBLANK(laps_times[[#This Row],[20]]),"DNF",    rounds_cum_time[[#This Row],[19]]+laps_times[[#This Row],[20]])</f>
        <v>3.6947187499999992E-2</v>
      </c>
      <c r="AD10" s="138">
        <f>IF(ISBLANK(laps_times[[#This Row],[21]]),"DNF",    rounds_cum_time[[#This Row],[20]]+laps_times[[#This Row],[21]])</f>
        <v>3.8805578703703693E-2</v>
      </c>
      <c r="AE10" s="138">
        <f>IF(ISBLANK(laps_times[[#This Row],[22]]),"DNF",    rounds_cum_time[[#This Row],[21]]+laps_times[[#This Row],[22]])</f>
        <v>4.059307870370369E-2</v>
      </c>
      <c r="AF10" s="138">
        <f>IF(ISBLANK(laps_times[[#This Row],[23]]),"DNF",    rounds_cum_time[[#This Row],[22]]+laps_times[[#This Row],[23]])</f>
        <v>4.2379884259259246E-2</v>
      </c>
      <c r="AG10" s="138">
        <f>IF(ISBLANK(laps_times[[#This Row],[24]]),"DNF",    rounds_cum_time[[#This Row],[23]]+laps_times[[#This Row],[24]])</f>
        <v>4.4179965277777761E-2</v>
      </c>
      <c r="AH10" s="138">
        <f>IF(ISBLANK(laps_times[[#This Row],[25]]),"DNF",    rounds_cum_time[[#This Row],[24]]+laps_times[[#This Row],[25]])</f>
        <v>4.6018738425925909E-2</v>
      </c>
      <c r="AI10" s="138">
        <f>IF(ISBLANK(laps_times[[#This Row],[26]]),"DNF",    rounds_cum_time[[#This Row],[25]]+laps_times[[#This Row],[26]])</f>
        <v>4.7841053240740727E-2</v>
      </c>
      <c r="AJ10" s="138">
        <f>IF(ISBLANK(laps_times[[#This Row],[27]]),"DNF",    rounds_cum_time[[#This Row],[26]]+laps_times[[#This Row],[27]])</f>
        <v>4.9681249999999989E-2</v>
      </c>
      <c r="AK10" s="138">
        <f>IF(ISBLANK(laps_times[[#This Row],[28]]),"DNF",    rounds_cum_time[[#This Row],[27]]+laps_times[[#This Row],[28]])</f>
        <v>5.1506365740740731E-2</v>
      </c>
      <c r="AL10" s="138">
        <f>IF(ISBLANK(laps_times[[#This Row],[29]]),"DNF",    rounds_cum_time[[#This Row],[28]]+laps_times[[#This Row],[29]])</f>
        <v>5.335078703703703E-2</v>
      </c>
      <c r="AM10" s="138">
        <f>IF(ISBLANK(laps_times[[#This Row],[30]]),"DNF",    rounds_cum_time[[#This Row],[29]]+laps_times[[#This Row],[30]])</f>
        <v>5.516004629629629E-2</v>
      </c>
      <c r="AN10" s="138">
        <f>IF(ISBLANK(laps_times[[#This Row],[31]]),"DNF",    rounds_cum_time[[#This Row],[30]]+laps_times[[#This Row],[31]])</f>
        <v>5.7000023148148143E-2</v>
      </c>
      <c r="AO10" s="138">
        <f>IF(ISBLANK(laps_times[[#This Row],[32]]),"DNF",    rounds_cum_time[[#This Row],[31]]+laps_times[[#This Row],[32]])</f>
        <v>5.8806122685185182E-2</v>
      </c>
      <c r="AP10" s="138">
        <f>IF(ISBLANK(laps_times[[#This Row],[33]]),"DNF",    rounds_cum_time[[#This Row],[32]]+laps_times[[#This Row],[33]])</f>
        <v>6.0619456018518515E-2</v>
      </c>
      <c r="AQ10" s="138">
        <f>IF(ISBLANK(laps_times[[#This Row],[34]]),"DNF",    rounds_cum_time[[#This Row],[33]]+laps_times[[#This Row],[34]])</f>
        <v>6.2430937499999999E-2</v>
      </c>
      <c r="AR10" s="138">
        <f>IF(ISBLANK(laps_times[[#This Row],[35]]),"DNF",    rounds_cum_time[[#This Row],[34]]+laps_times[[#This Row],[35]])</f>
        <v>6.4265543981481474E-2</v>
      </c>
      <c r="AS10" s="138">
        <f>IF(ISBLANK(laps_times[[#This Row],[36]]),"DNF",    rounds_cum_time[[#This Row],[35]]+laps_times[[#This Row],[36]])</f>
        <v>6.6093599537037029E-2</v>
      </c>
      <c r="AT10" s="138">
        <f>IF(ISBLANK(laps_times[[#This Row],[37]]),"DNF",    rounds_cum_time[[#This Row],[36]]+laps_times[[#This Row],[37]])</f>
        <v>6.795105324074073E-2</v>
      </c>
      <c r="AU10" s="138">
        <f>IF(ISBLANK(laps_times[[#This Row],[38]]),"DNF",    rounds_cum_time[[#This Row],[37]]+laps_times[[#This Row],[38]])</f>
        <v>6.9833009259259254E-2</v>
      </c>
      <c r="AV10" s="138">
        <f>IF(ISBLANK(laps_times[[#This Row],[39]]),"DNF",    rounds_cum_time[[#This Row],[38]]+laps_times[[#This Row],[39]])</f>
        <v>7.1732835648148141E-2</v>
      </c>
      <c r="AW10" s="138">
        <f>IF(ISBLANK(laps_times[[#This Row],[40]]),"DNF",    rounds_cum_time[[#This Row],[39]]+laps_times[[#This Row],[40]])</f>
        <v>7.366232638888888E-2</v>
      </c>
      <c r="AX10" s="138">
        <f>IF(ISBLANK(laps_times[[#This Row],[41]]),"DNF",    rounds_cum_time[[#This Row],[40]]+laps_times[[#This Row],[41]])</f>
        <v>7.559782407407406E-2</v>
      </c>
      <c r="AY10" s="138">
        <f>IF(ISBLANK(laps_times[[#This Row],[42]]),"DNF",    rounds_cum_time[[#This Row],[41]]+laps_times[[#This Row],[42]])</f>
        <v>7.7467164351851844E-2</v>
      </c>
      <c r="AZ10" s="138">
        <f>IF(ISBLANK(laps_times[[#This Row],[43]]),"DNF",    rounds_cum_time[[#This Row],[42]]+laps_times[[#This Row],[43]])</f>
        <v>7.934065972222222E-2</v>
      </c>
      <c r="BA10" s="138">
        <f>IF(ISBLANK(laps_times[[#This Row],[44]]),"DNF",    rounds_cum_time[[#This Row],[43]]+laps_times[[#This Row],[44]])</f>
        <v>8.1187465277777773E-2</v>
      </c>
      <c r="BB10" s="138">
        <f>IF(ISBLANK(laps_times[[#This Row],[45]]),"DNF",    rounds_cum_time[[#This Row],[44]]+laps_times[[#This Row],[45]])</f>
        <v>8.3072743055555551E-2</v>
      </c>
      <c r="BC10" s="138">
        <f>IF(ISBLANK(laps_times[[#This Row],[46]]),"DNF",    rounds_cum_time[[#This Row],[45]]+laps_times[[#This Row],[46]])</f>
        <v>8.4970127314814806E-2</v>
      </c>
      <c r="BD10" s="138">
        <f>IF(ISBLANK(laps_times[[#This Row],[47]]),"DNF",    rounds_cum_time[[#This Row],[46]]+laps_times[[#This Row],[47]])</f>
        <v>8.6853009259259248E-2</v>
      </c>
      <c r="BE10" s="138">
        <f>IF(ISBLANK(laps_times[[#This Row],[48]]),"DNF",    rounds_cum_time[[#This Row],[47]]+laps_times[[#This Row],[48]])</f>
        <v>8.8773773148148133E-2</v>
      </c>
      <c r="BF10" s="138">
        <f>IF(ISBLANK(laps_times[[#This Row],[49]]),"DNF",    rounds_cum_time[[#This Row],[48]]+laps_times[[#This Row],[49]])</f>
        <v>9.0741261574074056E-2</v>
      </c>
      <c r="BG10" s="138">
        <f>IF(ISBLANK(laps_times[[#This Row],[50]]),"DNF",    rounds_cum_time[[#This Row],[49]]+laps_times[[#This Row],[50]])</f>
        <v>9.2710879629629608E-2</v>
      </c>
      <c r="BH10" s="138">
        <f>IF(ISBLANK(laps_times[[#This Row],[51]]),"DNF",    rounds_cum_time[[#This Row],[50]]+laps_times[[#This Row],[51]])</f>
        <v>9.4682638888888865E-2</v>
      </c>
      <c r="BI10" s="138">
        <f>IF(ISBLANK(laps_times[[#This Row],[52]]),"DNF",    rounds_cum_time[[#This Row],[51]]+laps_times[[#This Row],[52]])</f>
        <v>9.6646307870370346E-2</v>
      </c>
      <c r="BJ10" s="138">
        <f>IF(ISBLANK(laps_times[[#This Row],[53]]),"DNF",    rounds_cum_time[[#This Row],[52]]+laps_times[[#This Row],[53]])</f>
        <v>9.8630879629629603E-2</v>
      </c>
      <c r="BK10" s="138">
        <f>IF(ISBLANK(laps_times[[#This Row],[54]]),"DNF",    rounds_cum_time[[#This Row],[53]]+laps_times[[#This Row],[54]])</f>
        <v>0.10065449074074072</v>
      </c>
      <c r="BL10" s="138">
        <f>IF(ISBLANK(laps_times[[#This Row],[55]]),"DNF",    rounds_cum_time[[#This Row],[54]]+laps_times[[#This Row],[55]])</f>
        <v>0.10271023148148146</v>
      </c>
      <c r="BM10" s="138">
        <f>IF(ISBLANK(laps_times[[#This Row],[56]]),"DNF",    rounds_cum_time[[#This Row],[55]]+laps_times[[#This Row],[56]])</f>
        <v>0.10480285879629628</v>
      </c>
      <c r="BN10" s="138">
        <f>IF(ISBLANK(laps_times[[#This Row],[57]]),"DNF",    rounds_cum_time[[#This Row],[56]]+laps_times[[#This Row],[57]])</f>
        <v>0.10688565972222221</v>
      </c>
      <c r="BO10" s="138">
        <f>IF(ISBLANK(laps_times[[#This Row],[58]]),"DNF",    rounds_cum_time[[#This Row],[57]]+laps_times[[#This Row],[58]])</f>
        <v>0.10897179398148146</v>
      </c>
      <c r="BP10" s="138">
        <f>IF(ISBLANK(laps_times[[#This Row],[59]]),"DNF",    rounds_cum_time[[#This Row],[58]]+laps_times[[#This Row],[59]])</f>
        <v>0.11095873842592591</v>
      </c>
      <c r="BQ10" s="138">
        <f>IF(ISBLANK(laps_times[[#This Row],[60]]),"DNF",    rounds_cum_time[[#This Row],[59]]+laps_times[[#This Row],[60]])</f>
        <v>0.11291453703703702</v>
      </c>
      <c r="BR10" s="138">
        <f>IF(ISBLANK(laps_times[[#This Row],[61]]),"DNF",    rounds_cum_time[[#This Row],[60]]+laps_times[[#This Row],[61]])</f>
        <v>0.11487680555555554</v>
      </c>
      <c r="BS10" s="138">
        <f>IF(ISBLANK(laps_times[[#This Row],[62]]),"DNF",    rounds_cum_time[[#This Row],[61]]+laps_times[[#This Row],[62]])</f>
        <v>0.11691037037037036</v>
      </c>
      <c r="BT10" s="139">
        <f>IF(ISBLANK(laps_times[[#This Row],[63]]),"DNF",    rounds_cum_time[[#This Row],[62]]+laps_times[[#This Row],[63]])</f>
        <v>0.11892916666666666</v>
      </c>
    </row>
    <row r="11" spans="2:72" x14ac:dyDescent="0.2">
      <c r="B11" s="130">
        <f>laps_times[[#This Row],[poř]]</f>
        <v>6</v>
      </c>
      <c r="C11" s="131">
        <f>laps_times[[#This Row],[s.č.]]</f>
        <v>116</v>
      </c>
      <c r="D11" s="131" t="str">
        <f>laps_times[[#This Row],[jméno]]</f>
        <v>Velička Ondřej</v>
      </c>
      <c r="E11" s="132">
        <f>laps_times[[#This Row],[roč]]</f>
        <v>1983</v>
      </c>
      <c r="F11" s="132" t="str">
        <f>laps_times[[#This Row],[kat]]</f>
        <v>M2</v>
      </c>
      <c r="G11" s="132">
        <f>laps_times[[#This Row],[poř_kat]]</f>
        <v>4</v>
      </c>
      <c r="H11" s="131" t="str">
        <f>IF(ISBLANK(laps_times[[#This Row],[klub]]),"-",laps_times[[#This Row],[klub]])</f>
        <v>www.ultramaratonec.cz</v>
      </c>
      <c r="I11" s="134">
        <f>laps_times[[#This Row],[celk. čas]]</f>
        <v>0.11976030092592593</v>
      </c>
      <c r="J11" s="138">
        <f>laps_times[[#This Row],[1]]</f>
        <v>2.3270949074074075E-3</v>
      </c>
      <c r="K11" s="138">
        <f>IF(ISBLANK(laps_times[[#This Row],[2]]),"DNF",    rounds_cum_time[[#This Row],[1]]+laps_times[[#This Row],[2]])</f>
        <v>4.1236921296296299E-3</v>
      </c>
      <c r="L11" s="138">
        <f>IF(ISBLANK(laps_times[[#This Row],[3]]),"DNF",    rounds_cum_time[[#This Row],[2]]+laps_times[[#This Row],[3]])</f>
        <v>5.928680555555556E-3</v>
      </c>
      <c r="M11" s="138">
        <f>IF(ISBLANK(laps_times[[#This Row],[4]]),"DNF",    rounds_cum_time[[#This Row],[3]]+laps_times[[#This Row],[4]])</f>
        <v>7.7883912037037045E-3</v>
      </c>
      <c r="N11" s="138">
        <f>IF(ISBLANK(laps_times[[#This Row],[5]]),"DNF",    rounds_cum_time[[#This Row],[4]]+laps_times[[#This Row],[5]])</f>
        <v>9.6470601851851856E-3</v>
      </c>
      <c r="O11" s="138">
        <f>IF(ISBLANK(laps_times[[#This Row],[6]]),"DNF",    rounds_cum_time[[#This Row],[5]]+laps_times[[#This Row],[6]])</f>
        <v>1.1479305555555555E-2</v>
      </c>
      <c r="P11" s="138">
        <f>IF(ISBLANK(laps_times[[#This Row],[7]]),"DNF",    rounds_cum_time[[#This Row],[6]]+laps_times[[#This Row],[7]])</f>
        <v>1.3300949074074073E-2</v>
      </c>
      <c r="Q11" s="138">
        <f>IF(ISBLANK(laps_times[[#This Row],[8]]),"DNF",    rounds_cum_time[[#This Row],[7]]+laps_times[[#This Row],[8]])</f>
        <v>1.514622685185185E-2</v>
      </c>
      <c r="R11" s="138">
        <f>IF(ISBLANK(laps_times[[#This Row],[9]]),"DNF",    rounds_cum_time[[#This Row],[8]]+laps_times[[#This Row],[9]])</f>
        <v>1.698140046296296E-2</v>
      </c>
      <c r="S11" s="138">
        <f>IF(ISBLANK(laps_times[[#This Row],[10]]),"DNF",    rounds_cum_time[[#This Row],[9]]+laps_times[[#This Row],[10]])</f>
        <v>1.8765937499999996E-2</v>
      </c>
      <c r="T11" s="138">
        <f>IF(ISBLANK(laps_times[[#This Row],[11]]),"DNF",    rounds_cum_time[[#This Row],[10]]+laps_times[[#This Row],[11]])</f>
        <v>2.0555856481481477E-2</v>
      </c>
      <c r="U11" s="138">
        <f>IF(ISBLANK(laps_times[[#This Row],[12]]),"DNF",    rounds_cum_time[[#This Row],[11]]+laps_times[[#This Row],[12]])</f>
        <v>2.2351712962962959E-2</v>
      </c>
      <c r="V11" s="138">
        <f>IF(ISBLANK(laps_times[[#This Row],[13]]),"DNF",    rounds_cum_time[[#This Row],[12]]+laps_times[[#This Row],[13]])</f>
        <v>2.4174629629629626E-2</v>
      </c>
      <c r="W11" s="138">
        <f>IF(ISBLANK(laps_times[[#This Row],[14]]),"DNF",    rounds_cum_time[[#This Row],[13]]+laps_times[[#This Row],[14]])</f>
        <v>2.5973877314814812E-2</v>
      </c>
      <c r="X11" s="138">
        <f>IF(ISBLANK(laps_times[[#This Row],[15]]),"DNF",    rounds_cum_time[[#This Row],[14]]+laps_times[[#This Row],[15]])</f>
        <v>2.7779861111111109E-2</v>
      </c>
      <c r="Y11" s="138">
        <f>IF(ISBLANK(laps_times[[#This Row],[16]]),"DNF",    rounds_cum_time[[#This Row],[15]]+laps_times[[#This Row],[16]])</f>
        <v>2.9592326388888888E-2</v>
      </c>
      <c r="Z11" s="138">
        <f>IF(ISBLANK(laps_times[[#This Row],[17]]),"DNF",    rounds_cum_time[[#This Row],[16]]+laps_times[[#This Row],[17]])</f>
        <v>3.1411423611111114E-2</v>
      </c>
      <c r="AA11" s="138">
        <f>IF(ISBLANK(laps_times[[#This Row],[18]]),"DNF",    rounds_cum_time[[#This Row],[17]]+laps_times[[#This Row],[18]])</f>
        <v>3.325807870370371E-2</v>
      </c>
      <c r="AB11" s="138">
        <f>IF(ISBLANK(laps_times[[#This Row],[19]]),"DNF",    rounds_cum_time[[#This Row],[18]]+laps_times[[#This Row],[19]])</f>
        <v>3.5096793981481487E-2</v>
      </c>
      <c r="AC11" s="138">
        <f>IF(ISBLANK(laps_times[[#This Row],[20]]),"DNF",    rounds_cum_time[[#This Row],[19]]+laps_times[[#This Row],[20]])</f>
        <v>3.6919340277777782E-2</v>
      </c>
      <c r="AD11" s="138">
        <f>IF(ISBLANK(laps_times[[#This Row],[21]]),"DNF",    rounds_cum_time[[#This Row],[20]]+laps_times[[#This Row],[21]])</f>
        <v>3.8760590277777784E-2</v>
      </c>
      <c r="AE11" s="138">
        <f>IF(ISBLANK(laps_times[[#This Row],[22]]),"DNF",    rounds_cum_time[[#This Row],[21]]+laps_times[[#This Row],[22]])</f>
        <v>4.0576782407407412E-2</v>
      </c>
      <c r="AF11" s="138">
        <f>IF(ISBLANK(laps_times[[#This Row],[23]]),"DNF",    rounds_cum_time[[#This Row],[22]]+laps_times[[#This Row],[23]])</f>
        <v>4.2366504629629632E-2</v>
      </c>
      <c r="AG11" s="138">
        <f>IF(ISBLANK(laps_times[[#This Row],[24]]),"DNF",    rounds_cum_time[[#This Row],[23]]+laps_times[[#This Row],[24]])</f>
        <v>4.4154942129629629E-2</v>
      </c>
      <c r="AH11" s="138">
        <f>IF(ISBLANK(laps_times[[#This Row],[25]]),"DNF",    rounds_cum_time[[#This Row],[24]]+laps_times[[#This Row],[25]])</f>
        <v>4.5976215277777774E-2</v>
      </c>
      <c r="AI11" s="138">
        <f>IF(ISBLANK(laps_times[[#This Row],[26]]),"DNF",    rounds_cum_time[[#This Row],[25]]+laps_times[[#This Row],[26]])</f>
        <v>4.779390046296296E-2</v>
      </c>
      <c r="AJ11" s="138">
        <f>IF(ISBLANK(laps_times[[#This Row],[27]]),"DNF",    rounds_cum_time[[#This Row],[26]]+laps_times[[#This Row],[27]])</f>
        <v>4.9599606481481477E-2</v>
      </c>
      <c r="AK11" s="138">
        <f>IF(ISBLANK(laps_times[[#This Row],[28]]),"DNF",    rounds_cum_time[[#This Row],[27]]+laps_times[[#This Row],[28]])</f>
        <v>5.1471006944444439E-2</v>
      </c>
      <c r="AL11" s="138">
        <f>IF(ISBLANK(laps_times[[#This Row],[29]]),"DNF",    rounds_cum_time[[#This Row],[28]]+laps_times[[#This Row],[29]])</f>
        <v>5.3299374999999996E-2</v>
      </c>
      <c r="AM11" s="138">
        <f>IF(ISBLANK(laps_times[[#This Row],[30]]),"DNF",    rounds_cum_time[[#This Row],[29]]+laps_times[[#This Row],[30]])</f>
        <v>5.5134652777777772E-2</v>
      </c>
      <c r="AN11" s="138">
        <f>IF(ISBLANK(laps_times[[#This Row],[31]]),"DNF",    rounds_cum_time[[#This Row],[30]]+laps_times[[#This Row],[31]])</f>
        <v>5.6988321759259254E-2</v>
      </c>
      <c r="AO11" s="138">
        <f>IF(ISBLANK(laps_times[[#This Row],[32]]),"DNF",    rounds_cum_time[[#This Row],[31]]+laps_times[[#This Row],[32]])</f>
        <v>5.8814432870370366E-2</v>
      </c>
      <c r="AP11" s="138">
        <f>IF(ISBLANK(laps_times[[#This Row],[33]]),"DNF",    rounds_cum_time[[#This Row],[32]]+laps_times[[#This Row],[33]])</f>
        <v>6.0635243055555552E-2</v>
      </c>
      <c r="AQ11" s="138">
        <f>IF(ISBLANK(laps_times[[#This Row],[34]]),"DNF",    rounds_cum_time[[#This Row],[33]]+laps_times[[#This Row],[34]])</f>
        <v>6.2499259259259254E-2</v>
      </c>
      <c r="AR11" s="138">
        <f>IF(ISBLANK(laps_times[[#This Row],[35]]),"DNF",    rounds_cum_time[[#This Row],[34]]+laps_times[[#This Row],[35]])</f>
        <v>6.4393553240740739E-2</v>
      </c>
      <c r="AS11" s="138">
        <f>IF(ISBLANK(laps_times[[#This Row],[36]]),"DNF",    rounds_cum_time[[#This Row],[35]]+laps_times[[#This Row],[36]])</f>
        <v>6.6267511574074067E-2</v>
      </c>
      <c r="AT11" s="138">
        <f>IF(ISBLANK(laps_times[[#This Row],[37]]),"DNF",    rounds_cum_time[[#This Row],[36]]+laps_times[[#This Row],[37]])</f>
        <v>6.8916238425925924E-2</v>
      </c>
      <c r="AU11" s="138">
        <f>IF(ISBLANK(laps_times[[#This Row],[38]]),"DNF",    rounds_cum_time[[#This Row],[37]]+laps_times[[#This Row],[38]])</f>
        <v>7.074017361111111E-2</v>
      </c>
      <c r="AV11" s="138">
        <f>IF(ISBLANK(laps_times[[#This Row],[39]]),"DNF",    rounds_cum_time[[#This Row],[38]]+laps_times[[#This Row],[39]])</f>
        <v>7.2648379629629625E-2</v>
      </c>
      <c r="AW11" s="138">
        <f>IF(ISBLANK(laps_times[[#This Row],[40]]),"DNF",    rounds_cum_time[[#This Row],[39]]+laps_times[[#This Row],[40]])</f>
        <v>7.4567060185185177E-2</v>
      </c>
      <c r="AX11" s="138">
        <f>IF(ISBLANK(laps_times[[#This Row],[41]]),"DNF",    rounds_cum_time[[#This Row],[40]]+laps_times[[#This Row],[41]])</f>
        <v>7.6468657407407395E-2</v>
      </c>
      <c r="AY11" s="138">
        <f>IF(ISBLANK(laps_times[[#This Row],[42]]),"DNF",    rounds_cum_time[[#This Row],[41]]+laps_times[[#This Row],[42]])</f>
        <v>7.8371342592592583E-2</v>
      </c>
      <c r="AZ11" s="138">
        <f>IF(ISBLANK(laps_times[[#This Row],[43]]),"DNF",    rounds_cum_time[[#This Row],[42]]+laps_times[[#This Row],[43]])</f>
        <v>8.0292071759259245E-2</v>
      </c>
      <c r="BA11" s="138">
        <f>IF(ISBLANK(laps_times[[#This Row],[44]]),"DNF",    rounds_cum_time[[#This Row],[43]]+laps_times[[#This Row],[44]])</f>
        <v>8.2202245370370353E-2</v>
      </c>
      <c r="BB11" s="138">
        <f>IF(ISBLANK(laps_times[[#This Row],[45]]),"DNF",    rounds_cum_time[[#This Row],[44]]+laps_times[[#This Row],[45]])</f>
        <v>8.4135162037037026E-2</v>
      </c>
      <c r="BC11" s="138">
        <f>IF(ISBLANK(laps_times[[#This Row],[46]]),"DNF",    rounds_cum_time[[#This Row],[45]]+laps_times[[#This Row],[46]])</f>
        <v>8.6091435185185181E-2</v>
      </c>
      <c r="BD11" s="138">
        <f>IF(ISBLANK(laps_times[[#This Row],[47]]),"DNF",    rounds_cum_time[[#This Row],[46]]+laps_times[[#This Row],[47]])</f>
        <v>8.8082905092592589E-2</v>
      </c>
      <c r="BE11" s="138">
        <f>IF(ISBLANK(laps_times[[#This Row],[48]]),"DNF",    rounds_cum_time[[#This Row],[47]]+laps_times[[#This Row],[48]])</f>
        <v>9.004225694444444E-2</v>
      </c>
      <c r="BF11" s="138">
        <f>IF(ISBLANK(laps_times[[#This Row],[49]]),"DNF",    rounds_cum_time[[#This Row],[48]]+laps_times[[#This Row],[49]])</f>
        <v>9.1999351851851846E-2</v>
      </c>
      <c r="BG11" s="138">
        <f>IF(ISBLANK(laps_times[[#This Row],[50]]),"DNF",    rounds_cum_time[[#This Row],[49]]+laps_times[[#This Row],[50]])</f>
        <v>9.399061342592592E-2</v>
      </c>
      <c r="BH11" s="138">
        <f>IF(ISBLANK(laps_times[[#This Row],[51]]),"DNF",    rounds_cum_time[[#This Row],[50]]+laps_times[[#This Row],[51]])</f>
        <v>9.5948981481481482E-2</v>
      </c>
      <c r="BI11" s="138">
        <f>IF(ISBLANK(laps_times[[#This Row],[52]]),"DNF",    rounds_cum_time[[#This Row],[51]]+laps_times[[#This Row],[52]])</f>
        <v>9.7933518518518517E-2</v>
      </c>
      <c r="BJ11" s="138">
        <f>IF(ISBLANK(laps_times[[#This Row],[53]]),"DNF",    rounds_cum_time[[#This Row],[52]]+laps_times[[#This Row],[53]])</f>
        <v>9.9922314814814811E-2</v>
      </c>
      <c r="BK11" s="138">
        <f>IF(ISBLANK(laps_times[[#This Row],[54]]),"DNF",    rounds_cum_time[[#This Row],[53]]+laps_times[[#This Row],[54]])</f>
        <v>0.1019327662037037</v>
      </c>
      <c r="BL11" s="138">
        <f>IF(ISBLANK(laps_times[[#This Row],[55]]),"DNF",    rounds_cum_time[[#This Row],[54]]+laps_times[[#This Row],[55]])</f>
        <v>0.10397108796296296</v>
      </c>
      <c r="BM11" s="138">
        <f>IF(ISBLANK(laps_times[[#This Row],[56]]),"DNF",    rounds_cum_time[[#This Row],[55]]+laps_times[[#This Row],[56]])</f>
        <v>0.10598467592592592</v>
      </c>
      <c r="BN11" s="138">
        <f>IF(ISBLANK(laps_times[[#This Row],[57]]),"DNF",    rounds_cum_time[[#This Row],[56]]+laps_times[[#This Row],[57]])</f>
        <v>0.10795019675925925</v>
      </c>
      <c r="BO11" s="138">
        <f>IF(ISBLANK(laps_times[[#This Row],[58]]),"DNF",    rounds_cum_time[[#This Row],[57]]+laps_times[[#This Row],[58]])</f>
        <v>0.10993052083333332</v>
      </c>
      <c r="BP11" s="138">
        <f>IF(ISBLANK(laps_times[[#This Row],[59]]),"DNF",    rounds_cum_time[[#This Row],[58]]+laps_times[[#This Row],[59]])</f>
        <v>0.1119198611111111</v>
      </c>
      <c r="BQ11" s="138">
        <f>IF(ISBLANK(laps_times[[#This Row],[60]]),"DNF",    rounds_cum_time[[#This Row],[59]]+laps_times[[#This Row],[60]])</f>
        <v>0.11389287037037037</v>
      </c>
      <c r="BR11" s="138">
        <f>IF(ISBLANK(laps_times[[#This Row],[61]]),"DNF",    rounds_cum_time[[#This Row],[60]]+laps_times[[#This Row],[61]])</f>
        <v>0.11584903935185185</v>
      </c>
      <c r="BS11" s="138">
        <f>IF(ISBLANK(laps_times[[#This Row],[62]]),"DNF",    rounds_cum_time[[#This Row],[61]]+laps_times[[#This Row],[62]])</f>
        <v>0.11780914351851852</v>
      </c>
      <c r="BT11" s="139">
        <f>IF(ISBLANK(laps_times[[#This Row],[63]]),"DNF",    rounds_cum_time[[#This Row],[62]]+laps_times[[#This Row],[63]])</f>
        <v>0.11976030092592593</v>
      </c>
    </row>
    <row r="12" spans="2:72" x14ac:dyDescent="0.2">
      <c r="B12" s="130">
        <f>laps_times[[#This Row],[poř]]</f>
        <v>7</v>
      </c>
      <c r="C12" s="131">
        <f>laps_times[[#This Row],[s.č.]]</f>
        <v>131</v>
      </c>
      <c r="D12" s="131" t="str">
        <f>laps_times[[#This Row],[jméno]]</f>
        <v>Uhlíř Radek</v>
      </c>
      <c r="E12" s="132">
        <f>laps_times[[#This Row],[roč]]</f>
        <v>1967</v>
      </c>
      <c r="F12" s="132" t="str">
        <f>laps_times[[#This Row],[kat]]</f>
        <v>M3</v>
      </c>
      <c r="G12" s="132">
        <f>laps_times[[#This Row],[poř_kat]]</f>
        <v>3</v>
      </c>
      <c r="H12" s="131" t="str">
        <f>IF(ISBLANK(laps_times[[#This Row],[klub]]),"-",laps_times[[#This Row],[klub]])</f>
        <v>TRISK CB</v>
      </c>
      <c r="I12" s="134">
        <f>laps_times[[#This Row],[celk. čas]]</f>
        <v>0.12127226851851852</v>
      </c>
      <c r="J12" s="138">
        <f>laps_times[[#This Row],[1]]</f>
        <v>2.3474999999999998E-3</v>
      </c>
      <c r="K12" s="138">
        <f>IF(ISBLANK(laps_times[[#This Row],[2]]),"DNF",    rounds_cum_time[[#This Row],[1]]+laps_times[[#This Row],[2]])</f>
        <v>4.1664467592592586E-3</v>
      </c>
      <c r="L12" s="138">
        <f>IF(ISBLANK(laps_times[[#This Row],[3]]),"DNF",    rounds_cum_time[[#This Row],[2]]+laps_times[[#This Row],[3]])</f>
        <v>6.0337384259259259E-3</v>
      </c>
      <c r="M12" s="138">
        <f>IF(ISBLANK(laps_times[[#This Row],[4]]),"DNF",    rounds_cum_time[[#This Row],[3]]+laps_times[[#This Row],[4]])</f>
        <v>7.9516435185185176E-3</v>
      </c>
      <c r="N12" s="138">
        <f>IF(ISBLANK(laps_times[[#This Row],[5]]),"DNF",    rounds_cum_time[[#This Row],[4]]+laps_times[[#This Row],[5]])</f>
        <v>9.8769791666666659E-3</v>
      </c>
      <c r="O12" s="138">
        <f>IF(ISBLANK(laps_times[[#This Row],[6]]),"DNF",    rounds_cum_time[[#This Row],[5]]+laps_times[[#This Row],[6]])</f>
        <v>1.1799664351851851E-2</v>
      </c>
      <c r="P12" s="138">
        <f>IF(ISBLANK(laps_times[[#This Row],[7]]),"DNF",    rounds_cum_time[[#This Row],[6]]+laps_times[[#This Row],[7]])</f>
        <v>1.3699780092592592E-2</v>
      </c>
      <c r="Q12" s="138">
        <f>IF(ISBLANK(laps_times[[#This Row],[8]]),"DNF",    rounds_cum_time[[#This Row],[7]]+laps_times[[#This Row],[8]])</f>
        <v>1.5578946759259258E-2</v>
      </c>
      <c r="R12" s="138">
        <f>IF(ISBLANK(laps_times[[#This Row],[9]]),"DNF",    rounds_cum_time[[#This Row],[8]]+laps_times[[#This Row],[9]])</f>
        <v>1.7466550925925924E-2</v>
      </c>
      <c r="S12" s="138">
        <f>IF(ISBLANK(laps_times[[#This Row],[10]]),"DNF",    rounds_cum_time[[#This Row],[9]]+laps_times[[#This Row],[10]])</f>
        <v>1.9347743055555554E-2</v>
      </c>
      <c r="T12" s="138">
        <f>IF(ISBLANK(laps_times[[#This Row],[11]]),"DNF",    rounds_cum_time[[#This Row],[10]]+laps_times[[#This Row],[11]])</f>
        <v>2.1224513888888887E-2</v>
      </c>
      <c r="U12" s="138">
        <f>IF(ISBLANK(laps_times[[#This Row],[12]]),"DNF",    rounds_cum_time[[#This Row],[11]]+laps_times[[#This Row],[12]])</f>
        <v>2.3105300925925925E-2</v>
      </c>
      <c r="V12" s="138">
        <f>IF(ISBLANK(laps_times[[#This Row],[13]]),"DNF",    rounds_cum_time[[#This Row],[12]]+laps_times[[#This Row],[13]])</f>
        <v>2.4970451388888888E-2</v>
      </c>
      <c r="W12" s="138">
        <f>IF(ISBLANK(laps_times[[#This Row],[14]]),"DNF",    rounds_cum_time[[#This Row],[13]]+laps_times[[#This Row],[14]])</f>
        <v>2.6845497685185182E-2</v>
      </c>
      <c r="X12" s="138">
        <f>IF(ISBLANK(laps_times[[#This Row],[15]]),"DNF",    rounds_cum_time[[#This Row],[14]]+laps_times[[#This Row],[15]])</f>
        <v>2.8736261574074072E-2</v>
      </c>
      <c r="Y12" s="138">
        <f>IF(ISBLANK(laps_times[[#This Row],[16]]),"DNF",    rounds_cum_time[[#This Row],[15]]+laps_times[[#This Row],[16]])</f>
        <v>3.0623958333333333E-2</v>
      </c>
      <c r="Z12" s="138">
        <f>IF(ISBLANK(laps_times[[#This Row],[17]]),"DNF",    rounds_cum_time[[#This Row],[16]]+laps_times[[#This Row],[17]])</f>
        <v>3.2499652777777777E-2</v>
      </c>
      <c r="AA12" s="138">
        <f>IF(ISBLANK(laps_times[[#This Row],[18]]),"DNF",    rounds_cum_time[[#This Row],[17]]+laps_times[[#This Row],[18]])</f>
        <v>3.4353946759259256E-2</v>
      </c>
      <c r="AB12" s="138">
        <f>IF(ISBLANK(laps_times[[#This Row],[19]]),"DNF",    rounds_cum_time[[#This Row],[18]]+laps_times[[#This Row],[19]])</f>
        <v>3.6217280092592591E-2</v>
      </c>
      <c r="AC12" s="138">
        <f>IF(ISBLANK(laps_times[[#This Row],[20]]),"DNF",    rounds_cum_time[[#This Row],[19]]+laps_times[[#This Row],[20]])</f>
        <v>3.8054456018518514E-2</v>
      </c>
      <c r="AD12" s="138">
        <f>IF(ISBLANK(laps_times[[#This Row],[21]]),"DNF",    rounds_cum_time[[#This Row],[20]]+laps_times[[#This Row],[21]])</f>
        <v>3.989405092592592E-2</v>
      </c>
      <c r="AE12" s="138">
        <f>IF(ISBLANK(laps_times[[#This Row],[22]]),"DNF",    rounds_cum_time[[#This Row],[21]]+laps_times[[#This Row],[22]])</f>
        <v>4.1721296296296291E-2</v>
      </c>
      <c r="AF12" s="138">
        <f>IF(ISBLANK(laps_times[[#This Row],[23]]),"DNF",    rounds_cum_time[[#This Row],[22]]+laps_times[[#This Row],[23]])</f>
        <v>4.3558530092592584E-2</v>
      </c>
      <c r="AG12" s="138">
        <f>IF(ISBLANK(laps_times[[#This Row],[24]]),"DNF",    rounds_cum_time[[#This Row],[23]]+laps_times[[#This Row],[24]])</f>
        <v>4.5400601851851845E-2</v>
      </c>
      <c r="AH12" s="138">
        <f>IF(ISBLANK(laps_times[[#This Row],[25]]),"DNF",    rounds_cum_time[[#This Row],[24]]+laps_times[[#This Row],[25]])</f>
        <v>4.7244444444444436E-2</v>
      </c>
      <c r="AI12" s="138">
        <f>IF(ISBLANK(laps_times[[#This Row],[26]]),"DNF",    rounds_cum_time[[#This Row],[25]]+laps_times[[#This Row],[26]])</f>
        <v>4.9090856481481475E-2</v>
      </c>
      <c r="AJ12" s="138">
        <f>IF(ISBLANK(laps_times[[#This Row],[27]]),"DNF",    rounds_cum_time[[#This Row],[26]]+laps_times[[#This Row],[27]])</f>
        <v>5.0951458333333324E-2</v>
      </c>
      <c r="AK12" s="138">
        <f>IF(ISBLANK(laps_times[[#This Row],[28]]),"DNF",    rounds_cum_time[[#This Row],[27]]+laps_times[[#This Row],[28]])</f>
        <v>5.2813252314814804E-2</v>
      </c>
      <c r="AL12" s="138">
        <f>IF(ISBLANK(laps_times[[#This Row],[29]]),"DNF",    rounds_cum_time[[#This Row],[28]]+laps_times[[#This Row],[29]])</f>
        <v>5.467835648148147E-2</v>
      </c>
      <c r="AM12" s="138">
        <f>IF(ISBLANK(laps_times[[#This Row],[30]]),"DNF",    rounds_cum_time[[#This Row],[29]]+laps_times[[#This Row],[30]])</f>
        <v>5.6506331018518506E-2</v>
      </c>
      <c r="AN12" s="138">
        <f>IF(ISBLANK(laps_times[[#This Row],[31]]),"DNF",    rounds_cum_time[[#This Row],[30]]+laps_times[[#This Row],[31]])</f>
        <v>5.8340497685185171E-2</v>
      </c>
      <c r="AO12" s="138">
        <f>IF(ISBLANK(laps_times[[#This Row],[32]]),"DNF",    rounds_cum_time[[#This Row],[31]]+laps_times[[#This Row],[32]])</f>
        <v>6.0205509259259243E-2</v>
      </c>
      <c r="AP12" s="138">
        <f>IF(ISBLANK(laps_times[[#This Row],[33]]),"DNF",    rounds_cum_time[[#This Row],[32]]+laps_times[[#This Row],[33]])</f>
        <v>6.2112465277777765E-2</v>
      </c>
      <c r="AQ12" s="138">
        <f>IF(ISBLANK(laps_times[[#This Row],[34]]),"DNF",    rounds_cum_time[[#This Row],[33]]+laps_times[[#This Row],[34]])</f>
        <v>6.401184027777776E-2</v>
      </c>
      <c r="AR12" s="138">
        <f>IF(ISBLANK(laps_times[[#This Row],[35]]),"DNF",    rounds_cum_time[[#This Row],[34]]+laps_times[[#This Row],[35]])</f>
        <v>6.5892847222222203E-2</v>
      </c>
      <c r="AS12" s="138">
        <f>IF(ISBLANK(laps_times[[#This Row],[36]]),"DNF",    rounds_cum_time[[#This Row],[35]]+laps_times[[#This Row],[36]])</f>
        <v>6.7794618055555533E-2</v>
      </c>
      <c r="AT12" s="138">
        <f>IF(ISBLANK(laps_times[[#This Row],[37]]),"DNF",    rounds_cum_time[[#This Row],[36]]+laps_times[[#This Row],[37]])</f>
        <v>6.9689039351851834E-2</v>
      </c>
      <c r="AU12" s="138">
        <f>IF(ISBLANK(laps_times[[#This Row],[38]]),"DNF",    rounds_cum_time[[#This Row],[37]]+laps_times[[#This Row],[38]])</f>
        <v>7.1580393518518498E-2</v>
      </c>
      <c r="AV12" s="138">
        <f>IF(ISBLANK(laps_times[[#This Row],[39]]),"DNF",    rounds_cum_time[[#This Row],[38]]+laps_times[[#This Row],[39]])</f>
        <v>7.3434930555555541E-2</v>
      </c>
      <c r="AW12" s="138">
        <f>IF(ISBLANK(laps_times[[#This Row],[40]]),"DNF",    rounds_cum_time[[#This Row],[39]]+laps_times[[#This Row],[40]])</f>
        <v>7.5339155092592577E-2</v>
      </c>
      <c r="AX12" s="138">
        <f>IF(ISBLANK(laps_times[[#This Row],[41]]),"DNF",    rounds_cum_time[[#This Row],[40]]+laps_times[[#This Row],[41]])</f>
        <v>7.727358796296295E-2</v>
      </c>
      <c r="AY12" s="138">
        <f>IF(ISBLANK(laps_times[[#This Row],[42]]),"DNF",    rounds_cum_time[[#This Row],[41]]+laps_times[[#This Row],[42]])</f>
        <v>7.9165324074074062E-2</v>
      </c>
      <c r="AZ12" s="138">
        <f>IF(ISBLANK(laps_times[[#This Row],[43]]),"DNF",    rounds_cum_time[[#This Row],[42]]+laps_times[[#This Row],[43]])</f>
        <v>8.1056423611111095E-2</v>
      </c>
      <c r="BA12" s="138">
        <f>IF(ISBLANK(laps_times[[#This Row],[44]]),"DNF",    rounds_cum_time[[#This Row],[43]]+laps_times[[#This Row],[44]])</f>
        <v>8.2950347222222207E-2</v>
      </c>
      <c r="BB12" s="138">
        <f>IF(ISBLANK(laps_times[[#This Row],[45]]),"DNF",    rounds_cum_time[[#This Row],[44]]+laps_times[[#This Row],[45]])</f>
        <v>8.4859421296296283E-2</v>
      </c>
      <c r="BC12" s="138">
        <f>IF(ISBLANK(laps_times[[#This Row],[46]]),"DNF",    rounds_cum_time[[#This Row],[45]]+laps_times[[#This Row],[46]])</f>
        <v>8.6776076388888873E-2</v>
      </c>
      <c r="BD12" s="138">
        <f>IF(ISBLANK(laps_times[[#This Row],[47]]),"DNF",    rounds_cum_time[[#This Row],[46]]+laps_times[[#This Row],[47]])</f>
        <v>8.8713472222222201E-2</v>
      </c>
      <c r="BE12" s="138">
        <f>IF(ISBLANK(laps_times[[#This Row],[48]]),"DNF",    rounds_cum_time[[#This Row],[47]]+laps_times[[#This Row],[48]])</f>
        <v>9.0655081018518491E-2</v>
      </c>
      <c r="BF12" s="138">
        <f>IF(ISBLANK(laps_times[[#This Row],[49]]),"DNF",    rounds_cum_time[[#This Row],[48]]+laps_times[[#This Row],[49]])</f>
        <v>9.2608344907407381E-2</v>
      </c>
      <c r="BG12" s="138">
        <f>IF(ISBLANK(laps_times[[#This Row],[50]]),"DNF",    rounds_cum_time[[#This Row],[49]]+laps_times[[#This Row],[50]])</f>
        <v>9.456407407407405E-2</v>
      </c>
      <c r="BH12" s="138">
        <f>IF(ISBLANK(laps_times[[#This Row],[51]]),"DNF",    rounds_cum_time[[#This Row],[50]]+laps_times[[#This Row],[51]])</f>
        <v>9.6541099537037017E-2</v>
      </c>
      <c r="BI12" s="138">
        <f>IF(ISBLANK(laps_times[[#This Row],[52]]),"DNF",    rounds_cum_time[[#This Row],[51]]+laps_times[[#This Row],[52]])</f>
        <v>9.8538182870370347E-2</v>
      </c>
      <c r="BJ12" s="138">
        <f>IF(ISBLANK(laps_times[[#This Row],[53]]),"DNF",    rounds_cum_time[[#This Row],[52]]+laps_times[[#This Row],[53]])</f>
        <v>0.10053679398148146</v>
      </c>
      <c r="BK12" s="138">
        <f>IF(ISBLANK(laps_times[[#This Row],[54]]),"DNF",    rounds_cum_time[[#This Row],[53]]+laps_times[[#This Row],[54]])</f>
        <v>0.10251869212962961</v>
      </c>
      <c r="BL12" s="138">
        <f>IF(ISBLANK(laps_times[[#This Row],[55]]),"DNF",    rounds_cum_time[[#This Row],[54]]+laps_times[[#This Row],[55]])</f>
        <v>0.10453372685185183</v>
      </c>
      <c r="BM12" s="138">
        <f>IF(ISBLANK(laps_times[[#This Row],[56]]),"DNF",    rounds_cum_time[[#This Row],[55]]+laps_times[[#This Row],[56]])</f>
        <v>0.10659115740740739</v>
      </c>
      <c r="BN12" s="138">
        <f>IF(ISBLANK(laps_times[[#This Row],[57]]),"DNF",    rounds_cum_time[[#This Row],[56]]+laps_times[[#This Row],[57]])</f>
        <v>0.10866959490740739</v>
      </c>
      <c r="BO12" s="138">
        <f>IF(ISBLANK(laps_times[[#This Row],[58]]),"DNF",    rounds_cum_time[[#This Row],[57]]+laps_times[[#This Row],[58]])</f>
        <v>0.11075645833333332</v>
      </c>
      <c r="BP12" s="138">
        <f>IF(ISBLANK(laps_times[[#This Row],[59]]),"DNF",    rounds_cum_time[[#This Row],[58]]+laps_times[[#This Row],[59]])</f>
        <v>0.1128604861111111</v>
      </c>
      <c r="BQ12" s="138">
        <f>IF(ISBLANK(laps_times[[#This Row],[60]]),"DNF",    rounds_cum_time[[#This Row],[59]]+laps_times[[#This Row],[60]])</f>
        <v>0.11499287037037036</v>
      </c>
      <c r="BR12" s="138">
        <f>IF(ISBLANK(laps_times[[#This Row],[61]]),"DNF",    rounds_cum_time[[#This Row],[60]]+laps_times[[#This Row],[61]])</f>
        <v>0.11712063657407407</v>
      </c>
      <c r="BS12" s="138">
        <f>IF(ISBLANK(laps_times[[#This Row],[62]]),"DNF",    rounds_cum_time[[#This Row],[61]]+laps_times[[#This Row],[62]])</f>
        <v>0.11921532407407406</v>
      </c>
      <c r="BT12" s="139">
        <f>IF(ISBLANK(laps_times[[#This Row],[63]]),"DNF",    rounds_cum_time[[#This Row],[62]]+laps_times[[#This Row],[63]])</f>
        <v>0.12127226851851851</v>
      </c>
    </row>
    <row r="13" spans="2:72" x14ac:dyDescent="0.2">
      <c r="B13" s="130">
        <f>laps_times[[#This Row],[poř]]</f>
        <v>8</v>
      </c>
      <c r="C13" s="131">
        <f>laps_times[[#This Row],[s.č.]]</f>
        <v>80</v>
      </c>
      <c r="D13" s="131" t="str">
        <f>laps_times[[#This Row],[jméno]]</f>
        <v>Hokeš Martin</v>
      </c>
      <c r="E13" s="132">
        <f>laps_times[[#This Row],[roč]]</f>
        <v>1977</v>
      </c>
      <c r="F13" s="132" t="str">
        <f>laps_times[[#This Row],[kat]]</f>
        <v>M2</v>
      </c>
      <c r="G13" s="132">
        <f>laps_times[[#This Row],[poř_kat]]</f>
        <v>5</v>
      </c>
      <c r="H13" s="131" t="str">
        <f>IF(ISBLANK(laps_times[[#This Row],[klub]]),"-",laps_times[[#This Row],[klub]])</f>
        <v>-</v>
      </c>
      <c r="I13" s="134">
        <f>laps_times[[#This Row],[celk. čas]]</f>
        <v>0.12320168981481482</v>
      </c>
      <c r="J13" s="138">
        <f>laps_times[[#This Row],[1]]</f>
        <v>2.3758101851851852E-3</v>
      </c>
      <c r="K13" s="138">
        <f>IF(ISBLANK(laps_times[[#This Row],[2]]),"DNF",    rounds_cum_time[[#This Row],[1]]+laps_times[[#This Row],[2]])</f>
        <v>4.2056597222222226E-3</v>
      </c>
      <c r="L13" s="138">
        <f>IF(ISBLANK(laps_times[[#This Row],[3]]),"DNF",    rounds_cum_time[[#This Row],[2]]+laps_times[[#This Row],[3]])</f>
        <v>6.0470601851851857E-3</v>
      </c>
      <c r="M13" s="138">
        <f>IF(ISBLANK(laps_times[[#This Row],[4]]),"DNF",    rounds_cum_time[[#This Row],[3]]+laps_times[[#This Row],[4]])</f>
        <v>7.9148263888888896E-3</v>
      </c>
      <c r="N13" s="138">
        <f>IF(ISBLANK(laps_times[[#This Row],[5]]),"DNF",    rounds_cum_time[[#This Row],[4]]+laps_times[[#This Row],[5]])</f>
        <v>9.8024768518518521E-3</v>
      </c>
      <c r="O13" s="138">
        <f>IF(ISBLANK(laps_times[[#This Row],[6]]),"DNF",    rounds_cum_time[[#This Row],[5]]+laps_times[[#This Row],[6]])</f>
        <v>1.1696446759259259E-2</v>
      </c>
      <c r="P13" s="138">
        <f>IF(ISBLANK(laps_times[[#This Row],[7]]),"DNF",    rounds_cum_time[[#This Row],[6]]+laps_times[[#This Row],[7]])</f>
        <v>1.3590717592592592E-2</v>
      </c>
      <c r="Q13" s="138">
        <f>IF(ISBLANK(laps_times[[#This Row],[8]]),"DNF",    rounds_cum_time[[#This Row],[7]]+laps_times[[#This Row],[8]])</f>
        <v>1.5505729166666666E-2</v>
      </c>
      <c r="R13" s="138">
        <f>IF(ISBLANK(laps_times[[#This Row],[9]]),"DNF",    rounds_cum_time[[#This Row],[8]]+laps_times[[#This Row],[9]])</f>
        <v>1.740153935185185E-2</v>
      </c>
      <c r="S13" s="138">
        <f>IF(ISBLANK(laps_times[[#This Row],[10]]),"DNF",    rounds_cum_time[[#This Row],[9]]+laps_times[[#This Row],[10]])</f>
        <v>1.9326319444444441E-2</v>
      </c>
      <c r="T13" s="138">
        <f>IF(ISBLANK(laps_times[[#This Row],[11]]),"DNF",    rounds_cum_time[[#This Row],[10]]+laps_times[[#This Row],[11]])</f>
        <v>2.1272951388888885E-2</v>
      </c>
      <c r="U13" s="138">
        <f>IF(ISBLANK(laps_times[[#This Row],[12]]),"DNF",    rounds_cum_time[[#This Row],[11]]+laps_times[[#This Row],[12]])</f>
        <v>2.3184293981481478E-2</v>
      </c>
      <c r="V13" s="138">
        <f>IF(ISBLANK(laps_times[[#This Row],[13]]),"DNF",    rounds_cum_time[[#This Row],[12]]+laps_times[[#This Row],[13]])</f>
        <v>2.5134629629629625E-2</v>
      </c>
      <c r="W13" s="138">
        <f>IF(ISBLANK(laps_times[[#This Row],[14]]),"DNF",    rounds_cum_time[[#This Row],[13]]+laps_times[[#This Row],[14]])</f>
        <v>2.7063263888888883E-2</v>
      </c>
      <c r="X13" s="138">
        <f>IF(ISBLANK(laps_times[[#This Row],[15]]),"DNF",    rounds_cum_time[[#This Row],[14]]+laps_times[[#This Row],[15]])</f>
        <v>2.8999768518518512E-2</v>
      </c>
      <c r="Y13" s="138">
        <f>IF(ISBLANK(laps_times[[#This Row],[16]]),"DNF",    rounds_cum_time[[#This Row],[15]]+laps_times[[#This Row],[16]])</f>
        <v>3.0977326388888882E-2</v>
      </c>
      <c r="Z13" s="138">
        <f>IF(ISBLANK(laps_times[[#This Row],[17]]),"DNF",    rounds_cum_time[[#This Row],[16]]+laps_times[[#This Row],[17]])</f>
        <v>3.2942592592592586E-2</v>
      </c>
      <c r="AA13" s="138">
        <f>IF(ISBLANK(laps_times[[#This Row],[18]]),"DNF",    rounds_cum_time[[#This Row],[17]]+laps_times[[#This Row],[18]])</f>
        <v>3.4909745370370365E-2</v>
      </c>
      <c r="AB13" s="138">
        <f>IF(ISBLANK(laps_times[[#This Row],[19]]),"DNF",    rounds_cum_time[[#This Row],[18]]+laps_times[[#This Row],[19]])</f>
        <v>3.6906226851851846E-2</v>
      </c>
      <c r="AC13" s="138">
        <f>IF(ISBLANK(laps_times[[#This Row],[20]]),"DNF",    rounds_cum_time[[#This Row],[19]]+laps_times[[#This Row],[20]])</f>
        <v>3.8888935185185179E-2</v>
      </c>
      <c r="AD13" s="138">
        <f>IF(ISBLANK(laps_times[[#This Row],[21]]),"DNF",    rounds_cum_time[[#This Row],[20]]+laps_times[[#This Row],[21]])</f>
        <v>4.0883865740740738E-2</v>
      </c>
      <c r="AE13" s="138">
        <f>IF(ISBLANK(laps_times[[#This Row],[22]]),"DNF",    rounds_cum_time[[#This Row],[21]]+laps_times[[#This Row],[22]])</f>
        <v>4.2833113425925926E-2</v>
      </c>
      <c r="AF13" s="138">
        <f>IF(ISBLANK(laps_times[[#This Row],[23]]),"DNF",    rounds_cum_time[[#This Row],[22]]+laps_times[[#This Row],[23]])</f>
        <v>4.4764386574074076E-2</v>
      </c>
      <c r="AG13" s="138">
        <f>IF(ISBLANK(laps_times[[#This Row],[24]]),"DNF",    rounds_cum_time[[#This Row],[23]]+laps_times[[#This Row],[24]])</f>
        <v>4.6703414351851852E-2</v>
      </c>
      <c r="AH13" s="138">
        <f>IF(ISBLANK(laps_times[[#This Row],[25]]),"DNF",    rounds_cum_time[[#This Row],[24]]+laps_times[[#This Row],[25]])</f>
        <v>4.8678912037037038E-2</v>
      </c>
      <c r="AI13" s="138">
        <f>IF(ISBLANK(laps_times[[#This Row],[26]]),"DNF",    rounds_cum_time[[#This Row],[25]]+laps_times[[#This Row],[26]])</f>
        <v>5.0624074074074071E-2</v>
      </c>
      <c r="AJ13" s="138">
        <f>IF(ISBLANK(laps_times[[#This Row],[27]]),"DNF",    rounds_cum_time[[#This Row],[26]]+laps_times[[#This Row],[27]])</f>
        <v>5.2550231481481476E-2</v>
      </c>
      <c r="AK13" s="138">
        <f>IF(ISBLANK(laps_times[[#This Row],[28]]),"DNF",    rounds_cum_time[[#This Row],[27]]+laps_times[[#This Row],[28]])</f>
        <v>5.4495578703703695E-2</v>
      </c>
      <c r="AL13" s="138">
        <f>IF(ISBLANK(laps_times[[#This Row],[29]]),"DNF",    rounds_cum_time[[#This Row],[28]]+laps_times[[#This Row],[29]])</f>
        <v>5.6441909722222211E-2</v>
      </c>
      <c r="AM13" s="138">
        <f>IF(ISBLANK(laps_times[[#This Row],[30]]),"DNF",    rounds_cum_time[[#This Row],[29]]+laps_times[[#This Row],[30]])</f>
        <v>5.8405254629629616E-2</v>
      </c>
      <c r="AN13" s="138">
        <f>IF(ISBLANK(laps_times[[#This Row],[31]]),"DNF",    rounds_cum_time[[#This Row],[30]]+laps_times[[#This Row],[31]])</f>
        <v>6.0405648148148132E-2</v>
      </c>
      <c r="AO13" s="138">
        <f>IF(ISBLANK(laps_times[[#This Row],[32]]),"DNF",    rounds_cum_time[[#This Row],[31]]+laps_times[[#This Row],[32]])</f>
        <v>6.2370277777777761E-2</v>
      </c>
      <c r="AP13" s="138">
        <f>IF(ISBLANK(laps_times[[#This Row],[33]]),"DNF",    rounds_cum_time[[#This Row],[32]]+laps_times[[#This Row],[33]])</f>
        <v>6.4305127314814803E-2</v>
      </c>
      <c r="AQ13" s="138">
        <f>IF(ISBLANK(laps_times[[#This Row],[34]]),"DNF",    rounds_cum_time[[#This Row],[33]]+laps_times[[#This Row],[34]])</f>
        <v>6.6270196759259242E-2</v>
      </c>
      <c r="AR13" s="138">
        <f>IF(ISBLANK(laps_times[[#This Row],[35]]),"DNF",    rounds_cum_time[[#This Row],[34]]+laps_times[[#This Row],[35]])</f>
        <v>6.8256724537037017E-2</v>
      </c>
      <c r="AS13" s="138">
        <f>IF(ISBLANK(laps_times[[#This Row],[36]]),"DNF",    rounds_cum_time[[#This Row],[35]]+laps_times[[#This Row],[36]])</f>
        <v>7.023517361111109E-2</v>
      </c>
      <c r="AT13" s="138">
        <f>IF(ISBLANK(laps_times[[#This Row],[37]]),"DNF",    rounds_cum_time[[#This Row],[36]]+laps_times[[#This Row],[37]])</f>
        <v>7.2225532407407381E-2</v>
      </c>
      <c r="AU13" s="138">
        <f>IF(ISBLANK(laps_times[[#This Row],[38]]),"DNF",    rounds_cum_time[[#This Row],[37]]+laps_times[[#This Row],[38]])</f>
        <v>7.4211099537037015E-2</v>
      </c>
      <c r="AV13" s="138">
        <f>IF(ISBLANK(laps_times[[#This Row],[39]]),"DNF",    rounds_cum_time[[#This Row],[38]]+laps_times[[#This Row],[39]])</f>
        <v>7.6162627314814796E-2</v>
      </c>
      <c r="AW13" s="138">
        <f>IF(ISBLANK(laps_times[[#This Row],[40]]),"DNF",    rounds_cum_time[[#This Row],[39]]+laps_times[[#This Row],[40]])</f>
        <v>7.8092662037037019E-2</v>
      </c>
      <c r="AX13" s="138">
        <f>IF(ISBLANK(laps_times[[#This Row],[41]]),"DNF",    rounds_cum_time[[#This Row],[40]]+laps_times[[#This Row],[41]])</f>
        <v>8.0034849537037017E-2</v>
      </c>
      <c r="AY13" s="138">
        <f>IF(ISBLANK(laps_times[[#This Row],[42]]),"DNF",    rounds_cum_time[[#This Row],[41]]+laps_times[[#This Row],[42]])</f>
        <v>8.1978425925925913E-2</v>
      </c>
      <c r="AZ13" s="138">
        <f>IF(ISBLANK(laps_times[[#This Row],[43]]),"DNF",    rounds_cum_time[[#This Row],[42]]+laps_times[[#This Row],[43]])</f>
        <v>8.3903912037037023E-2</v>
      </c>
      <c r="BA13" s="138">
        <f>IF(ISBLANK(laps_times[[#This Row],[44]]),"DNF",    rounds_cum_time[[#This Row],[43]]+laps_times[[#This Row],[44]])</f>
        <v>8.5820254629629611E-2</v>
      </c>
      <c r="BB13" s="138">
        <f>IF(ISBLANK(laps_times[[#This Row],[45]]),"DNF",    rounds_cum_time[[#This Row],[44]]+laps_times[[#This Row],[45]])</f>
        <v>8.7748749999999986E-2</v>
      </c>
      <c r="BC13" s="138">
        <f>IF(ISBLANK(laps_times[[#This Row],[46]]),"DNF",    rounds_cum_time[[#This Row],[45]]+laps_times[[#This Row],[46]])</f>
        <v>8.9697604166666653E-2</v>
      </c>
      <c r="BD13" s="138">
        <f>IF(ISBLANK(laps_times[[#This Row],[47]]),"DNF",    rounds_cum_time[[#This Row],[46]]+laps_times[[#This Row],[47]])</f>
        <v>9.162593749999999E-2</v>
      </c>
      <c r="BE13" s="138">
        <f>IF(ISBLANK(laps_times[[#This Row],[48]]),"DNF",    rounds_cum_time[[#This Row],[47]]+laps_times[[#This Row],[48]])</f>
        <v>9.3546111111111108E-2</v>
      </c>
      <c r="BF13" s="138">
        <f>IF(ISBLANK(laps_times[[#This Row],[49]]),"DNF",    rounds_cum_time[[#This Row],[48]]+laps_times[[#This Row],[49]])</f>
        <v>9.5487326388888891E-2</v>
      </c>
      <c r="BG13" s="138">
        <f>IF(ISBLANK(laps_times[[#This Row],[50]]),"DNF",    rounds_cum_time[[#This Row],[49]]+laps_times[[#This Row],[50]])</f>
        <v>9.7407650462962958E-2</v>
      </c>
      <c r="BH13" s="138">
        <f>IF(ISBLANK(laps_times[[#This Row],[51]]),"DNF",    rounds_cum_time[[#This Row],[50]]+laps_times[[#This Row],[51]])</f>
        <v>9.9353587962962953E-2</v>
      </c>
      <c r="BI13" s="138">
        <f>IF(ISBLANK(laps_times[[#This Row],[52]]),"DNF",    rounds_cum_time[[#This Row],[51]]+laps_times[[#This Row],[52]])</f>
        <v>0.10131273148148147</v>
      </c>
      <c r="BJ13" s="138">
        <f>IF(ISBLANK(laps_times[[#This Row],[53]]),"DNF",    rounds_cum_time[[#This Row],[52]]+laps_times[[#This Row],[53]])</f>
        <v>0.10319694444444444</v>
      </c>
      <c r="BK13" s="138">
        <f>IF(ISBLANK(laps_times[[#This Row],[54]]),"DNF",    rounds_cum_time[[#This Row],[53]]+laps_times[[#This Row],[54]])</f>
        <v>0.10514662037037037</v>
      </c>
      <c r="BL13" s="138">
        <f>IF(ISBLANK(laps_times[[#This Row],[55]]),"DNF",    rounds_cum_time[[#This Row],[54]]+laps_times[[#This Row],[55]])</f>
        <v>0.10709369212962963</v>
      </c>
      <c r="BM13" s="138">
        <f>IF(ISBLANK(laps_times[[#This Row],[56]]),"DNF",    rounds_cum_time[[#This Row],[55]]+laps_times[[#This Row],[56]])</f>
        <v>0.1090424537037037</v>
      </c>
      <c r="BN13" s="138">
        <f>IF(ISBLANK(laps_times[[#This Row],[57]]),"DNF",    rounds_cum_time[[#This Row],[56]]+laps_times[[#This Row],[57]])</f>
        <v>0.11101359953703703</v>
      </c>
      <c r="BO13" s="138">
        <f>IF(ISBLANK(laps_times[[#This Row],[58]]),"DNF",    rounds_cum_time[[#This Row],[57]]+laps_times[[#This Row],[58]])</f>
        <v>0.11303883101851851</v>
      </c>
      <c r="BP13" s="138">
        <f>IF(ISBLANK(laps_times[[#This Row],[59]]),"DNF",    rounds_cum_time[[#This Row],[58]]+laps_times[[#This Row],[59]])</f>
        <v>0.11508064814814814</v>
      </c>
      <c r="BQ13" s="138">
        <f>IF(ISBLANK(laps_times[[#This Row],[60]]),"DNF",    rounds_cum_time[[#This Row],[59]]+laps_times[[#This Row],[60]])</f>
        <v>0.11709703703703703</v>
      </c>
      <c r="BR13" s="138">
        <f>IF(ISBLANK(laps_times[[#This Row],[61]]),"DNF",    rounds_cum_time[[#This Row],[60]]+laps_times[[#This Row],[61]])</f>
        <v>0.1191361111111111</v>
      </c>
      <c r="BS13" s="138">
        <f>IF(ISBLANK(laps_times[[#This Row],[62]]),"DNF",    rounds_cum_time[[#This Row],[61]]+laps_times[[#This Row],[62]])</f>
        <v>0.12118452546296295</v>
      </c>
      <c r="BT13" s="139">
        <f>IF(ISBLANK(laps_times[[#This Row],[63]]),"DNF",    rounds_cum_time[[#This Row],[62]]+laps_times[[#This Row],[63]])</f>
        <v>0.1232016898148148</v>
      </c>
    </row>
    <row r="14" spans="2:72" x14ac:dyDescent="0.2">
      <c r="B14" s="130">
        <f>laps_times[[#This Row],[poř]]</f>
        <v>9</v>
      </c>
      <c r="C14" s="131">
        <f>laps_times[[#This Row],[s.č.]]</f>
        <v>81</v>
      </c>
      <c r="D14" s="131" t="str">
        <f>laps_times[[#This Row],[jméno]]</f>
        <v>Kopecký Martin</v>
      </c>
      <c r="E14" s="132">
        <f>laps_times[[#This Row],[roč]]</f>
        <v>1979</v>
      </c>
      <c r="F14" s="132" t="str">
        <f>laps_times[[#This Row],[kat]]</f>
        <v>M2</v>
      </c>
      <c r="G14" s="132">
        <f>laps_times[[#This Row],[poř_kat]]</f>
        <v>6</v>
      </c>
      <c r="H14" s="131" t="str">
        <f>IF(ISBLANK(laps_times[[#This Row],[klub]]),"-",laps_times[[#This Row],[klub]])</f>
        <v>-</v>
      </c>
      <c r="I14" s="134">
        <f>laps_times[[#This Row],[celk. čas]]</f>
        <v>0.12357671296296296</v>
      </c>
      <c r="J14" s="138">
        <f>laps_times[[#This Row],[1]]</f>
        <v>2.456099537037037E-3</v>
      </c>
      <c r="K14" s="138">
        <f>IF(ISBLANK(laps_times[[#This Row],[2]]),"DNF",    rounds_cum_time[[#This Row],[1]]+laps_times[[#This Row],[2]])</f>
        <v>4.2760763888888892E-3</v>
      </c>
      <c r="L14" s="138">
        <f>IF(ISBLANK(laps_times[[#This Row],[3]]),"DNF",    rounds_cum_time[[#This Row],[2]]+laps_times[[#This Row],[3]])</f>
        <v>6.177731481481482E-3</v>
      </c>
      <c r="M14" s="138">
        <f>IF(ISBLANK(laps_times[[#This Row],[4]]),"DNF",    rounds_cum_time[[#This Row],[3]]+laps_times[[#This Row],[4]])</f>
        <v>8.0513078703703701E-3</v>
      </c>
      <c r="N14" s="138">
        <f>IF(ISBLANK(laps_times[[#This Row],[5]]),"DNF",    rounds_cum_time[[#This Row],[4]]+laps_times[[#This Row],[5]])</f>
        <v>9.9035069444444439E-3</v>
      </c>
      <c r="O14" s="138">
        <f>IF(ISBLANK(laps_times[[#This Row],[6]]),"DNF",    rounds_cum_time[[#This Row],[5]]+laps_times[[#This Row],[6]])</f>
        <v>1.1795208333333333E-2</v>
      </c>
      <c r="P14" s="138">
        <f>IF(ISBLANK(laps_times[[#This Row],[7]]),"DNF",    rounds_cum_time[[#This Row],[6]]+laps_times[[#This Row],[7]])</f>
        <v>1.3664155092592592E-2</v>
      </c>
      <c r="Q14" s="138">
        <f>IF(ISBLANK(laps_times[[#This Row],[8]]),"DNF",    rounds_cum_time[[#This Row],[7]]+laps_times[[#This Row],[8]])</f>
        <v>1.5497824074074074E-2</v>
      </c>
      <c r="R14" s="138">
        <f>IF(ISBLANK(laps_times[[#This Row],[9]]),"DNF",    rounds_cum_time[[#This Row],[8]]+laps_times[[#This Row],[9]])</f>
        <v>1.7330798611111111E-2</v>
      </c>
      <c r="S14" s="138">
        <f>IF(ISBLANK(laps_times[[#This Row],[10]]),"DNF",    rounds_cum_time[[#This Row],[9]]+laps_times[[#This Row],[10]])</f>
        <v>1.917537037037037E-2</v>
      </c>
      <c r="T14" s="138">
        <f>IF(ISBLANK(laps_times[[#This Row],[11]]),"DNF",    rounds_cum_time[[#This Row],[10]]+laps_times[[#This Row],[11]])</f>
        <v>2.1044861111111111E-2</v>
      </c>
      <c r="U14" s="138">
        <f>IF(ISBLANK(laps_times[[#This Row],[12]]),"DNF",    rounds_cum_time[[#This Row],[11]]+laps_times[[#This Row],[12]])</f>
        <v>2.2926493055555556E-2</v>
      </c>
      <c r="V14" s="138">
        <f>IF(ISBLANK(laps_times[[#This Row],[13]]),"DNF",    rounds_cum_time[[#This Row],[12]]+laps_times[[#This Row],[13]])</f>
        <v>2.4793877314814815E-2</v>
      </c>
      <c r="W14" s="138">
        <f>IF(ISBLANK(laps_times[[#This Row],[14]]),"DNF",    rounds_cum_time[[#This Row],[13]]+laps_times[[#This Row],[14]])</f>
        <v>2.6663043981481484E-2</v>
      </c>
      <c r="X14" s="138">
        <f>IF(ISBLANK(laps_times[[#This Row],[15]]),"DNF",    rounds_cum_time[[#This Row],[14]]+laps_times[[#This Row],[15]])</f>
        <v>2.8535810185185188E-2</v>
      </c>
      <c r="Y14" s="138">
        <f>IF(ISBLANK(laps_times[[#This Row],[16]]),"DNF",    rounds_cum_time[[#This Row],[15]]+laps_times[[#This Row],[16]])</f>
        <v>3.0423946759259263E-2</v>
      </c>
      <c r="Z14" s="138">
        <f>IF(ISBLANK(laps_times[[#This Row],[17]]),"DNF",    rounds_cum_time[[#This Row],[16]]+laps_times[[#This Row],[17]])</f>
        <v>3.2306226851851853E-2</v>
      </c>
      <c r="AA14" s="138">
        <f>IF(ISBLANK(laps_times[[#This Row],[18]]),"DNF",    rounds_cum_time[[#This Row],[17]]+laps_times[[#This Row],[18]])</f>
        <v>3.4196168981481485E-2</v>
      </c>
      <c r="AB14" s="138">
        <f>IF(ISBLANK(laps_times[[#This Row],[19]]),"DNF",    rounds_cum_time[[#This Row],[18]]+laps_times[[#This Row],[19]])</f>
        <v>3.608401620370371E-2</v>
      </c>
      <c r="AC14" s="138">
        <f>IF(ISBLANK(laps_times[[#This Row],[20]]),"DNF",    rounds_cum_time[[#This Row],[19]]+laps_times[[#This Row],[20]])</f>
        <v>3.7962870370370376E-2</v>
      </c>
      <c r="AD14" s="138">
        <f>IF(ISBLANK(laps_times[[#This Row],[21]]),"DNF",    rounds_cum_time[[#This Row],[20]]+laps_times[[#This Row],[21]])</f>
        <v>3.9840347222222225E-2</v>
      </c>
      <c r="AE14" s="138">
        <f>IF(ISBLANK(laps_times[[#This Row],[22]]),"DNF",    rounds_cum_time[[#This Row],[21]]+laps_times[[#This Row],[22]])</f>
        <v>4.1644652777777784E-2</v>
      </c>
      <c r="AF14" s="138">
        <f>IF(ISBLANK(laps_times[[#This Row],[23]]),"DNF",    rounds_cum_time[[#This Row],[22]]+laps_times[[#This Row],[23]])</f>
        <v>4.3529918981481487E-2</v>
      </c>
      <c r="AG14" s="138">
        <f>IF(ISBLANK(laps_times[[#This Row],[24]]),"DNF",    rounds_cum_time[[#This Row],[23]]+laps_times[[#This Row],[24]])</f>
        <v>4.5377280092592599E-2</v>
      </c>
      <c r="AH14" s="138">
        <f>IF(ISBLANK(laps_times[[#This Row],[25]]),"DNF",    rounds_cum_time[[#This Row],[24]]+laps_times[[#This Row],[25]])</f>
        <v>4.7206620370370378E-2</v>
      </c>
      <c r="AI14" s="138">
        <f>IF(ISBLANK(laps_times[[#This Row],[26]]),"DNF",    rounds_cum_time[[#This Row],[25]]+laps_times[[#This Row],[26]])</f>
        <v>4.9043368055555564E-2</v>
      </c>
      <c r="AJ14" s="138">
        <f>IF(ISBLANK(laps_times[[#This Row],[27]]),"DNF",    rounds_cum_time[[#This Row],[26]]+laps_times[[#This Row],[27]])</f>
        <v>5.0914629629629636E-2</v>
      </c>
      <c r="AK14" s="138">
        <f>IF(ISBLANK(laps_times[[#This Row],[28]]),"DNF",    rounds_cum_time[[#This Row],[27]]+laps_times[[#This Row],[28]])</f>
        <v>5.2772210648148153E-2</v>
      </c>
      <c r="AL14" s="138">
        <f>IF(ISBLANK(laps_times[[#This Row],[29]]),"DNF",    rounds_cum_time[[#This Row],[28]]+laps_times[[#This Row],[29]])</f>
        <v>5.4612569444444446E-2</v>
      </c>
      <c r="AM14" s="138">
        <f>IF(ISBLANK(laps_times[[#This Row],[30]]),"DNF",    rounds_cum_time[[#This Row],[29]]+laps_times[[#This Row],[30]])</f>
        <v>5.6445601851851851E-2</v>
      </c>
      <c r="AN14" s="138">
        <f>IF(ISBLANK(laps_times[[#This Row],[31]]),"DNF",    rounds_cum_time[[#This Row],[30]]+laps_times[[#This Row],[31]])</f>
        <v>5.8311435185185181E-2</v>
      </c>
      <c r="AO14" s="138">
        <f>IF(ISBLANK(laps_times[[#This Row],[32]]),"DNF",    rounds_cum_time[[#This Row],[31]]+laps_times[[#This Row],[32]])</f>
        <v>6.0210937499999999E-2</v>
      </c>
      <c r="AP14" s="138">
        <f>IF(ISBLANK(laps_times[[#This Row],[33]]),"DNF",    rounds_cum_time[[#This Row],[32]]+laps_times[[#This Row],[33]])</f>
        <v>6.2135069444444441E-2</v>
      </c>
      <c r="AQ14" s="138">
        <f>IF(ISBLANK(laps_times[[#This Row],[34]]),"DNF",    rounds_cum_time[[#This Row],[33]]+laps_times[[#This Row],[34]])</f>
        <v>6.4051041666666669E-2</v>
      </c>
      <c r="AR14" s="138">
        <f>IF(ISBLANK(laps_times[[#This Row],[35]]),"DNF",    rounds_cum_time[[#This Row],[34]]+laps_times[[#This Row],[35]])</f>
        <v>6.5978113425925924E-2</v>
      </c>
      <c r="AS14" s="138">
        <f>IF(ISBLANK(laps_times[[#This Row],[36]]),"DNF",    rounds_cum_time[[#This Row],[35]]+laps_times[[#This Row],[36]])</f>
        <v>6.7877083333333338E-2</v>
      </c>
      <c r="AT14" s="138">
        <f>IF(ISBLANK(laps_times[[#This Row],[37]]),"DNF",    rounds_cum_time[[#This Row],[36]]+laps_times[[#This Row],[37]])</f>
        <v>7.0628090277777777E-2</v>
      </c>
      <c r="AU14" s="138">
        <f>IF(ISBLANK(laps_times[[#This Row],[38]]),"DNF",    rounds_cum_time[[#This Row],[37]]+laps_times[[#This Row],[38]])</f>
        <v>7.2474861111111108E-2</v>
      </c>
      <c r="AV14" s="138">
        <f>IF(ISBLANK(laps_times[[#This Row],[39]]),"DNF",    rounds_cum_time[[#This Row],[38]]+laps_times[[#This Row],[39]])</f>
        <v>7.4350127314814815E-2</v>
      </c>
      <c r="AW14" s="138">
        <f>IF(ISBLANK(laps_times[[#This Row],[40]]),"DNF",    rounds_cum_time[[#This Row],[39]]+laps_times[[#This Row],[40]])</f>
        <v>7.6231481481481483E-2</v>
      </c>
      <c r="AX14" s="138">
        <f>IF(ISBLANK(laps_times[[#This Row],[41]]),"DNF",    rounds_cum_time[[#This Row],[40]]+laps_times[[#This Row],[41]])</f>
        <v>7.8123321759259262E-2</v>
      </c>
      <c r="AY14" s="138">
        <f>IF(ISBLANK(laps_times[[#This Row],[42]]),"DNF",    rounds_cum_time[[#This Row],[41]]+laps_times[[#This Row],[42]])</f>
        <v>8.0064675925925935E-2</v>
      </c>
      <c r="AZ14" s="138">
        <f>IF(ISBLANK(laps_times[[#This Row],[43]]),"DNF",    rounds_cum_time[[#This Row],[42]]+laps_times[[#This Row],[43]])</f>
        <v>8.2012048611111124E-2</v>
      </c>
      <c r="BA14" s="138">
        <f>IF(ISBLANK(laps_times[[#This Row],[44]]),"DNF",    rounds_cum_time[[#This Row],[43]]+laps_times[[#This Row],[44]])</f>
        <v>8.3974444444444463E-2</v>
      </c>
      <c r="BB14" s="138">
        <f>IF(ISBLANK(laps_times[[#This Row],[45]]),"DNF",    rounds_cum_time[[#This Row],[44]]+laps_times[[#This Row],[45]])</f>
        <v>8.593754629629631E-2</v>
      </c>
      <c r="BC14" s="138">
        <f>IF(ISBLANK(laps_times[[#This Row],[46]]),"DNF",    rounds_cum_time[[#This Row],[45]]+laps_times[[#This Row],[46]])</f>
        <v>8.7922812500000017E-2</v>
      </c>
      <c r="BD14" s="138">
        <f>IF(ISBLANK(laps_times[[#This Row],[47]]),"DNF",    rounds_cum_time[[#This Row],[46]]+laps_times[[#This Row],[47]])</f>
        <v>8.991003472222224E-2</v>
      </c>
      <c r="BE14" s="138">
        <f>IF(ISBLANK(laps_times[[#This Row],[48]]),"DNF",    rounds_cum_time[[#This Row],[47]]+laps_times[[#This Row],[48]])</f>
        <v>9.189387731481484E-2</v>
      </c>
      <c r="BF14" s="138">
        <f>IF(ISBLANK(laps_times[[#This Row],[49]]),"DNF",    rounds_cum_time[[#This Row],[48]]+laps_times[[#This Row],[49]])</f>
        <v>9.3891678240740767E-2</v>
      </c>
      <c r="BG14" s="138">
        <f>IF(ISBLANK(laps_times[[#This Row],[50]]),"DNF",    rounds_cum_time[[#This Row],[49]]+laps_times[[#This Row],[50]])</f>
        <v>9.5924212962962996E-2</v>
      </c>
      <c r="BH14" s="138">
        <f>IF(ISBLANK(laps_times[[#This Row],[51]]),"DNF",    rounds_cum_time[[#This Row],[50]]+laps_times[[#This Row],[51]])</f>
        <v>9.7953715277777811E-2</v>
      </c>
      <c r="BI14" s="138">
        <f>IF(ISBLANK(laps_times[[#This Row],[52]]),"DNF",    rounds_cum_time[[#This Row],[51]]+laps_times[[#This Row],[52]])</f>
        <v>0.10005084490740744</v>
      </c>
      <c r="BJ14" s="138">
        <f>IF(ISBLANK(laps_times[[#This Row],[53]]),"DNF",    rounds_cum_time[[#This Row],[52]]+laps_times[[#This Row],[53]])</f>
        <v>0.10214702546296299</v>
      </c>
      <c r="BK14" s="138">
        <f>IF(ISBLANK(laps_times[[#This Row],[54]]),"DNF",    rounds_cum_time[[#This Row],[53]]+laps_times[[#This Row],[54]])</f>
        <v>0.10422891203703706</v>
      </c>
      <c r="BL14" s="138">
        <f>IF(ISBLANK(laps_times[[#This Row],[55]]),"DNF",    rounds_cum_time[[#This Row],[54]]+laps_times[[#This Row],[55]])</f>
        <v>0.10632269675925929</v>
      </c>
      <c r="BM14" s="138">
        <f>IF(ISBLANK(laps_times[[#This Row],[56]]),"DNF",    rounds_cum_time[[#This Row],[55]]+laps_times[[#This Row],[56]])</f>
        <v>0.10843986111111115</v>
      </c>
      <c r="BN14" s="138">
        <f>IF(ISBLANK(laps_times[[#This Row],[57]]),"DNF",    rounds_cum_time[[#This Row],[56]]+laps_times[[#This Row],[57]])</f>
        <v>0.11056188657407411</v>
      </c>
      <c r="BO14" s="138">
        <f>IF(ISBLANK(laps_times[[#This Row],[58]]),"DNF",    rounds_cum_time[[#This Row],[57]]+laps_times[[#This Row],[58]])</f>
        <v>0.11272664351851855</v>
      </c>
      <c r="BP14" s="138">
        <f>IF(ISBLANK(laps_times[[#This Row],[59]]),"DNF",    rounds_cum_time[[#This Row],[58]]+laps_times[[#This Row],[59]])</f>
        <v>0.11491384259259263</v>
      </c>
      <c r="BQ14" s="138">
        <f>IF(ISBLANK(laps_times[[#This Row],[60]]),"DNF",    rounds_cum_time[[#This Row],[59]]+laps_times[[#This Row],[60]])</f>
        <v>0.11708856481481485</v>
      </c>
      <c r="BR14" s="138">
        <f>IF(ISBLANK(laps_times[[#This Row],[61]]),"DNF",    rounds_cum_time[[#This Row],[60]]+laps_times[[#This Row],[61]])</f>
        <v>0.11930230324074077</v>
      </c>
      <c r="BS14" s="138">
        <f>IF(ISBLANK(laps_times[[#This Row],[62]]),"DNF",    rounds_cum_time[[#This Row],[61]]+laps_times[[#This Row],[62]])</f>
        <v>0.121503900462963</v>
      </c>
      <c r="BT14" s="139">
        <f>IF(ISBLANK(laps_times[[#This Row],[63]]),"DNF",    rounds_cum_time[[#This Row],[62]]+laps_times[[#This Row],[63]])</f>
        <v>0.12357671296296299</v>
      </c>
    </row>
    <row r="15" spans="2:72" x14ac:dyDescent="0.2">
      <c r="B15" s="130">
        <f>laps_times[[#This Row],[poř]]</f>
        <v>10</v>
      </c>
      <c r="C15" s="131">
        <f>laps_times[[#This Row],[s.č.]]</f>
        <v>20</v>
      </c>
      <c r="D15" s="131" t="str">
        <f>laps_times[[#This Row],[jméno]]</f>
        <v>Malík Vít</v>
      </c>
      <c r="E15" s="132">
        <f>laps_times[[#This Row],[roč]]</f>
        <v>1969</v>
      </c>
      <c r="F15" s="132" t="str">
        <f>laps_times[[#This Row],[kat]]</f>
        <v>M3</v>
      </c>
      <c r="G15" s="132">
        <f>laps_times[[#This Row],[poř_kat]]</f>
        <v>4</v>
      </c>
      <c r="H15" s="131" t="str">
        <f>IF(ISBLANK(laps_times[[#This Row],[klub]]),"-",laps_times[[#This Row],[klub]])</f>
        <v>CEWC Borovany Středoevrops...</v>
      </c>
      <c r="I15" s="134">
        <f>laps_times[[#This Row],[celk. čas]]</f>
        <v>0.12383234953703703</v>
      </c>
      <c r="J15" s="138">
        <f>laps_times[[#This Row],[1]]</f>
        <v>2.3790046296296298E-3</v>
      </c>
      <c r="K15" s="138">
        <f>IF(ISBLANK(laps_times[[#This Row],[2]]),"DNF",    rounds_cum_time[[#This Row],[1]]+laps_times[[#This Row],[2]])</f>
        <v>4.2777199074074072E-3</v>
      </c>
      <c r="L15" s="138">
        <f>IF(ISBLANK(laps_times[[#This Row],[3]]),"DNF",    rounds_cum_time[[#This Row],[2]]+laps_times[[#This Row],[3]])</f>
        <v>6.2048263888888891E-3</v>
      </c>
      <c r="M15" s="138">
        <f>IF(ISBLANK(laps_times[[#This Row],[4]]),"DNF",    rounds_cum_time[[#This Row],[3]]+laps_times[[#This Row],[4]])</f>
        <v>8.1061574074074074E-3</v>
      </c>
      <c r="N15" s="138">
        <f>IF(ISBLANK(laps_times[[#This Row],[5]]),"DNF",    rounds_cum_time[[#This Row],[4]]+laps_times[[#This Row],[5]])</f>
        <v>1.0016180555555556E-2</v>
      </c>
      <c r="O15" s="138">
        <f>IF(ISBLANK(laps_times[[#This Row],[6]]),"DNF",    rounds_cum_time[[#This Row],[5]]+laps_times[[#This Row],[6]])</f>
        <v>1.1934652777777778E-2</v>
      </c>
      <c r="P15" s="138">
        <f>IF(ISBLANK(laps_times[[#This Row],[7]]),"DNF",    rounds_cum_time[[#This Row],[6]]+laps_times[[#This Row],[7]])</f>
        <v>1.3836574074074074E-2</v>
      </c>
      <c r="Q15" s="138">
        <f>IF(ISBLANK(laps_times[[#This Row],[8]]),"DNF",    rounds_cum_time[[#This Row],[7]]+laps_times[[#This Row],[8]])</f>
        <v>1.5734803240740742E-2</v>
      </c>
      <c r="R15" s="138">
        <f>IF(ISBLANK(laps_times[[#This Row],[9]]),"DNF",    rounds_cum_time[[#This Row],[8]]+laps_times[[#This Row],[9]])</f>
        <v>1.7638564814814815E-2</v>
      </c>
      <c r="S15" s="138">
        <f>IF(ISBLANK(laps_times[[#This Row],[10]]),"DNF",    rounds_cum_time[[#This Row],[9]]+laps_times[[#This Row],[10]])</f>
        <v>1.9552800925925925E-2</v>
      </c>
      <c r="T15" s="138">
        <f>IF(ISBLANK(laps_times[[#This Row],[11]]),"DNF",    rounds_cum_time[[#This Row],[10]]+laps_times[[#This Row],[11]])</f>
        <v>2.1479791666666664E-2</v>
      </c>
      <c r="U15" s="138">
        <f>IF(ISBLANK(laps_times[[#This Row],[12]]),"DNF",    rounds_cum_time[[#This Row],[11]]+laps_times[[#This Row],[12]])</f>
        <v>2.3406944444444442E-2</v>
      </c>
      <c r="V15" s="138">
        <f>IF(ISBLANK(laps_times[[#This Row],[13]]),"DNF",    rounds_cum_time[[#This Row],[12]]+laps_times[[#This Row],[13]])</f>
        <v>2.5304583333333332E-2</v>
      </c>
      <c r="W15" s="138">
        <f>IF(ISBLANK(laps_times[[#This Row],[14]]),"DNF",    rounds_cum_time[[#This Row],[13]]+laps_times[[#This Row],[14]])</f>
        <v>2.7181666666666666E-2</v>
      </c>
      <c r="X15" s="138">
        <f>IF(ISBLANK(laps_times[[#This Row],[15]]),"DNF",    rounds_cum_time[[#This Row],[14]]+laps_times[[#This Row],[15]])</f>
        <v>2.9049699074074075E-2</v>
      </c>
      <c r="Y15" s="138">
        <f>IF(ISBLANK(laps_times[[#This Row],[16]]),"DNF",    rounds_cum_time[[#This Row],[15]]+laps_times[[#This Row],[16]])</f>
        <v>3.0940000000000002E-2</v>
      </c>
      <c r="Z15" s="138">
        <f>IF(ISBLANK(laps_times[[#This Row],[17]]),"DNF",    rounds_cum_time[[#This Row],[16]]+laps_times[[#This Row],[17]])</f>
        <v>3.2852071759259263E-2</v>
      </c>
      <c r="AA15" s="138">
        <f>IF(ISBLANK(laps_times[[#This Row],[18]]),"DNF",    rounds_cum_time[[#This Row],[17]]+laps_times[[#This Row],[18]])</f>
        <v>3.4779386574074075E-2</v>
      </c>
      <c r="AB15" s="138">
        <f>IF(ISBLANK(laps_times[[#This Row],[19]]),"DNF",    rounds_cum_time[[#This Row],[18]]+laps_times[[#This Row],[19]])</f>
        <v>3.669672453703704E-2</v>
      </c>
      <c r="AC15" s="138">
        <f>IF(ISBLANK(laps_times[[#This Row],[20]]),"DNF",    rounds_cum_time[[#This Row],[19]]+laps_times[[#This Row],[20]])</f>
        <v>3.8626921296296302E-2</v>
      </c>
      <c r="AD15" s="138">
        <f>IF(ISBLANK(laps_times[[#This Row],[21]]),"DNF",    rounds_cum_time[[#This Row],[20]]+laps_times[[#This Row],[21]])</f>
        <v>4.0572835648148155E-2</v>
      </c>
      <c r="AE15" s="138">
        <f>IF(ISBLANK(laps_times[[#This Row],[22]]),"DNF",    rounds_cum_time[[#This Row],[21]]+laps_times[[#This Row],[22]])</f>
        <v>4.2515231481481487E-2</v>
      </c>
      <c r="AF15" s="138">
        <f>IF(ISBLANK(laps_times[[#This Row],[23]]),"DNF",    rounds_cum_time[[#This Row],[22]]+laps_times[[#This Row],[23]])</f>
        <v>4.4412777777777787E-2</v>
      </c>
      <c r="AG15" s="138">
        <f>IF(ISBLANK(laps_times[[#This Row],[24]]),"DNF",    rounds_cum_time[[#This Row],[23]]+laps_times[[#This Row],[24]])</f>
        <v>4.6361701388888898E-2</v>
      </c>
      <c r="AH15" s="138">
        <f>IF(ISBLANK(laps_times[[#This Row],[25]]),"DNF",    rounds_cum_time[[#This Row],[24]]+laps_times[[#This Row],[25]])</f>
        <v>4.8273402777777787E-2</v>
      </c>
      <c r="AI15" s="138">
        <f>IF(ISBLANK(laps_times[[#This Row],[26]]),"DNF",    rounds_cum_time[[#This Row],[25]]+laps_times[[#This Row],[26]])</f>
        <v>5.0169120370370378E-2</v>
      </c>
      <c r="AJ15" s="138">
        <f>IF(ISBLANK(laps_times[[#This Row],[27]]),"DNF",    rounds_cum_time[[#This Row],[26]]+laps_times[[#This Row],[27]])</f>
        <v>5.2025798611111118E-2</v>
      </c>
      <c r="AK15" s="138">
        <f>IF(ISBLANK(laps_times[[#This Row],[28]]),"DNF",    rounds_cum_time[[#This Row],[27]]+laps_times[[#This Row],[28]])</f>
        <v>5.3940428240740745E-2</v>
      </c>
      <c r="AL15" s="138">
        <f>IF(ISBLANK(laps_times[[#This Row],[29]]),"DNF",    rounds_cum_time[[#This Row],[28]]+laps_times[[#This Row],[29]])</f>
        <v>5.5862210648148156E-2</v>
      </c>
      <c r="AM15" s="138">
        <f>IF(ISBLANK(laps_times[[#This Row],[30]]),"DNF",    rounds_cum_time[[#This Row],[29]]+laps_times[[#This Row],[30]])</f>
        <v>5.7797071759259265E-2</v>
      </c>
      <c r="AN15" s="138">
        <f>IF(ISBLANK(laps_times[[#This Row],[31]]),"DNF",    rounds_cum_time[[#This Row],[30]]+laps_times[[#This Row],[31]])</f>
        <v>5.9765925925925931E-2</v>
      </c>
      <c r="AO15" s="138">
        <f>IF(ISBLANK(laps_times[[#This Row],[32]]),"DNF",    rounds_cum_time[[#This Row],[31]]+laps_times[[#This Row],[32]])</f>
        <v>6.1727650462962969E-2</v>
      </c>
      <c r="AP15" s="138">
        <f>IF(ISBLANK(laps_times[[#This Row],[33]]),"DNF",    rounds_cum_time[[#This Row],[32]]+laps_times[[#This Row],[33]])</f>
        <v>6.3678182870370373E-2</v>
      </c>
      <c r="AQ15" s="138">
        <f>IF(ISBLANK(laps_times[[#This Row],[34]]),"DNF",    rounds_cum_time[[#This Row],[33]]+laps_times[[#This Row],[34]])</f>
        <v>6.564690972222223E-2</v>
      </c>
      <c r="AR15" s="138">
        <f>IF(ISBLANK(laps_times[[#This Row],[35]]),"DNF",    rounds_cum_time[[#This Row],[34]]+laps_times[[#This Row],[35]])</f>
        <v>6.7603842592592597E-2</v>
      </c>
      <c r="AS15" s="138">
        <f>IF(ISBLANK(laps_times[[#This Row],[36]]),"DNF",    rounds_cum_time[[#This Row],[35]]+laps_times[[#This Row],[36]])</f>
        <v>6.9545416666666665E-2</v>
      </c>
      <c r="AT15" s="138">
        <f>IF(ISBLANK(laps_times[[#This Row],[37]]),"DNF",    rounds_cum_time[[#This Row],[36]]+laps_times[[#This Row],[37]])</f>
        <v>7.1507106481481481E-2</v>
      </c>
      <c r="AU15" s="138">
        <f>IF(ISBLANK(laps_times[[#This Row],[38]]),"DNF",    rounds_cum_time[[#This Row],[37]]+laps_times[[#This Row],[38]])</f>
        <v>7.3452523148148152E-2</v>
      </c>
      <c r="AV15" s="138">
        <f>IF(ISBLANK(laps_times[[#This Row],[39]]),"DNF",    rounds_cum_time[[#This Row],[38]]+laps_times[[#This Row],[39]])</f>
        <v>7.5433506944444451E-2</v>
      </c>
      <c r="AW15" s="138">
        <f>IF(ISBLANK(laps_times[[#This Row],[40]]),"DNF",    rounds_cum_time[[#This Row],[39]]+laps_times[[#This Row],[40]])</f>
        <v>7.7397789351851862E-2</v>
      </c>
      <c r="AX15" s="138">
        <f>IF(ISBLANK(laps_times[[#This Row],[41]]),"DNF",    rounds_cum_time[[#This Row],[40]]+laps_times[[#This Row],[41]])</f>
        <v>7.9360370370370387E-2</v>
      </c>
      <c r="AY15" s="138">
        <f>IF(ISBLANK(laps_times[[#This Row],[42]]),"DNF",    rounds_cum_time[[#This Row],[41]]+laps_times[[#This Row],[42]])</f>
        <v>8.1336400462962977E-2</v>
      </c>
      <c r="AZ15" s="138">
        <f>IF(ISBLANK(laps_times[[#This Row],[43]]),"DNF",    rounds_cum_time[[#This Row],[42]]+laps_times[[#This Row],[43]])</f>
        <v>8.3285150462962976E-2</v>
      </c>
      <c r="BA15" s="138">
        <f>IF(ISBLANK(laps_times[[#This Row],[44]]),"DNF",    rounds_cum_time[[#This Row],[43]]+laps_times[[#This Row],[44]])</f>
        <v>8.5259803240740756E-2</v>
      </c>
      <c r="BB15" s="138">
        <f>IF(ISBLANK(laps_times[[#This Row],[45]]),"DNF",    rounds_cum_time[[#This Row],[44]]+laps_times[[#This Row],[45]])</f>
        <v>8.7239895833333345E-2</v>
      </c>
      <c r="BC15" s="138">
        <f>IF(ISBLANK(laps_times[[#This Row],[46]]),"DNF",    rounds_cum_time[[#This Row],[45]]+laps_times[[#This Row],[46]])</f>
        <v>8.924075231481482E-2</v>
      </c>
      <c r="BD15" s="138">
        <f>IF(ISBLANK(laps_times[[#This Row],[47]]),"DNF",    rounds_cum_time[[#This Row],[46]]+laps_times[[#This Row],[47]])</f>
        <v>9.1270289351851858E-2</v>
      </c>
      <c r="BE15" s="138">
        <f>IF(ISBLANK(laps_times[[#This Row],[48]]),"DNF",    rounds_cum_time[[#This Row],[47]]+laps_times[[#This Row],[48]])</f>
        <v>9.3288726851851855E-2</v>
      </c>
      <c r="BF15" s="138">
        <f>IF(ISBLANK(laps_times[[#This Row],[49]]),"DNF",    rounds_cum_time[[#This Row],[48]]+laps_times[[#This Row],[49]])</f>
        <v>9.5272569444444455E-2</v>
      </c>
      <c r="BG15" s="138">
        <f>IF(ISBLANK(laps_times[[#This Row],[50]]),"DNF",    rounds_cum_time[[#This Row],[49]]+laps_times[[#This Row],[50]])</f>
        <v>9.723027777777779E-2</v>
      </c>
      <c r="BH15" s="138">
        <f>IF(ISBLANK(laps_times[[#This Row],[51]]),"DNF",    rounds_cum_time[[#This Row],[50]]+laps_times[[#This Row],[51]])</f>
        <v>9.9198981481481499E-2</v>
      </c>
      <c r="BI15" s="138">
        <f>IF(ISBLANK(laps_times[[#This Row],[52]]),"DNF",    rounds_cum_time[[#This Row],[51]]+laps_times[[#This Row],[52]])</f>
        <v>0.10122156250000001</v>
      </c>
      <c r="BJ15" s="138">
        <f>IF(ISBLANK(laps_times[[#This Row],[53]]),"DNF",    rounds_cum_time[[#This Row],[52]]+laps_times[[#This Row],[53]])</f>
        <v>0.1032552314814815</v>
      </c>
      <c r="BK15" s="138">
        <f>IF(ISBLANK(laps_times[[#This Row],[54]]),"DNF",    rounds_cum_time[[#This Row],[53]]+laps_times[[#This Row],[54]])</f>
        <v>0.10531194444444446</v>
      </c>
      <c r="BL15" s="138">
        <f>IF(ISBLANK(laps_times[[#This Row],[55]]),"DNF",    rounds_cum_time[[#This Row],[54]]+laps_times[[#This Row],[55]])</f>
        <v>0.10736788194444445</v>
      </c>
      <c r="BM15" s="138">
        <f>IF(ISBLANK(laps_times[[#This Row],[56]]),"DNF",    rounds_cum_time[[#This Row],[55]]+laps_times[[#This Row],[56]])</f>
        <v>0.10945424768518519</v>
      </c>
      <c r="BN15" s="138">
        <f>IF(ISBLANK(laps_times[[#This Row],[57]]),"DNF",    rounds_cum_time[[#This Row],[56]]+laps_times[[#This Row],[57]])</f>
        <v>0.11152203703703704</v>
      </c>
      <c r="BO15" s="138">
        <f>IF(ISBLANK(laps_times[[#This Row],[58]]),"DNF",    rounds_cum_time[[#This Row],[57]]+laps_times[[#This Row],[58]])</f>
        <v>0.1136079050925926</v>
      </c>
      <c r="BP15" s="138">
        <f>IF(ISBLANK(laps_times[[#This Row],[59]]),"DNF",    rounds_cum_time[[#This Row],[58]]+laps_times[[#This Row],[59]])</f>
        <v>0.11565394675925926</v>
      </c>
      <c r="BQ15" s="138">
        <f>IF(ISBLANK(laps_times[[#This Row],[60]]),"DNF",    rounds_cum_time[[#This Row],[59]]+laps_times[[#This Row],[60]])</f>
        <v>0.11771833333333333</v>
      </c>
      <c r="BR15" s="138">
        <f>IF(ISBLANK(laps_times[[#This Row],[61]]),"DNF",    rounds_cum_time[[#This Row],[60]]+laps_times[[#This Row],[61]])</f>
        <v>0.11979476851851852</v>
      </c>
      <c r="BS15" s="138">
        <f>IF(ISBLANK(laps_times[[#This Row],[62]]),"DNF",    rounds_cum_time[[#This Row],[61]]+laps_times[[#This Row],[62]])</f>
        <v>0.12186155092592592</v>
      </c>
      <c r="BT15" s="139">
        <f>IF(ISBLANK(laps_times[[#This Row],[63]]),"DNF",    rounds_cum_time[[#This Row],[62]]+laps_times[[#This Row],[63]])</f>
        <v>0.12383234953703703</v>
      </c>
    </row>
    <row r="16" spans="2:72" x14ac:dyDescent="0.2">
      <c r="B16" s="130">
        <f>laps_times[[#This Row],[poř]]</f>
        <v>11</v>
      </c>
      <c r="C16" s="131">
        <f>laps_times[[#This Row],[s.č.]]</f>
        <v>132</v>
      </c>
      <c r="D16" s="131" t="str">
        <f>laps_times[[#This Row],[jméno]]</f>
        <v>Vondrák Zbyněk</v>
      </c>
      <c r="E16" s="132">
        <f>laps_times[[#This Row],[roč]]</f>
        <v>1975</v>
      </c>
      <c r="F16" s="132" t="str">
        <f>laps_times[[#This Row],[kat]]</f>
        <v>M3</v>
      </c>
      <c r="G16" s="132">
        <f>laps_times[[#This Row],[poř_kat]]</f>
        <v>5</v>
      </c>
      <c r="H16" s="131" t="str">
        <f>IF(ISBLANK(laps_times[[#This Row],[klub]]),"-",laps_times[[#This Row],[klub]])</f>
        <v>Vinařství Vondrák Mělník</v>
      </c>
      <c r="I16" s="134">
        <f>laps_times[[#This Row],[celk. čas]]</f>
        <v>0.12469670138888889</v>
      </c>
      <c r="J16" s="138">
        <f>laps_times[[#This Row],[1]]</f>
        <v>2.3361111111111113E-3</v>
      </c>
      <c r="K16" s="138">
        <f>IF(ISBLANK(laps_times[[#This Row],[2]]),"DNF",    rounds_cum_time[[#This Row],[1]]+laps_times[[#This Row],[2]])</f>
        <v>4.1435185185185186E-3</v>
      </c>
      <c r="L16" s="138">
        <f>IF(ISBLANK(laps_times[[#This Row],[3]]),"DNF",    rounds_cum_time[[#This Row],[2]]+laps_times[[#This Row],[3]])</f>
        <v>6.000069444444445E-3</v>
      </c>
      <c r="M16" s="138">
        <f>IF(ISBLANK(laps_times[[#This Row],[4]]),"DNF",    rounds_cum_time[[#This Row],[3]]+laps_times[[#This Row],[4]])</f>
        <v>7.8669907407407404E-3</v>
      </c>
      <c r="N16" s="138">
        <f>IF(ISBLANK(laps_times[[#This Row],[5]]),"DNF",    rounds_cum_time[[#This Row],[4]]+laps_times[[#This Row],[5]])</f>
        <v>9.7314814814814816E-3</v>
      </c>
      <c r="O16" s="138">
        <f>IF(ISBLANK(laps_times[[#This Row],[6]]),"DNF",    rounds_cum_time[[#This Row],[5]]+laps_times[[#This Row],[6]])</f>
        <v>1.1562997685185185E-2</v>
      </c>
      <c r="P16" s="138">
        <f>IF(ISBLANK(laps_times[[#This Row],[7]]),"DNF",    rounds_cum_time[[#This Row],[6]]+laps_times[[#This Row],[7]])</f>
        <v>1.3407928240740739E-2</v>
      </c>
      <c r="Q16" s="138">
        <f>IF(ISBLANK(laps_times[[#This Row],[8]]),"DNF",    rounds_cum_time[[#This Row],[7]]+laps_times[[#This Row],[8]])</f>
        <v>1.5240787037037035E-2</v>
      </c>
      <c r="R16" s="138">
        <f>IF(ISBLANK(laps_times[[#This Row],[9]]),"DNF",    rounds_cum_time[[#This Row],[8]]+laps_times[[#This Row],[9]])</f>
        <v>1.7086724537037034E-2</v>
      </c>
      <c r="S16" s="138">
        <f>IF(ISBLANK(laps_times[[#This Row],[10]]),"DNF",    rounds_cum_time[[#This Row],[9]]+laps_times[[#This Row],[10]])</f>
        <v>1.893509259259259E-2</v>
      </c>
      <c r="T16" s="138">
        <f>IF(ISBLANK(laps_times[[#This Row],[11]]),"DNF",    rounds_cum_time[[#This Row],[10]]+laps_times[[#This Row],[11]])</f>
        <v>2.077583333333333E-2</v>
      </c>
      <c r="U16" s="138">
        <f>IF(ISBLANK(laps_times[[#This Row],[12]]),"DNF",    rounds_cum_time[[#This Row],[11]]+laps_times[[#This Row],[12]])</f>
        <v>2.2614062499999997E-2</v>
      </c>
      <c r="V16" s="138">
        <f>IF(ISBLANK(laps_times[[#This Row],[13]]),"DNF",    rounds_cum_time[[#This Row],[12]]+laps_times[[#This Row],[13]])</f>
        <v>2.4462534722222221E-2</v>
      </c>
      <c r="W16" s="138">
        <f>IF(ISBLANK(laps_times[[#This Row],[14]]),"DNF",    rounds_cum_time[[#This Row],[13]]+laps_times[[#This Row],[14]])</f>
        <v>2.6323726851851852E-2</v>
      </c>
      <c r="X16" s="138">
        <f>IF(ISBLANK(laps_times[[#This Row],[15]]),"DNF",    rounds_cum_time[[#This Row],[14]]+laps_times[[#This Row],[15]])</f>
        <v>2.8197615740740742E-2</v>
      </c>
      <c r="Y16" s="138">
        <f>IF(ISBLANK(laps_times[[#This Row],[16]]),"DNF",    rounds_cum_time[[#This Row],[15]]+laps_times[[#This Row],[16]])</f>
        <v>3.0095046296296297E-2</v>
      </c>
      <c r="Z16" s="138">
        <f>IF(ISBLANK(laps_times[[#This Row],[17]]),"DNF",    rounds_cum_time[[#This Row],[16]]+laps_times[[#This Row],[17]])</f>
        <v>3.1971423611111112E-2</v>
      </c>
      <c r="AA16" s="138">
        <f>IF(ISBLANK(laps_times[[#This Row],[18]]),"DNF",    rounds_cum_time[[#This Row],[17]]+laps_times[[#This Row],[18]])</f>
        <v>3.3850324074074074E-2</v>
      </c>
      <c r="AB16" s="138">
        <f>IF(ISBLANK(laps_times[[#This Row],[19]]),"DNF",    rounds_cum_time[[#This Row],[18]]+laps_times[[#This Row],[19]])</f>
        <v>3.5729224537037037E-2</v>
      </c>
      <c r="AC16" s="138">
        <f>IF(ISBLANK(laps_times[[#This Row],[20]]),"DNF",    rounds_cum_time[[#This Row],[19]]+laps_times[[#This Row],[20]])</f>
        <v>3.7619131944444446E-2</v>
      </c>
      <c r="AD16" s="138">
        <f>IF(ISBLANK(laps_times[[#This Row],[21]]),"DNF",    rounds_cum_time[[#This Row],[20]]+laps_times[[#This Row],[21]])</f>
        <v>3.9478969907407409E-2</v>
      </c>
      <c r="AE16" s="138">
        <f>IF(ISBLANK(laps_times[[#This Row],[22]]),"DNF",    rounds_cum_time[[#This Row],[21]]+laps_times[[#This Row],[22]])</f>
        <v>4.1372719907407408E-2</v>
      </c>
      <c r="AF16" s="138">
        <f>IF(ISBLANK(laps_times[[#This Row],[23]]),"DNF",    rounds_cum_time[[#This Row],[22]]+laps_times[[#This Row],[23]])</f>
        <v>4.3265416666666667E-2</v>
      </c>
      <c r="AG16" s="138">
        <f>IF(ISBLANK(laps_times[[#This Row],[24]]),"DNF",    rounds_cum_time[[#This Row],[23]]+laps_times[[#This Row],[24]])</f>
        <v>4.5156250000000002E-2</v>
      </c>
      <c r="AH16" s="138">
        <f>IF(ISBLANK(laps_times[[#This Row],[25]]),"DNF",    rounds_cum_time[[#This Row],[24]]+laps_times[[#This Row],[25]])</f>
        <v>4.7063437499999999E-2</v>
      </c>
      <c r="AI16" s="138">
        <f>IF(ISBLANK(laps_times[[#This Row],[26]]),"DNF",    rounds_cum_time[[#This Row],[25]]+laps_times[[#This Row],[26]])</f>
        <v>4.8970613425925923E-2</v>
      </c>
      <c r="AJ16" s="138">
        <f>IF(ISBLANK(laps_times[[#This Row],[27]]),"DNF",    rounds_cum_time[[#This Row],[26]]+laps_times[[#This Row],[27]])</f>
        <v>5.0895370370370369E-2</v>
      </c>
      <c r="AK16" s="138">
        <f>IF(ISBLANK(laps_times[[#This Row],[28]]),"DNF",    rounds_cum_time[[#This Row],[27]]+laps_times[[#This Row],[28]])</f>
        <v>5.2820717592592589E-2</v>
      </c>
      <c r="AL16" s="138">
        <f>IF(ISBLANK(laps_times[[#This Row],[29]]),"DNF",    rounds_cum_time[[#This Row],[28]]+laps_times[[#This Row],[29]])</f>
        <v>5.474606481481481E-2</v>
      </c>
      <c r="AM16" s="138">
        <f>IF(ISBLANK(laps_times[[#This Row],[30]]),"DNF",    rounds_cum_time[[#This Row],[29]]+laps_times[[#This Row],[30]])</f>
        <v>5.6724293981481475E-2</v>
      </c>
      <c r="AN16" s="138">
        <f>IF(ISBLANK(laps_times[[#This Row],[31]]),"DNF",    rounds_cum_time[[#This Row],[30]]+laps_times[[#This Row],[31]])</f>
        <v>5.8702511574074065E-2</v>
      </c>
      <c r="AO16" s="138">
        <f>IF(ISBLANK(laps_times[[#This Row],[32]]),"DNF",    rounds_cum_time[[#This Row],[31]]+laps_times[[#This Row],[32]])</f>
        <v>6.0650821759259253E-2</v>
      </c>
      <c r="AP16" s="138">
        <f>IF(ISBLANK(laps_times[[#This Row],[33]]),"DNF",    rounds_cum_time[[#This Row],[32]]+laps_times[[#This Row],[33]])</f>
        <v>6.2614016203703701E-2</v>
      </c>
      <c r="AQ16" s="138">
        <f>IF(ISBLANK(laps_times[[#This Row],[34]]),"DNF",    rounds_cum_time[[#This Row],[33]]+laps_times[[#This Row],[34]])</f>
        <v>6.4634189814814808E-2</v>
      </c>
      <c r="AR16" s="138">
        <f>IF(ISBLANK(laps_times[[#This Row],[35]]),"DNF",    rounds_cum_time[[#This Row],[34]]+laps_times[[#This Row],[35]])</f>
        <v>6.6626435185185184E-2</v>
      </c>
      <c r="AS16" s="138">
        <f>IF(ISBLANK(laps_times[[#This Row],[36]]),"DNF",    rounds_cum_time[[#This Row],[35]]+laps_times[[#This Row],[36]])</f>
        <v>6.8618668981481487E-2</v>
      </c>
      <c r="AT16" s="138">
        <f>IF(ISBLANK(laps_times[[#This Row],[37]]),"DNF",    rounds_cum_time[[#This Row],[36]]+laps_times[[#This Row],[37]])</f>
        <v>7.0636851851851853E-2</v>
      </c>
      <c r="AU16" s="138">
        <f>IF(ISBLANK(laps_times[[#This Row],[38]]),"DNF",    rounds_cum_time[[#This Row],[37]]+laps_times[[#This Row],[38]])</f>
        <v>7.2652962962962961E-2</v>
      </c>
      <c r="AV16" s="138">
        <f>IF(ISBLANK(laps_times[[#This Row],[39]]),"DNF",    rounds_cum_time[[#This Row],[38]]+laps_times[[#This Row],[39]])</f>
        <v>7.4684930555555556E-2</v>
      </c>
      <c r="AW16" s="138">
        <f>IF(ISBLANK(laps_times[[#This Row],[40]]),"DNF",    rounds_cum_time[[#This Row],[39]]+laps_times[[#This Row],[40]])</f>
        <v>7.6671493055555553E-2</v>
      </c>
      <c r="AX16" s="138">
        <f>IF(ISBLANK(laps_times[[#This Row],[41]]),"DNF",    rounds_cum_time[[#This Row],[40]]+laps_times[[#This Row],[41]])</f>
        <v>7.8670069444444449E-2</v>
      </c>
      <c r="AY16" s="138">
        <f>IF(ISBLANK(laps_times[[#This Row],[42]]),"DNF",    rounds_cum_time[[#This Row],[41]]+laps_times[[#This Row],[42]])</f>
        <v>8.0692291666666666E-2</v>
      </c>
      <c r="AZ16" s="138">
        <f>IF(ISBLANK(laps_times[[#This Row],[43]]),"DNF",    rounds_cum_time[[#This Row],[42]]+laps_times[[#This Row],[43]])</f>
        <v>8.2731539351851846E-2</v>
      </c>
      <c r="BA16" s="138">
        <f>IF(ISBLANK(laps_times[[#This Row],[44]]),"DNF",    rounds_cum_time[[#This Row],[43]]+laps_times[[#This Row],[44]])</f>
        <v>8.4786828703703701E-2</v>
      </c>
      <c r="BB16" s="138">
        <f>IF(ISBLANK(laps_times[[#This Row],[45]]),"DNF",    rounds_cum_time[[#This Row],[44]]+laps_times[[#This Row],[45]])</f>
        <v>8.6873020833333328E-2</v>
      </c>
      <c r="BC16" s="138">
        <f>IF(ISBLANK(laps_times[[#This Row],[46]]),"DNF",    rounds_cum_time[[#This Row],[45]]+laps_times[[#This Row],[46]])</f>
        <v>8.896667824074074E-2</v>
      </c>
      <c r="BD16" s="138">
        <f>IF(ISBLANK(laps_times[[#This Row],[47]]),"DNF",    rounds_cum_time[[#This Row],[46]]+laps_times[[#This Row],[47]])</f>
        <v>9.1105868055555553E-2</v>
      </c>
      <c r="BE16" s="138">
        <f>IF(ISBLANK(laps_times[[#This Row],[48]]),"DNF",    rounds_cum_time[[#This Row],[47]]+laps_times[[#This Row],[48]])</f>
        <v>9.3186597222222223E-2</v>
      </c>
      <c r="BF16" s="138">
        <f>IF(ISBLANK(laps_times[[#This Row],[49]]),"DNF",    rounds_cum_time[[#This Row],[48]]+laps_times[[#This Row],[49]])</f>
        <v>9.5291817129629627E-2</v>
      </c>
      <c r="BG16" s="138">
        <f>IF(ISBLANK(laps_times[[#This Row],[50]]),"DNF",    rounds_cum_time[[#This Row],[49]]+laps_times[[#This Row],[50]])</f>
        <v>9.7432974537037031E-2</v>
      </c>
      <c r="BH16" s="138">
        <f>IF(ISBLANK(laps_times[[#This Row],[51]]),"DNF",    rounds_cum_time[[#This Row],[50]]+laps_times[[#This Row],[51]])</f>
        <v>9.9522060185185182E-2</v>
      </c>
      <c r="BI16" s="138">
        <f>IF(ISBLANK(laps_times[[#This Row],[52]]),"DNF",    rounds_cum_time[[#This Row],[51]]+laps_times[[#This Row],[52]])</f>
        <v>0.10162461805555555</v>
      </c>
      <c r="BJ16" s="138">
        <f>IF(ISBLANK(laps_times[[#This Row],[53]]),"DNF",    rounds_cum_time[[#This Row],[52]]+laps_times[[#This Row],[53]])</f>
        <v>0.10377134259259259</v>
      </c>
      <c r="BK16" s="138">
        <f>IF(ISBLANK(laps_times[[#This Row],[54]]),"DNF",    rounds_cum_time[[#This Row],[53]]+laps_times[[#This Row],[54]])</f>
        <v>0.10589357638888888</v>
      </c>
      <c r="BL16" s="138">
        <f>IF(ISBLANK(laps_times[[#This Row],[55]]),"DNF",    rounds_cum_time[[#This Row],[54]]+laps_times[[#This Row],[55]])</f>
        <v>0.10801822916666666</v>
      </c>
      <c r="BM16" s="138">
        <f>IF(ISBLANK(laps_times[[#This Row],[56]]),"DNF",    rounds_cum_time[[#This Row],[55]]+laps_times[[#This Row],[56]])</f>
        <v>0.11014288194444444</v>
      </c>
      <c r="BN16" s="138">
        <f>IF(ISBLANK(laps_times[[#This Row],[57]]),"DNF",    rounds_cum_time[[#This Row],[56]]+laps_times[[#This Row],[57]])</f>
        <v>0.11220317129629628</v>
      </c>
      <c r="BO16" s="138">
        <f>IF(ISBLANK(laps_times[[#This Row],[58]]),"DNF",    rounds_cum_time[[#This Row],[57]]+laps_times[[#This Row],[58]])</f>
        <v>0.11431468749999998</v>
      </c>
      <c r="BP16" s="138">
        <f>IF(ISBLANK(laps_times[[#This Row],[59]]),"DNF",    rounds_cum_time[[#This Row],[58]]+laps_times[[#This Row],[59]])</f>
        <v>0.11641662037037036</v>
      </c>
      <c r="BQ16" s="138">
        <f>IF(ISBLANK(laps_times[[#This Row],[60]]),"DNF",    rounds_cum_time[[#This Row],[59]]+laps_times[[#This Row],[60]])</f>
        <v>0.11853976851851851</v>
      </c>
      <c r="BR16" s="138">
        <f>IF(ISBLANK(laps_times[[#This Row],[61]]),"DNF",    rounds_cum_time[[#This Row],[60]]+laps_times[[#This Row],[61]])</f>
        <v>0.12063351851851851</v>
      </c>
      <c r="BS16" s="138">
        <f>IF(ISBLANK(laps_times[[#This Row],[62]]),"DNF",    rounds_cum_time[[#This Row],[61]]+laps_times[[#This Row],[62]])</f>
        <v>0.12266511574074074</v>
      </c>
      <c r="BT16" s="139">
        <f>IF(ISBLANK(laps_times[[#This Row],[63]]),"DNF",    rounds_cum_time[[#This Row],[62]]+laps_times[[#This Row],[63]])</f>
        <v>0.12469670138888889</v>
      </c>
    </row>
    <row r="17" spans="2:72" x14ac:dyDescent="0.2">
      <c r="B17" s="130">
        <f>laps_times[[#This Row],[poř]]</f>
        <v>12</v>
      </c>
      <c r="C17" s="131">
        <f>laps_times[[#This Row],[s.č.]]</f>
        <v>22</v>
      </c>
      <c r="D17" s="131" t="str">
        <f>laps_times[[#This Row],[jméno]]</f>
        <v>Macek Petr</v>
      </c>
      <c r="E17" s="132">
        <f>laps_times[[#This Row],[roč]]</f>
        <v>1979</v>
      </c>
      <c r="F17" s="132" t="str">
        <f>laps_times[[#This Row],[kat]]</f>
        <v>M2</v>
      </c>
      <c r="G17" s="132">
        <f>laps_times[[#This Row],[poř_kat]]</f>
        <v>7</v>
      </c>
      <c r="H17" s="131" t="str">
        <f>IF(ISBLANK(laps_times[[#This Row],[klub]]),"-",laps_times[[#This Row],[klub]])</f>
        <v>-</v>
      </c>
      <c r="I17" s="134">
        <f>laps_times[[#This Row],[celk. čas]]</f>
        <v>0.12476452546296296</v>
      </c>
      <c r="J17" s="138">
        <f>laps_times[[#This Row],[1]]</f>
        <v>2.4149652777777776E-3</v>
      </c>
      <c r="K17" s="138">
        <f>IF(ISBLANK(laps_times[[#This Row],[2]]),"DNF",    rounds_cum_time[[#This Row],[1]]+laps_times[[#This Row],[2]])</f>
        <v>4.3211689814814814E-3</v>
      </c>
      <c r="L17" s="138">
        <f>IF(ISBLANK(laps_times[[#This Row],[3]]),"DNF",    rounds_cum_time[[#This Row],[2]]+laps_times[[#This Row],[3]])</f>
        <v>6.1958333333333336E-3</v>
      </c>
      <c r="M17" s="138">
        <f>IF(ISBLANK(laps_times[[#This Row],[4]]),"DNF",    rounds_cum_time[[#This Row],[3]]+laps_times[[#This Row],[4]])</f>
        <v>8.0953703703703708E-3</v>
      </c>
      <c r="N17" s="138">
        <f>IF(ISBLANK(laps_times[[#This Row],[5]]),"DNF",    rounds_cum_time[[#This Row],[4]]+laps_times[[#This Row],[5]])</f>
        <v>1.0002187500000001E-2</v>
      </c>
      <c r="O17" s="138">
        <f>IF(ISBLANK(laps_times[[#This Row],[6]]),"DNF",    rounds_cum_time[[#This Row],[5]]+laps_times[[#This Row],[6]])</f>
        <v>1.1938923611111112E-2</v>
      </c>
      <c r="P17" s="138">
        <f>IF(ISBLANK(laps_times[[#This Row],[7]]),"DNF",    rounds_cum_time[[#This Row],[6]]+laps_times[[#This Row],[7]])</f>
        <v>1.384162037037037E-2</v>
      </c>
      <c r="Q17" s="138">
        <f>IF(ISBLANK(laps_times[[#This Row],[8]]),"DNF",    rounds_cum_time[[#This Row],[7]]+laps_times[[#This Row],[8]])</f>
        <v>1.5740856481481481E-2</v>
      </c>
      <c r="R17" s="138">
        <f>IF(ISBLANK(laps_times[[#This Row],[9]]),"DNF",    rounds_cum_time[[#This Row],[8]]+laps_times[[#This Row],[9]])</f>
        <v>1.7644756944444444E-2</v>
      </c>
      <c r="S17" s="138">
        <f>IF(ISBLANK(laps_times[[#This Row],[10]]),"DNF",    rounds_cum_time[[#This Row],[9]]+laps_times[[#This Row],[10]])</f>
        <v>1.9560925925925926E-2</v>
      </c>
      <c r="T17" s="138">
        <f>IF(ISBLANK(laps_times[[#This Row],[11]]),"DNF",    rounds_cum_time[[#This Row],[10]]+laps_times[[#This Row],[11]])</f>
        <v>2.147189814814815E-2</v>
      </c>
      <c r="U17" s="138">
        <f>IF(ISBLANK(laps_times[[#This Row],[12]]),"DNF",    rounds_cum_time[[#This Row],[11]]+laps_times[[#This Row],[12]])</f>
        <v>2.3372025462962964E-2</v>
      </c>
      <c r="V17" s="138">
        <f>IF(ISBLANK(laps_times[[#This Row],[13]]),"DNF",    rounds_cum_time[[#This Row],[12]]+laps_times[[#This Row],[13]])</f>
        <v>2.5273923611111113E-2</v>
      </c>
      <c r="W17" s="138">
        <f>IF(ISBLANK(laps_times[[#This Row],[14]]),"DNF",    rounds_cum_time[[#This Row],[13]]+laps_times[[#This Row],[14]])</f>
        <v>2.7167465277777782E-2</v>
      </c>
      <c r="X17" s="138">
        <f>IF(ISBLANK(laps_times[[#This Row],[15]]),"DNF",    rounds_cum_time[[#This Row],[14]]+laps_times[[#This Row],[15]])</f>
        <v>2.905555555555556E-2</v>
      </c>
      <c r="Y17" s="138">
        <f>IF(ISBLANK(laps_times[[#This Row],[16]]),"DNF",    rounds_cum_time[[#This Row],[15]]+laps_times[[#This Row],[16]])</f>
        <v>3.0946944444444451E-2</v>
      </c>
      <c r="Z17" s="138">
        <f>IF(ISBLANK(laps_times[[#This Row],[17]]),"DNF",    rounds_cum_time[[#This Row],[16]]+laps_times[[#This Row],[17]])</f>
        <v>3.2847557870370379E-2</v>
      </c>
      <c r="AA17" s="138">
        <f>IF(ISBLANK(laps_times[[#This Row],[18]]),"DNF",    rounds_cum_time[[#This Row],[17]]+laps_times[[#This Row],[18]])</f>
        <v>3.475038194444445E-2</v>
      </c>
      <c r="AB17" s="138">
        <f>IF(ISBLANK(laps_times[[#This Row],[19]]),"DNF",    rounds_cum_time[[#This Row],[18]]+laps_times[[#This Row],[19]])</f>
        <v>3.6665150462962967E-2</v>
      </c>
      <c r="AC17" s="138">
        <f>IF(ISBLANK(laps_times[[#This Row],[20]]),"DNF",    rounds_cum_time[[#This Row],[19]]+laps_times[[#This Row],[20]])</f>
        <v>3.8575138888888895E-2</v>
      </c>
      <c r="AD17" s="138">
        <f>IF(ISBLANK(laps_times[[#This Row],[21]]),"DNF",    rounds_cum_time[[#This Row],[20]]+laps_times[[#This Row],[21]])</f>
        <v>4.0481689814814821E-2</v>
      </c>
      <c r="AE17" s="138">
        <f>IF(ISBLANK(laps_times[[#This Row],[22]]),"DNF",    rounds_cum_time[[#This Row],[21]]+laps_times[[#This Row],[22]])</f>
        <v>4.2380891203703711E-2</v>
      </c>
      <c r="AF17" s="138">
        <f>IF(ISBLANK(laps_times[[#This Row],[23]]),"DNF",    rounds_cum_time[[#This Row],[22]]+laps_times[[#This Row],[23]])</f>
        <v>4.4281909722222228E-2</v>
      </c>
      <c r="AG17" s="138">
        <f>IF(ISBLANK(laps_times[[#This Row],[24]]),"DNF",    rounds_cum_time[[#This Row],[23]]+laps_times[[#This Row],[24]])</f>
        <v>4.6147974537037041E-2</v>
      </c>
      <c r="AH17" s="138">
        <f>IF(ISBLANK(laps_times[[#This Row],[25]]),"DNF",    rounds_cum_time[[#This Row],[24]]+laps_times[[#This Row],[25]])</f>
        <v>4.8038842592592598E-2</v>
      </c>
      <c r="AI17" s="138">
        <f>IF(ISBLANK(laps_times[[#This Row],[26]]),"DNF",    rounds_cum_time[[#This Row],[25]]+laps_times[[#This Row],[26]])</f>
        <v>4.9952037037037045E-2</v>
      </c>
      <c r="AJ17" s="138">
        <f>IF(ISBLANK(laps_times[[#This Row],[27]]),"DNF",    rounds_cum_time[[#This Row],[26]]+laps_times[[#This Row],[27]])</f>
        <v>5.1851585648148159E-2</v>
      </c>
      <c r="AK17" s="138">
        <f>IF(ISBLANK(laps_times[[#This Row],[28]]),"DNF",    rounds_cum_time[[#This Row],[27]]+laps_times[[#This Row],[28]])</f>
        <v>5.3752847222222233E-2</v>
      </c>
      <c r="AL17" s="138">
        <f>IF(ISBLANK(laps_times[[#This Row],[29]]),"DNF",    rounds_cum_time[[#This Row],[28]]+laps_times[[#This Row],[29]])</f>
        <v>5.567879629629631E-2</v>
      </c>
      <c r="AM17" s="138">
        <f>IF(ISBLANK(laps_times[[#This Row],[30]]),"DNF",    rounds_cum_time[[#This Row],[29]]+laps_times[[#This Row],[30]])</f>
        <v>5.7593738425925939E-2</v>
      </c>
      <c r="AN17" s="138">
        <f>IF(ISBLANK(laps_times[[#This Row],[31]]),"DNF",    rounds_cum_time[[#This Row],[30]]+laps_times[[#This Row],[31]])</f>
        <v>5.9553831018518529E-2</v>
      </c>
      <c r="AO17" s="138">
        <f>IF(ISBLANK(laps_times[[#This Row],[32]]),"DNF",    rounds_cum_time[[#This Row],[31]]+laps_times[[#This Row],[32]])</f>
        <v>6.1515972222222229E-2</v>
      </c>
      <c r="AP17" s="138">
        <f>IF(ISBLANK(laps_times[[#This Row],[33]]),"DNF",    rounds_cum_time[[#This Row],[32]]+laps_times[[#This Row],[33]])</f>
        <v>6.3480370370370381E-2</v>
      </c>
      <c r="AQ17" s="138">
        <f>IF(ISBLANK(laps_times[[#This Row],[34]]),"DNF",    rounds_cum_time[[#This Row],[33]]+laps_times[[#This Row],[34]])</f>
        <v>6.5449120370370387E-2</v>
      </c>
      <c r="AR17" s="138">
        <f>IF(ISBLANK(laps_times[[#This Row],[35]]),"DNF",    rounds_cum_time[[#This Row],[34]]+laps_times[[#This Row],[35]])</f>
        <v>6.7426099537037057E-2</v>
      </c>
      <c r="AS17" s="138">
        <f>IF(ISBLANK(laps_times[[#This Row],[36]]),"DNF",    rounds_cum_time[[#This Row],[35]]+laps_times[[#This Row],[36]])</f>
        <v>6.941422453703705E-2</v>
      </c>
      <c r="AT17" s="138">
        <f>IF(ISBLANK(laps_times[[#This Row],[37]]),"DNF",    rounds_cum_time[[#This Row],[36]]+laps_times[[#This Row],[37]])</f>
        <v>7.14120601851852E-2</v>
      </c>
      <c r="AU17" s="138">
        <f>IF(ISBLANK(laps_times[[#This Row],[38]]),"DNF",    rounds_cum_time[[#This Row],[37]]+laps_times[[#This Row],[38]])</f>
        <v>7.3365081018518533E-2</v>
      </c>
      <c r="AV17" s="138">
        <f>IF(ISBLANK(laps_times[[#This Row],[39]]),"DNF",    rounds_cum_time[[#This Row],[38]]+laps_times[[#This Row],[39]])</f>
        <v>7.5384398148148166E-2</v>
      </c>
      <c r="AW17" s="138">
        <f>IF(ISBLANK(laps_times[[#This Row],[40]]),"DNF",    rounds_cum_time[[#This Row],[39]]+laps_times[[#This Row],[40]])</f>
        <v>7.7405219907407424E-2</v>
      </c>
      <c r="AX17" s="138">
        <f>IF(ISBLANK(laps_times[[#This Row],[41]]),"DNF",    rounds_cum_time[[#This Row],[40]]+laps_times[[#This Row],[41]])</f>
        <v>7.9367233796296316E-2</v>
      </c>
      <c r="AY17" s="138">
        <f>IF(ISBLANK(laps_times[[#This Row],[42]]),"DNF",    rounds_cum_time[[#This Row],[41]]+laps_times[[#This Row],[42]])</f>
        <v>8.1347777777777797E-2</v>
      </c>
      <c r="AZ17" s="138">
        <f>IF(ISBLANK(laps_times[[#This Row],[43]]),"DNF",    rounds_cum_time[[#This Row],[42]]+laps_times[[#This Row],[43]])</f>
        <v>8.3297673611111137E-2</v>
      </c>
      <c r="BA17" s="138">
        <f>IF(ISBLANK(laps_times[[#This Row],[44]]),"DNF",    rounds_cum_time[[#This Row],[43]]+laps_times[[#This Row],[44]])</f>
        <v>8.5320069444444466E-2</v>
      </c>
      <c r="BB17" s="138">
        <f>IF(ISBLANK(laps_times[[#This Row],[45]]),"DNF",    rounds_cum_time[[#This Row],[44]]+laps_times[[#This Row],[45]])</f>
        <v>8.7308692129629648E-2</v>
      </c>
      <c r="BC17" s="138">
        <f>IF(ISBLANK(laps_times[[#This Row],[46]]),"DNF",    rounds_cum_time[[#This Row],[45]]+laps_times[[#This Row],[46]])</f>
        <v>8.9316388888888903E-2</v>
      </c>
      <c r="BD17" s="138">
        <f>IF(ISBLANK(laps_times[[#This Row],[47]]),"DNF",    rounds_cum_time[[#This Row],[46]]+laps_times[[#This Row],[47]])</f>
        <v>9.1322233796296309E-2</v>
      </c>
      <c r="BE17" s="138">
        <f>IF(ISBLANK(laps_times[[#This Row],[48]]),"DNF",    rounds_cum_time[[#This Row],[47]]+laps_times[[#This Row],[48]])</f>
        <v>9.331245370370371E-2</v>
      </c>
      <c r="BF17" s="138">
        <f>IF(ISBLANK(laps_times[[#This Row],[49]]),"DNF",    rounds_cum_time[[#This Row],[48]]+laps_times[[#This Row],[49]])</f>
        <v>9.5309027777777777E-2</v>
      </c>
      <c r="BG17" s="138">
        <f>IF(ISBLANK(laps_times[[#This Row],[50]]),"DNF",    rounds_cum_time[[#This Row],[49]]+laps_times[[#This Row],[50]])</f>
        <v>9.7360115740740744E-2</v>
      </c>
      <c r="BH17" s="138">
        <f>IF(ISBLANK(laps_times[[#This Row],[51]]),"DNF",    rounds_cum_time[[#This Row],[50]]+laps_times[[#This Row],[51]])</f>
        <v>9.9393784722222225E-2</v>
      </c>
      <c r="BI17" s="138">
        <f>IF(ISBLANK(laps_times[[#This Row],[52]]),"DNF",    rounds_cum_time[[#This Row],[51]]+laps_times[[#This Row],[52]])</f>
        <v>0.10145298611111112</v>
      </c>
      <c r="BJ17" s="138">
        <f>IF(ISBLANK(laps_times[[#This Row],[53]]),"DNF",    rounds_cum_time[[#This Row],[52]]+laps_times[[#This Row],[53]])</f>
        <v>0.10350556712962963</v>
      </c>
      <c r="BK17" s="138">
        <f>IF(ISBLANK(laps_times[[#This Row],[54]]),"DNF",    rounds_cum_time[[#This Row],[53]]+laps_times[[#This Row],[54]])</f>
        <v>0.10558844907407408</v>
      </c>
      <c r="BL17" s="138">
        <f>IF(ISBLANK(laps_times[[#This Row],[55]]),"DNF",    rounds_cum_time[[#This Row],[54]]+laps_times[[#This Row],[55]])</f>
        <v>0.10771219907407407</v>
      </c>
      <c r="BM17" s="138">
        <f>IF(ISBLANK(laps_times[[#This Row],[56]]),"DNF",    rounds_cum_time[[#This Row],[55]]+laps_times[[#This Row],[56]])</f>
        <v>0.10980769675925926</v>
      </c>
      <c r="BN17" s="138">
        <f>IF(ISBLANK(laps_times[[#This Row],[57]]),"DNF",    rounds_cum_time[[#This Row],[56]]+laps_times[[#This Row],[57]])</f>
        <v>0.11193597222222222</v>
      </c>
      <c r="BO17" s="138">
        <f>IF(ISBLANK(laps_times[[#This Row],[58]]),"DNF",    rounds_cum_time[[#This Row],[57]]+laps_times[[#This Row],[58]])</f>
        <v>0.11404408564814815</v>
      </c>
      <c r="BP17" s="138">
        <f>IF(ISBLANK(laps_times[[#This Row],[59]]),"DNF",    rounds_cum_time[[#This Row],[58]]+laps_times[[#This Row],[59]])</f>
        <v>0.11617554398148149</v>
      </c>
      <c r="BQ17" s="138">
        <f>IF(ISBLANK(laps_times[[#This Row],[60]]),"DNF",    rounds_cum_time[[#This Row],[59]]+laps_times[[#This Row],[60]])</f>
        <v>0.11837793981481481</v>
      </c>
      <c r="BR17" s="138">
        <f>IF(ISBLANK(laps_times[[#This Row],[61]]),"DNF",    rounds_cum_time[[#This Row],[60]]+laps_times[[#This Row],[61]])</f>
        <v>0.12057565972222223</v>
      </c>
      <c r="BS17" s="138">
        <f>IF(ISBLANK(laps_times[[#This Row],[62]]),"DNF",    rounds_cum_time[[#This Row],[61]]+laps_times[[#This Row],[62]])</f>
        <v>0.12272464120370372</v>
      </c>
      <c r="BT17" s="139">
        <f>IF(ISBLANK(laps_times[[#This Row],[63]]),"DNF",    rounds_cum_time[[#This Row],[62]]+laps_times[[#This Row],[63]])</f>
        <v>0.12476452546296297</v>
      </c>
    </row>
    <row r="18" spans="2:72" x14ac:dyDescent="0.2">
      <c r="B18" s="130">
        <f>laps_times[[#This Row],[poř]]</f>
        <v>13</v>
      </c>
      <c r="C18" s="131">
        <f>laps_times[[#This Row],[s.č.]]</f>
        <v>68</v>
      </c>
      <c r="D18" s="131" t="str">
        <f>laps_times[[#This Row],[jméno]]</f>
        <v>Roudnický Milan</v>
      </c>
      <c r="E18" s="132">
        <f>laps_times[[#This Row],[roč]]</f>
        <v>1968</v>
      </c>
      <c r="F18" s="132" t="str">
        <f>laps_times[[#This Row],[kat]]</f>
        <v>M3</v>
      </c>
      <c r="G18" s="132">
        <f>laps_times[[#This Row],[poř_kat]]</f>
        <v>5</v>
      </c>
      <c r="H18" s="131" t="str">
        <f>IF(ISBLANK(laps_times[[#This Row],[klub]]),"-",laps_times[[#This Row],[klub]])</f>
        <v>SKŠ Jablonné v Podještědí</v>
      </c>
      <c r="I18" s="134">
        <f>laps_times[[#This Row],[celk. čas]]</f>
        <v>0.12526285879629631</v>
      </c>
      <c r="J18" s="138">
        <f>laps_times[[#This Row],[1]]</f>
        <v>2.6027083333333332E-3</v>
      </c>
      <c r="K18" s="138">
        <f>IF(ISBLANK(laps_times[[#This Row],[2]]),"DNF",    rounds_cum_time[[#This Row],[1]]+laps_times[[#This Row],[2]])</f>
        <v>4.513784722222222E-3</v>
      </c>
      <c r="L18" s="138">
        <f>IF(ISBLANK(laps_times[[#This Row],[3]]),"DNF",    rounds_cum_time[[#This Row],[2]]+laps_times[[#This Row],[3]])</f>
        <v>6.4227430555555557E-3</v>
      </c>
      <c r="M18" s="138">
        <f>IF(ISBLANK(laps_times[[#This Row],[4]]),"DNF",    rounds_cum_time[[#This Row],[3]]+laps_times[[#This Row],[4]])</f>
        <v>8.3397222222222223E-3</v>
      </c>
      <c r="N18" s="138">
        <f>IF(ISBLANK(laps_times[[#This Row],[5]]),"DNF",    rounds_cum_time[[#This Row],[4]]+laps_times[[#This Row],[5]])</f>
        <v>1.0221944444444445E-2</v>
      </c>
      <c r="O18" s="138">
        <f>IF(ISBLANK(laps_times[[#This Row],[6]]),"DNF",    rounds_cum_time[[#This Row],[5]]+laps_times[[#This Row],[6]])</f>
        <v>1.2106053240740742E-2</v>
      </c>
      <c r="P18" s="138">
        <f>IF(ISBLANK(laps_times[[#This Row],[7]]),"DNF",    rounds_cum_time[[#This Row],[6]]+laps_times[[#This Row],[7]])</f>
        <v>1.4009236111111113E-2</v>
      </c>
      <c r="Q18" s="138">
        <f>IF(ISBLANK(laps_times[[#This Row],[8]]),"DNF",    rounds_cum_time[[#This Row],[7]]+laps_times[[#This Row],[8]])</f>
        <v>1.5918194444444447E-2</v>
      </c>
      <c r="R18" s="138">
        <f>IF(ISBLANK(laps_times[[#This Row],[9]]),"DNF",    rounds_cum_time[[#This Row],[8]]+laps_times[[#This Row],[9]])</f>
        <v>1.7836342592592595E-2</v>
      </c>
      <c r="S18" s="138">
        <f>IF(ISBLANK(laps_times[[#This Row],[10]]),"DNF",    rounds_cum_time[[#This Row],[9]]+laps_times[[#This Row],[10]])</f>
        <v>1.9747222222222225E-2</v>
      </c>
      <c r="T18" s="138">
        <f>IF(ISBLANK(laps_times[[#This Row],[11]]),"DNF",    rounds_cum_time[[#This Row],[10]]+laps_times[[#This Row],[11]])</f>
        <v>2.1685798611111112E-2</v>
      </c>
      <c r="U18" s="138">
        <f>IF(ISBLANK(laps_times[[#This Row],[12]]),"DNF",    rounds_cum_time[[#This Row],[11]]+laps_times[[#This Row],[12]])</f>
        <v>2.3608761574074075E-2</v>
      </c>
      <c r="V18" s="138">
        <f>IF(ISBLANK(laps_times[[#This Row],[13]]),"DNF",    rounds_cum_time[[#This Row],[12]]+laps_times[[#This Row],[13]])</f>
        <v>2.5553703703703703E-2</v>
      </c>
      <c r="W18" s="138">
        <f>IF(ISBLANK(laps_times[[#This Row],[14]]),"DNF",    rounds_cum_time[[#This Row],[13]]+laps_times[[#This Row],[14]])</f>
        <v>2.7499652777777779E-2</v>
      </c>
      <c r="X18" s="138">
        <f>IF(ISBLANK(laps_times[[#This Row],[15]]),"DNF",    rounds_cum_time[[#This Row],[14]]+laps_times[[#This Row],[15]])</f>
        <v>2.9440902777777778E-2</v>
      </c>
      <c r="Y18" s="138">
        <f>IF(ISBLANK(laps_times[[#This Row],[16]]),"DNF",    rounds_cum_time[[#This Row],[15]]+laps_times[[#This Row],[16]])</f>
        <v>3.1454884259259262E-2</v>
      </c>
      <c r="Z18" s="138">
        <f>IF(ISBLANK(laps_times[[#This Row],[17]]),"DNF",    rounds_cum_time[[#This Row],[16]]+laps_times[[#This Row],[17]])</f>
        <v>3.3409861111111112E-2</v>
      </c>
      <c r="AA18" s="138">
        <f>IF(ISBLANK(laps_times[[#This Row],[18]]),"DNF",    rounds_cum_time[[#This Row],[17]]+laps_times[[#This Row],[18]])</f>
        <v>3.5369618055555559E-2</v>
      </c>
      <c r="AB18" s="138">
        <f>IF(ISBLANK(laps_times[[#This Row],[19]]),"DNF",    rounds_cum_time[[#This Row],[18]]+laps_times[[#This Row],[19]])</f>
        <v>3.7303888888888893E-2</v>
      </c>
      <c r="AC18" s="138">
        <f>IF(ISBLANK(laps_times[[#This Row],[20]]),"DNF",    rounds_cum_time[[#This Row],[19]]+laps_times[[#This Row],[20]])</f>
        <v>3.9286921296296302E-2</v>
      </c>
      <c r="AD18" s="138">
        <f>IF(ISBLANK(laps_times[[#This Row],[21]]),"DNF",    rounds_cum_time[[#This Row],[20]]+laps_times[[#This Row],[21]])</f>
        <v>4.1238333333333342E-2</v>
      </c>
      <c r="AE18" s="138">
        <f>IF(ISBLANK(laps_times[[#This Row],[22]]),"DNF",    rounds_cum_time[[#This Row],[21]]+laps_times[[#This Row],[22]])</f>
        <v>4.3183495370370376E-2</v>
      </c>
      <c r="AF18" s="138">
        <f>IF(ISBLANK(laps_times[[#This Row],[23]]),"DNF",    rounds_cum_time[[#This Row],[22]]+laps_times[[#This Row],[23]])</f>
        <v>4.5111782407407409E-2</v>
      </c>
      <c r="AG18" s="138">
        <f>IF(ISBLANK(laps_times[[#This Row],[24]]),"DNF",    rounds_cum_time[[#This Row],[23]]+laps_times[[#This Row],[24]])</f>
        <v>4.705262731481482E-2</v>
      </c>
      <c r="AH18" s="138">
        <f>IF(ISBLANK(laps_times[[#This Row],[25]]),"DNF",    rounds_cum_time[[#This Row],[24]]+laps_times[[#This Row],[25]])</f>
        <v>4.8991967592592597E-2</v>
      </c>
      <c r="AI18" s="138">
        <f>IF(ISBLANK(laps_times[[#This Row],[26]]),"DNF",    rounds_cum_time[[#This Row],[25]]+laps_times[[#This Row],[26]])</f>
        <v>5.0943159722222228E-2</v>
      </c>
      <c r="AJ18" s="138">
        <f>IF(ISBLANK(laps_times[[#This Row],[27]]),"DNF",    rounds_cum_time[[#This Row],[26]]+laps_times[[#This Row],[27]])</f>
        <v>5.291751157407408E-2</v>
      </c>
      <c r="AK18" s="138">
        <f>IF(ISBLANK(laps_times[[#This Row],[28]]),"DNF",    rounds_cum_time[[#This Row],[27]]+laps_times[[#This Row],[28]])</f>
        <v>5.487893518518519E-2</v>
      </c>
      <c r="AL18" s="138">
        <f>IF(ISBLANK(laps_times[[#This Row],[29]]),"DNF",    rounds_cum_time[[#This Row],[28]]+laps_times[[#This Row],[29]])</f>
        <v>5.6839039351851854E-2</v>
      </c>
      <c r="AM18" s="138">
        <f>IF(ISBLANK(laps_times[[#This Row],[30]]),"DNF",    rounds_cum_time[[#This Row],[29]]+laps_times[[#This Row],[30]])</f>
        <v>5.8805891203703706E-2</v>
      </c>
      <c r="AN18" s="138">
        <f>IF(ISBLANK(laps_times[[#This Row],[31]]),"DNF",    rounds_cum_time[[#This Row],[30]]+laps_times[[#This Row],[31]])</f>
        <v>6.0789004629629634E-2</v>
      </c>
      <c r="AO18" s="138">
        <f>IF(ISBLANK(laps_times[[#This Row],[32]]),"DNF",    rounds_cum_time[[#This Row],[31]]+laps_times[[#This Row],[32]])</f>
        <v>6.2763402777777783E-2</v>
      </c>
      <c r="AP18" s="138">
        <f>IF(ISBLANK(laps_times[[#This Row],[33]]),"DNF",    rounds_cum_time[[#This Row],[32]]+laps_times[[#This Row],[33]])</f>
        <v>6.4774699074074085E-2</v>
      </c>
      <c r="AQ18" s="138">
        <f>IF(ISBLANK(laps_times[[#This Row],[34]]),"DNF",    rounds_cum_time[[#This Row],[33]]+laps_times[[#This Row],[34]])</f>
        <v>6.6788506944444451E-2</v>
      </c>
      <c r="AR18" s="138">
        <f>IF(ISBLANK(laps_times[[#This Row],[35]]),"DNF",    rounds_cum_time[[#This Row],[34]]+laps_times[[#This Row],[35]])</f>
        <v>6.8776354166666678E-2</v>
      </c>
      <c r="AS18" s="138">
        <f>IF(ISBLANK(laps_times[[#This Row],[36]]),"DNF",    rounds_cum_time[[#This Row],[35]]+laps_times[[#This Row],[36]])</f>
        <v>7.0756724537037047E-2</v>
      </c>
      <c r="AT18" s="138">
        <f>IF(ISBLANK(laps_times[[#This Row],[37]]),"DNF",    rounds_cum_time[[#This Row],[36]]+laps_times[[#This Row],[37]])</f>
        <v>7.2752511574074086E-2</v>
      </c>
      <c r="AU18" s="138">
        <f>IF(ISBLANK(laps_times[[#This Row],[38]]),"DNF",    rounds_cum_time[[#This Row],[37]]+laps_times[[#This Row],[38]])</f>
        <v>7.4722546296296308E-2</v>
      </c>
      <c r="AV18" s="138">
        <f>IF(ISBLANK(laps_times[[#This Row],[39]]),"DNF",    rounds_cum_time[[#This Row],[38]]+laps_times[[#This Row],[39]])</f>
        <v>7.6668761574074082E-2</v>
      </c>
      <c r="AW18" s="138">
        <f>IF(ISBLANK(laps_times[[#This Row],[40]]),"DNF",    rounds_cum_time[[#This Row],[39]]+laps_times[[#This Row],[40]])</f>
        <v>7.8608842592592598E-2</v>
      </c>
      <c r="AX18" s="138">
        <f>IF(ISBLANK(laps_times[[#This Row],[41]]),"DNF",    rounds_cum_time[[#This Row],[40]]+laps_times[[#This Row],[41]])</f>
        <v>8.0565208333333332E-2</v>
      </c>
      <c r="AY18" s="138">
        <f>IF(ISBLANK(laps_times[[#This Row],[42]]),"DNF",    rounds_cum_time[[#This Row],[41]]+laps_times[[#This Row],[42]])</f>
        <v>8.2540046296296299E-2</v>
      </c>
      <c r="AZ18" s="138">
        <f>IF(ISBLANK(laps_times[[#This Row],[43]]),"DNF",    rounds_cum_time[[#This Row],[42]]+laps_times[[#This Row],[43]])</f>
        <v>8.4470937499999996E-2</v>
      </c>
      <c r="BA18" s="138">
        <f>IF(ISBLANK(laps_times[[#This Row],[44]]),"DNF",    rounds_cum_time[[#This Row],[43]]+laps_times[[#This Row],[44]])</f>
        <v>8.642667824074074E-2</v>
      </c>
      <c r="BB18" s="138">
        <f>IF(ISBLANK(laps_times[[#This Row],[45]]),"DNF",    rounds_cum_time[[#This Row],[44]]+laps_times[[#This Row],[45]])</f>
        <v>8.8426967592592595E-2</v>
      </c>
      <c r="BC18" s="138">
        <f>IF(ISBLANK(laps_times[[#This Row],[46]]),"DNF",    rounds_cum_time[[#This Row],[45]]+laps_times[[#This Row],[46]])</f>
        <v>9.0464224537037036E-2</v>
      </c>
      <c r="BD18" s="138">
        <f>IF(ISBLANK(laps_times[[#This Row],[47]]),"DNF",    rounds_cum_time[[#This Row],[46]]+laps_times[[#This Row],[47]])</f>
        <v>9.2487476851851852E-2</v>
      </c>
      <c r="BE18" s="138">
        <f>IF(ISBLANK(laps_times[[#This Row],[48]]),"DNF",    rounds_cum_time[[#This Row],[47]]+laps_times[[#This Row],[48]])</f>
        <v>9.4507870370370367E-2</v>
      </c>
      <c r="BF18" s="138">
        <f>IF(ISBLANK(laps_times[[#This Row],[49]]),"DNF",    rounds_cum_time[[#This Row],[48]]+laps_times[[#This Row],[49]])</f>
        <v>9.6549409722222215E-2</v>
      </c>
      <c r="BG18" s="138">
        <f>IF(ISBLANK(laps_times[[#This Row],[50]]),"DNF",    rounds_cum_time[[#This Row],[49]]+laps_times[[#This Row],[50]])</f>
        <v>9.8588819444444434E-2</v>
      </c>
      <c r="BH18" s="138">
        <f>IF(ISBLANK(laps_times[[#This Row],[51]]),"DNF",    rounds_cum_time[[#This Row],[50]]+laps_times[[#This Row],[51]])</f>
        <v>0.10062130787037037</v>
      </c>
      <c r="BI18" s="138">
        <f>IF(ISBLANK(laps_times[[#This Row],[52]]),"DNF",    rounds_cum_time[[#This Row],[51]]+laps_times[[#This Row],[52]])</f>
        <v>0.10267606481481481</v>
      </c>
      <c r="BJ18" s="138">
        <f>IF(ISBLANK(laps_times[[#This Row],[53]]),"DNF",    rounds_cum_time[[#This Row],[52]]+laps_times[[#This Row],[53]])</f>
        <v>0.10471377314814814</v>
      </c>
      <c r="BK18" s="138">
        <f>IF(ISBLANK(laps_times[[#This Row],[54]]),"DNF",    rounds_cum_time[[#This Row],[53]]+laps_times[[#This Row],[54]])</f>
        <v>0.10677187499999999</v>
      </c>
      <c r="BL18" s="138">
        <f>IF(ISBLANK(laps_times[[#This Row],[55]]),"DNF",    rounds_cum_time[[#This Row],[54]]+laps_times[[#This Row],[55]])</f>
        <v>0.10884437499999999</v>
      </c>
      <c r="BM18" s="138">
        <f>IF(ISBLANK(laps_times[[#This Row],[56]]),"DNF",    rounds_cum_time[[#This Row],[55]]+laps_times[[#This Row],[56]])</f>
        <v>0.11089214120370369</v>
      </c>
      <c r="BN18" s="138">
        <f>IF(ISBLANK(laps_times[[#This Row],[57]]),"DNF",    rounds_cum_time[[#This Row],[56]]+laps_times[[#This Row],[57]])</f>
        <v>0.11295244212962961</v>
      </c>
      <c r="BO18" s="138">
        <f>IF(ISBLANK(laps_times[[#This Row],[58]]),"DNF",    rounds_cum_time[[#This Row],[57]]+laps_times[[#This Row],[58]])</f>
        <v>0.11502908564814814</v>
      </c>
      <c r="BP18" s="138">
        <f>IF(ISBLANK(laps_times[[#This Row],[59]]),"DNF",    rounds_cum_time[[#This Row],[58]]+laps_times[[#This Row],[59]])</f>
        <v>0.11710538194444443</v>
      </c>
      <c r="BQ18" s="138">
        <f>IF(ISBLANK(laps_times[[#This Row],[60]]),"DNF",    rounds_cum_time[[#This Row],[59]]+laps_times[[#This Row],[60]])</f>
        <v>0.11920311342592592</v>
      </c>
      <c r="BR18" s="138">
        <f>IF(ISBLANK(laps_times[[#This Row],[61]]),"DNF",    rounds_cum_time[[#This Row],[60]]+laps_times[[#This Row],[61]])</f>
        <v>0.12126259259259259</v>
      </c>
      <c r="BS18" s="138">
        <f>IF(ISBLANK(laps_times[[#This Row],[62]]),"DNF",    rounds_cum_time[[#This Row],[61]]+laps_times[[#This Row],[62]])</f>
        <v>0.12332355324074074</v>
      </c>
      <c r="BT18" s="139">
        <f>IF(ISBLANK(laps_times[[#This Row],[63]]),"DNF",    rounds_cum_time[[#This Row],[62]]+laps_times[[#This Row],[63]])</f>
        <v>0.12526285879629628</v>
      </c>
    </row>
    <row r="19" spans="2:72" x14ac:dyDescent="0.2">
      <c r="B19" s="130">
        <f>laps_times[[#This Row],[poř]]</f>
        <v>14</v>
      </c>
      <c r="C19" s="131">
        <f>laps_times[[#This Row],[s.č.]]</f>
        <v>122</v>
      </c>
      <c r="D19" s="131" t="str">
        <f>laps_times[[#This Row],[jméno]]</f>
        <v>Horný Pavel</v>
      </c>
      <c r="E19" s="132">
        <f>laps_times[[#This Row],[roč]]</f>
        <v>1973</v>
      </c>
      <c r="F19" s="132" t="str">
        <f>laps_times[[#This Row],[kat]]</f>
        <v>M3</v>
      </c>
      <c r="G19" s="132">
        <f>laps_times[[#This Row],[poř_kat]]</f>
        <v>6</v>
      </c>
      <c r="H19" s="131" t="str">
        <f>IF(ISBLANK(laps_times[[#This Row],[klub]]),"-",laps_times[[#This Row],[klub]])</f>
        <v>-</v>
      </c>
      <c r="I19" s="134">
        <f>laps_times[[#This Row],[celk. čas]]</f>
        <v>0.12756793981481482</v>
      </c>
      <c r="J19" s="138">
        <f>laps_times[[#This Row],[1]]</f>
        <v>2.7406944444444445E-3</v>
      </c>
      <c r="K19" s="138">
        <f>IF(ISBLANK(laps_times[[#This Row],[2]]),"DNF",    rounds_cum_time[[#This Row],[1]]+laps_times[[#This Row],[2]])</f>
        <v>4.7292824074074077E-3</v>
      </c>
      <c r="L19" s="138">
        <f>IF(ISBLANK(laps_times[[#This Row],[3]]),"DNF",    rounds_cum_time[[#This Row],[2]]+laps_times[[#This Row],[3]])</f>
        <v>6.7130787037037037E-3</v>
      </c>
      <c r="M19" s="138">
        <f>IF(ISBLANK(laps_times[[#This Row],[4]]),"DNF",    rounds_cum_time[[#This Row],[3]]+laps_times[[#This Row],[4]])</f>
        <v>8.7394907407407404E-3</v>
      </c>
      <c r="N19" s="138">
        <f>IF(ISBLANK(laps_times[[#This Row],[5]]),"DNF",    rounds_cum_time[[#This Row],[4]]+laps_times[[#This Row],[5]])</f>
        <v>1.0772314814814814E-2</v>
      </c>
      <c r="O19" s="138">
        <f>IF(ISBLANK(laps_times[[#This Row],[6]]),"DNF",    rounds_cum_time[[#This Row],[5]]+laps_times[[#This Row],[6]])</f>
        <v>1.2780520833333333E-2</v>
      </c>
      <c r="P19" s="138">
        <f>IF(ISBLANK(laps_times[[#This Row],[7]]),"DNF",    rounds_cum_time[[#This Row],[6]]+laps_times[[#This Row],[7]])</f>
        <v>1.480380787037037E-2</v>
      </c>
      <c r="Q19" s="138">
        <f>IF(ISBLANK(laps_times[[#This Row],[8]]),"DNF",    rounds_cum_time[[#This Row],[7]]+laps_times[[#This Row],[8]])</f>
        <v>1.685170138888889E-2</v>
      </c>
      <c r="R19" s="138">
        <f>IF(ISBLANK(laps_times[[#This Row],[9]]),"DNF",    rounds_cum_time[[#This Row],[8]]+laps_times[[#This Row],[9]])</f>
        <v>1.8860578703703706E-2</v>
      </c>
      <c r="S19" s="138">
        <f>IF(ISBLANK(laps_times[[#This Row],[10]]),"DNF",    rounds_cum_time[[#This Row],[9]]+laps_times[[#This Row],[10]])</f>
        <v>2.0894085648148149E-2</v>
      </c>
      <c r="T19" s="138">
        <f>IF(ISBLANK(laps_times[[#This Row],[11]]),"DNF",    rounds_cum_time[[#This Row],[10]]+laps_times[[#This Row],[11]])</f>
        <v>2.2906550925925927E-2</v>
      </c>
      <c r="U19" s="138">
        <f>IF(ISBLANK(laps_times[[#This Row],[12]]),"DNF",    rounds_cum_time[[#This Row],[11]]+laps_times[[#This Row],[12]])</f>
        <v>2.4913171296296298E-2</v>
      </c>
      <c r="V19" s="138">
        <f>IF(ISBLANK(laps_times[[#This Row],[13]]),"DNF",    rounds_cum_time[[#This Row],[12]]+laps_times[[#This Row],[13]])</f>
        <v>2.6942488425925927E-2</v>
      </c>
      <c r="W19" s="138">
        <f>IF(ISBLANK(laps_times[[#This Row],[14]]),"DNF",    rounds_cum_time[[#This Row],[13]]+laps_times[[#This Row],[14]])</f>
        <v>2.8944629629629633E-2</v>
      </c>
      <c r="X19" s="138">
        <f>IF(ISBLANK(laps_times[[#This Row],[15]]),"DNF",    rounds_cum_time[[#This Row],[14]]+laps_times[[#This Row],[15]])</f>
        <v>3.0962743055555558E-2</v>
      </c>
      <c r="Y19" s="138">
        <f>IF(ISBLANK(laps_times[[#This Row],[16]]),"DNF",    rounds_cum_time[[#This Row],[15]]+laps_times[[#This Row],[16]])</f>
        <v>3.293487268518519E-2</v>
      </c>
      <c r="Z19" s="138">
        <f>IF(ISBLANK(laps_times[[#This Row],[17]]),"DNF",    rounds_cum_time[[#This Row],[16]]+laps_times[[#This Row],[17]])</f>
        <v>3.4904884259259264E-2</v>
      </c>
      <c r="AA19" s="138">
        <f>IF(ISBLANK(laps_times[[#This Row],[18]]),"DNF",    rounds_cum_time[[#This Row],[17]]+laps_times[[#This Row],[18]])</f>
        <v>3.6905983796296303E-2</v>
      </c>
      <c r="AB19" s="138">
        <f>IF(ISBLANK(laps_times[[#This Row],[19]]),"DNF",    rounds_cum_time[[#This Row],[18]]+laps_times[[#This Row],[19]])</f>
        <v>3.8912291666666675E-2</v>
      </c>
      <c r="AC19" s="138">
        <f>IF(ISBLANK(laps_times[[#This Row],[20]]),"DNF",    rounds_cum_time[[#This Row],[19]]+laps_times[[#This Row],[20]])</f>
        <v>4.0934328703703712E-2</v>
      </c>
      <c r="AD19" s="138">
        <f>IF(ISBLANK(laps_times[[#This Row],[21]]),"DNF",    rounds_cum_time[[#This Row],[20]]+laps_times[[#This Row],[21]])</f>
        <v>4.2953958333333341E-2</v>
      </c>
      <c r="AE19" s="138">
        <f>IF(ISBLANK(laps_times[[#This Row],[22]]),"DNF",    rounds_cum_time[[#This Row],[21]]+laps_times[[#This Row],[22]])</f>
        <v>4.4977581018518523E-2</v>
      </c>
      <c r="AF19" s="138">
        <f>IF(ISBLANK(laps_times[[#This Row],[23]]),"DNF",    rounds_cum_time[[#This Row],[22]]+laps_times[[#This Row],[23]])</f>
        <v>4.6998067129629631E-2</v>
      </c>
      <c r="AG19" s="138">
        <f>IF(ISBLANK(laps_times[[#This Row],[24]]),"DNF",    rounds_cum_time[[#This Row],[23]]+laps_times[[#This Row],[24]])</f>
        <v>4.9020474537037041E-2</v>
      </c>
      <c r="AH19" s="138">
        <f>IF(ISBLANK(laps_times[[#This Row],[25]]),"DNF",    rounds_cum_time[[#This Row],[24]]+laps_times[[#This Row],[25]])</f>
        <v>5.1046018518518525E-2</v>
      </c>
      <c r="AI19" s="138">
        <f>IF(ISBLANK(laps_times[[#This Row],[26]]),"DNF",    rounds_cum_time[[#This Row],[25]]+laps_times[[#This Row],[26]])</f>
        <v>5.304292824074075E-2</v>
      </c>
      <c r="AJ19" s="138">
        <f>IF(ISBLANK(laps_times[[#This Row],[27]]),"DNF",    rounds_cum_time[[#This Row],[26]]+laps_times[[#This Row],[27]])</f>
        <v>5.5093611111111121E-2</v>
      </c>
      <c r="AK19" s="138">
        <f>IF(ISBLANK(laps_times[[#This Row],[28]]),"DNF",    rounds_cum_time[[#This Row],[27]]+laps_times[[#This Row],[28]])</f>
        <v>5.7139340277777791E-2</v>
      </c>
      <c r="AL19" s="138">
        <f>IF(ISBLANK(laps_times[[#This Row],[29]]),"DNF",    rounds_cum_time[[#This Row],[28]]+laps_times[[#This Row],[29]])</f>
        <v>5.9159652777777794E-2</v>
      </c>
      <c r="AM19" s="138">
        <f>IF(ISBLANK(laps_times[[#This Row],[30]]),"DNF",    rounds_cum_time[[#This Row],[29]]+laps_times[[#This Row],[30]])</f>
        <v>6.1179606481481498E-2</v>
      </c>
      <c r="AN19" s="138">
        <f>IF(ISBLANK(laps_times[[#This Row],[31]]),"DNF",    rounds_cum_time[[#This Row],[30]]+laps_times[[#This Row],[31]])</f>
        <v>6.3250196759259275E-2</v>
      </c>
      <c r="AO19" s="138">
        <f>IF(ISBLANK(laps_times[[#This Row],[32]]),"DNF",    rounds_cum_time[[#This Row],[31]]+laps_times[[#This Row],[32]])</f>
        <v>6.5319745370370386E-2</v>
      </c>
      <c r="AP19" s="138">
        <f>IF(ISBLANK(laps_times[[#This Row],[33]]),"DNF",    rounds_cum_time[[#This Row],[32]]+laps_times[[#This Row],[33]])</f>
        <v>6.7367800925925939E-2</v>
      </c>
      <c r="AQ19" s="138">
        <f>IF(ISBLANK(laps_times[[#This Row],[34]]),"DNF",    rounds_cum_time[[#This Row],[33]]+laps_times[[#This Row],[34]])</f>
        <v>6.9403680555555569E-2</v>
      </c>
      <c r="AR19" s="138">
        <f>IF(ISBLANK(laps_times[[#This Row],[35]]),"DNF",    rounds_cum_time[[#This Row],[34]]+laps_times[[#This Row],[35]])</f>
        <v>7.1465995370370378E-2</v>
      </c>
      <c r="AS19" s="138">
        <f>IF(ISBLANK(laps_times[[#This Row],[36]]),"DNF",    rounds_cum_time[[#This Row],[35]]+laps_times[[#This Row],[36]])</f>
        <v>7.3497789351851861E-2</v>
      </c>
      <c r="AT19" s="138">
        <f>IF(ISBLANK(laps_times[[#This Row],[37]]),"DNF",    rounds_cum_time[[#This Row],[36]]+laps_times[[#This Row],[37]])</f>
        <v>7.5528067129629645E-2</v>
      </c>
      <c r="AU19" s="138">
        <f>IF(ISBLANK(laps_times[[#This Row],[38]]),"DNF",    rounds_cum_time[[#This Row],[37]]+laps_times[[#This Row],[38]])</f>
        <v>7.7567511574074086E-2</v>
      </c>
      <c r="AV19" s="138">
        <f>IF(ISBLANK(laps_times[[#This Row],[39]]),"DNF",    rounds_cum_time[[#This Row],[38]]+laps_times[[#This Row],[39]])</f>
        <v>7.9648148148148162E-2</v>
      </c>
      <c r="AW19" s="138">
        <f>IF(ISBLANK(laps_times[[#This Row],[40]]),"DNF",    rounds_cum_time[[#This Row],[39]]+laps_times[[#This Row],[40]])</f>
        <v>8.168777777777779E-2</v>
      </c>
      <c r="AX19" s="138">
        <f>IF(ISBLANK(laps_times[[#This Row],[41]]),"DNF",    rounds_cum_time[[#This Row],[40]]+laps_times[[#This Row],[41]])</f>
        <v>8.3730729166666684E-2</v>
      </c>
      <c r="AY19" s="138">
        <f>IF(ISBLANK(laps_times[[#This Row],[42]]),"DNF",    rounds_cum_time[[#This Row],[41]]+laps_times[[#This Row],[42]])</f>
        <v>8.5741296296296315E-2</v>
      </c>
      <c r="AZ19" s="138">
        <f>IF(ISBLANK(laps_times[[#This Row],[43]]),"DNF",    rounds_cum_time[[#This Row],[42]]+laps_times[[#This Row],[43]])</f>
        <v>8.7773449074074097E-2</v>
      </c>
      <c r="BA19" s="138">
        <f>IF(ISBLANK(laps_times[[#This Row],[44]]),"DNF",    rounds_cum_time[[#This Row],[43]]+laps_times[[#This Row],[44]])</f>
        <v>8.9824062500000024E-2</v>
      </c>
      <c r="BB19" s="138">
        <f>IF(ISBLANK(laps_times[[#This Row],[45]]),"DNF",    rounds_cum_time[[#This Row],[44]]+laps_times[[#This Row],[45]])</f>
        <v>9.1851921296296324E-2</v>
      </c>
      <c r="BC19" s="138">
        <f>IF(ISBLANK(laps_times[[#This Row],[46]]),"DNF",    rounds_cum_time[[#This Row],[45]]+laps_times[[#This Row],[46]])</f>
        <v>9.3853483796296322E-2</v>
      </c>
      <c r="BD19" s="138">
        <f>IF(ISBLANK(laps_times[[#This Row],[47]]),"DNF",    rounds_cum_time[[#This Row],[46]]+laps_times[[#This Row],[47]])</f>
        <v>9.5934988425925946E-2</v>
      </c>
      <c r="BE19" s="138">
        <f>IF(ISBLANK(laps_times[[#This Row],[48]]),"DNF",    rounds_cum_time[[#This Row],[47]]+laps_times[[#This Row],[48]])</f>
        <v>9.7909189814814834E-2</v>
      </c>
      <c r="BF19" s="138">
        <f>IF(ISBLANK(laps_times[[#This Row],[49]]),"DNF",    rounds_cum_time[[#This Row],[48]]+laps_times[[#This Row],[49]])</f>
        <v>9.9909872685185211E-2</v>
      </c>
      <c r="BG19" s="138">
        <f>IF(ISBLANK(laps_times[[#This Row],[50]]),"DNF",    rounds_cum_time[[#This Row],[49]]+laps_times[[#This Row],[50]])</f>
        <v>0.10194025462962966</v>
      </c>
      <c r="BH19" s="138">
        <f>IF(ISBLANK(laps_times[[#This Row],[51]]),"DNF",    rounds_cum_time[[#This Row],[50]]+laps_times[[#This Row],[51]])</f>
        <v>0.10397819444444448</v>
      </c>
      <c r="BI19" s="138">
        <f>IF(ISBLANK(laps_times[[#This Row],[52]]),"DNF",    rounds_cum_time[[#This Row],[51]]+laps_times[[#This Row],[52]])</f>
        <v>0.10599491898148151</v>
      </c>
      <c r="BJ19" s="138">
        <f>IF(ISBLANK(laps_times[[#This Row],[53]]),"DNF",    rounds_cum_time[[#This Row],[52]]+laps_times[[#This Row],[53]])</f>
        <v>0.10797850694444448</v>
      </c>
      <c r="BK19" s="138">
        <f>IF(ISBLANK(laps_times[[#This Row],[54]]),"DNF",    rounds_cum_time[[#This Row],[53]]+laps_times[[#This Row],[54]])</f>
        <v>0.11002755787037041</v>
      </c>
      <c r="BL19" s="138">
        <f>IF(ISBLANK(laps_times[[#This Row],[55]]),"DNF",    rounds_cum_time[[#This Row],[54]]+laps_times[[#This Row],[55]])</f>
        <v>0.1120084143518519</v>
      </c>
      <c r="BM19" s="138">
        <f>IF(ISBLANK(laps_times[[#This Row],[56]]),"DNF",    rounds_cum_time[[#This Row],[55]]+laps_times[[#This Row],[56]])</f>
        <v>0.11401527777777783</v>
      </c>
      <c r="BN19" s="138">
        <f>IF(ISBLANK(laps_times[[#This Row],[57]]),"DNF",    rounds_cum_time[[#This Row],[56]]+laps_times[[#This Row],[57]])</f>
        <v>0.11602027777777783</v>
      </c>
      <c r="BO19" s="138">
        <f>IF(ISBLANK(laps_times[[#This Row],[58]]),"DNF",    rounds_cum_time[[#This Row],[57]]+laps_times[[#This Row],[58]])</f>
        <v>0.11801395833333339</v>
      </c>
      <c r="BP19" s="138">
        <f>IF(ISBLANK(laps_times[[#This Row],[59]]),"DNF",    rounds_cum_time[[#This Row],[58]]+laps_times[[#This Row],[59]])</f>
        <v>0.12000243055555561</v>
      </c>
      <c r="BQ19" s="138">
        <f>IF(ISBLANK(laps_times[[#This Row],[60]]),"DNF",    rounds_cum_time[[#This Row],[59]]+laps_times[[#This Row],[60]])</f>
        <v>0.12194858796296301</v>
      </c>
      <c r="BR19" s="138">
        <f>IF(ISBLANK(laps_times[[#This Row],[61]]),"DNF",    rounds_cum_time[[#This Row],[60]]+laps_times[[#This Row],[61]])</f>
        <v>0.12387517361111117</v>
      </c>
      <c r="BS19" s="138">
        <f>IF(ISBLANK(laps_times[[#This Row],[62]]),"DNF",    rounds_cum_time[[#This Row],[61]]+laps_times[[#This Row],[62]])</f>
        <v>0.12575829861111118</v>
      </c>
      <c r="BT19" s="139">
        <f>IF(ISBLANK(laps_times[[#This Row],[63]]),"DNF",    rounds_cum_time[[#This Row],[62]]+laps_times[[#This Row],[63]])</f>
        <v>0.12756793981481487</v>
      </c>
    </row>
    <row r="20" spans="2:72" x14ac:dyDescent="0.2">
      <c r="B20" s="130">
        <f>laps_times[[#This Row],[poř]]</f>
        <v>15</v>
      </c>
      <c r="C20" s="131">
        <f>laps_times[[#This Row],[s.č.]]</f>
        <v>88</v>
      </c>
      <c r="D20" s="131" t="str">
        <f>laps_times[[#This Row],[jméno]]</f>
        <v>Lácha Pavel</v>
      </c>
      <c r="E20" s="132">
        <f>laps_times[[#This Row],[roč]]</f>
        <v>1969</v>
      </c>
      <c r="F20" s="132" t="str">
        <f>laps_times[[#This Row],[kat]]</f>
        <v>M3</v>
      </c>
      <c r="G20" s="132">
        <f>laps_times[[#This Row],[poř_kat]]</f>
        <v>7</v>
      </c>
      <c r="H20" s="131" t="str">
        <f>IF(ISBLANK(laps_times[[#This Row],[klub]]),"-",laps_times[[#This Row],[klub]])</f>
        <v>BH Triatlon CB</v>
      </c>
      <c r="I20" s="134">
        <f>laps_times[[#This Row],[celk. čas]]</f>
        <v>0.12950311342592594</v>
      </c>
      <c r="J20" s="138">
        <f>laps_times[[#This Row],[1]]</f>
        <v>2.4613541666666668E-3</v>
      </c>
      <c r="K20" s="138">
        <f>IF(ISBLANK(laps_times[[#This Row],[2]]),"DNF",    rounds_cum_time[[#This Row],[1]]+laps_times[[#This Row],[2]])</f>
        <v>4.3768865740740747E-3</v>
      </c>
      <c r="L20" s="138">
        <f>IF(ISBLANK(laps_times[[#This Row],[3]]),"DNF",    rounds_cum_time[[#This Row],[2]]+laps_times[[#This Row],[3]])</f>
        <v>6.3135185185185195E-3</v>
      </c>
      <c r="M20" s="138">
        <f>IF(ISBLANK(laps_times[[#This Row],[4]]),"DNF",    rounds_cum_time[[#This Row],[3]]+laps_times[[#This Row],[4]])</f>
        <v>8.2602662037037054E-3</v>
      </c>
      <c r="N20" s="138">
        <f>IF(ISBLANK(laps_times[[#This Row],[5]]),"DNF",    rounds_cum_time[[#This Row],[4]]+laps_times[[#This Row],[5]])</f>
        <v>1.0190810185185186E-2</v>
      </c>
      <c r="O20" s="138">
        <f>IF(ISBLANK(laps_times[[#This Row],[6]]),"DNF",    rounds_cum_time[[#This Row],[5]]+laps_times[[#This Row],[6]])</f>
        <v>1.2097766203703704E-2</v>
      </c>
      <c r="P20" s="138">
        <f>IF(ISBLANK(laps_times[[#This Row],[7]]),"DNF",    rounds_cum_time[[#This Row],[6]]+laps_times[[#This Row],[7]])</f>
        <v>1.4028148148148149E-2</v>
      </c>
      <c r="Q20" s="138">
        <f>IF(ISBLANK(laps_times[[#This Row],[8]]),"DNF",    rounds_cum_time[[#This Row],[7]]+laps_times[[#This Row],[8]])</f>
        <v>1.5958993055555558E-2</v>
      </c>
      <c r="R20" s="138">
        <f>IF(ISBLANK(laps_times[[#This Row],[9]]),"DNF",    rounds_cum_time[[#This Row],[8]]+laps_times[[#This Row],[9]])</f>
        <v>1.7913634259259261E-2</v>
      </c>
      <c r="S20" s="138">
        <f>IF(ISBLANK(laps_times[[#This Row],[10]]),"DNF",    rounds_cum_time[[#This Row],[9]]+laps_times[[#This Row],[10]])</f>
        <v>1.9887511574074077E-2</v>
      </c>
      <c r="T20" s="138">
        <f>IF(ISBLANK(laps_times[[#This Row],[11]]),"DNF",    rounds_cum_time[[#This Row],[10]]+laps_times[[#This Row],[11]])</f>
        <v>2.1841134259259262E-2</v>
      </c>
      <c r="U20" s="138">
        <f>IF(ISBLANK(laps_times[[#This Row],[12]]),"DNF",    rounds_cum_time[[#This Row],[11]]+laps_times[[#This Row],[12]])</f>
        <v>2.3812604166666668E-2</v>
      </c>
      <c r="V20" s="138">
        <f>IF(ISBLANK(laps_times[[#This Row],[13]]),"DNF",    rounds_cum_time[[#This Row],[12]]+laps_times[[#This Row],[13]])</f>
        <v>2.5761840277777778E-2</v>
      </c>
      <c r="W20" s="138">
        <f>IF(ISBLANK(laps_times[[#This Row],[14]]),"DNF",    rounds_cum_time[[#This Row],[13]]+laps_times[[#This Row],[14]])</f>
        <v>2.7735277777777779E-2</v>
      </c>
      <c r="X20" s="138">
        <f>IF(ISBLANK(laps_times[[#This Row],[15]]),"DNF",    rounds_cum_time[[#This Row],[14]]+laps_times[[#This Row],[15]])</f>
        <v>2.9723055555555558E-2</v>
      </c>
      <c r="Y20" s="138">
        <f>IF(ISBLANK(laps_times[[#This Row],[16]]),"DNF",    rounds_cum_time[[#This Row],[15]]+laps_times[[#This Row],[16]])</f>
        <v>3.1730000000000001E-2</v>
      </c>
      <c r="Z20" s="138">
        <f>IF(ISBLANK(laps_times[[#This Row],[17]]),"DNF",    rounds_cum_time[[#This Row],[16]]+laps_times[[#This Row],[17]])</f>
        <v>3.3703414351851854E-2</v>
      </c>
      <c r="AA20" s="138">
        <f>IF(ISBLANK(laps_times[[#This Row],[18]]),"DNF",    rounds_cum_time[[#This Row],[17]]+laps_times[[#This Row],[18]])</f>
        <v>3.5689224537037038E-2</v>
      </c>
      <c r="AB20" s="138">
        <f>IF(ISBLANK(laps_times[[#This Row],[19]]),"DNF",    rounds_cum_time[[#This Row],[18]]+laps_times[[#This Row],[19]])</f>
        <v>3.768542824074074E-2</v>
      </c>
      <c r="AC20" s="138">
        <f>IF(ISBLANK(laps_times[[#This Row],[20]]),"DNF",    rounds_cum_time[[#This Row],[19]]+laps_times[[#This Row],[20]])</f>
        <v>3.9709664351851852E-2</v>
      </c>
      <c r="AD20" s="138">
        <f>IF(ISBLANK(laps_times[[#This Row],[21]]),"DNF",    rounds_cum_time[[#This Row],[20]]+laps_times[[#This Row],[21]])</f>
        <v>4.1705902777777776E-2</v>
      </c>
      <c r="AE20" s="138">
        <f>IF(ISBLANK(laps_times[[#This Row],[22]]),"DNF",    rounds_cum_time[[#This Row],[21]]+laps_times[[#This Row],[22]])</f>
        <v>4.3683761574074075E-2</v>
      </c>
      <c r="AF20" s="138">
        <f>IF(ISBLANK(laps_times[[#This Row],[23]]),"DNF",    rounds_cum_time[[#This Row],[22]]+laps_times[[#This Row],[23]])</f>
        <v>4.5652025462962965E-2</v>
      </c>
      <c r="AG20" s="138">
        <f>IF(ISBLANK(laps_times[[#This Row],[24]]),"DNF",    rounds_cum_time[[#This Row],[23]]+laps_times[[#This Row],[24]])</f>
        <v>4.7613969907407412E-2</v>
      </c>
      <c r="AH20" s="138">
        <f>IF(ISBLANK(laps_times[[#This Row],[25]]),"DNF",    rounds_cum_time[[#This Row],[24]]+laps_times[[#This Row],[25]])</f>
        <v>4.9580567129629632E-2</v>
      </c>
      <c r="AI20" s="138">
        <f>IF(ISBLANK(laps_times[[#This Row],[26]]),"DNF",    rounds_cum_time[[#This Row],[25]]+laps_times[[#This Row],[26]])</f>
        <v>5.1548078703703704E-2</v>
      </c>
      <c r="AJ20" s="138">
        <f>IF(ISBLANK(laps_times[[#This Row],[27]]),"DNF",    rounds_cum_time[[#This Row],[26]]+laps_times[[#This Row],[27]])</f>
        <v>5.3566504629629627E-2</v>
      </c>
      <c r="AK20" s="138">
        <f>IF(ISBLANK(laps_times[[#This Row],[28]]),"DNF",    rounds_cum_time[[#This Row],[27]]+laps_times[[#This Row],[28]])</f>
        <v>5.5583009259259256E-2</v>
      </c>
      <c r="AL20" s="138">
        <f>IF(ISBLANK(laps_times[[#This Row],[29]]),"DNF",    rounds_cum_time[[#This Row],[28]]+laps_times[[#This Row],[29]])</f>
        <v>5.7576284722222218E-2</v>
      </c>
      <c r="AM20" s="138">
        <f>IF(ISBLANK(laps_times[[#This Row],[30]]),"DNF",    rounds_cum_time[[#This Row],[29]]+laps_times[[#This Row],[30]])</f>
        <v>5.9565949074074073E-2</v>
      </c>
      <c r="AN20" s="138">
        <f>IF(ISBLANK(laps_times[[#This Row],[31]]),"DNF",    rounds_cum_time[[#This Row],[30]]+laps_times[[#This Row],[31]])</f>
        <v>6.1561724537037038E-2</v>
      </c>
      <c r="AO20" s="138">
        <f>IF(ISBLANK(laps_times[[#This Row],[32]]),"DNF",    rounds_cum_time[[#This Row],[31]]+laps_times[[#This Row],[32]])</f>
        <v>6.3548090277777775E-2</v>
      </c>
      <c r="AP20" s="138">
        <f>IF(ISBLANK(laps_times[[#This Row],[33]]),"DNF",    rounds_cum_time[[#This Row],[32]]+laps_times[[#This Row],[33]])</f>
        <v>6.5561006944444444E-2</v>
      </c>
      <c r="AQ20" s="138">
        <f>IF(ISBLANK(laps_times[[#This Row],[34]]),"DNF",    rounds_cum_time[[#This Row],[33]]+laps_times[[#This Row],[34]])</f>
        <v>6.7607476851851853E-2</v>
      </c>
      <c r="AR20" s="138">
        <f>IF(ISBLANK(laps_times[[#This Row],[35]]),"DNF",    rounds_cum_time[[#This Row],[34]]+laps_times[[#This Row],[35]])</f>
        <v>6.9598518518518518E-2</v>
      </c>
      <c r="AS20" s="138">
        <f>IF(ISBLANK(laps_times[[#This Row],[36]]),"DNF",    rounds_cum_time[[#This Row],[35]]+laps_times[[#This Row],[36]])</f>
        <v>7.1605243055555559E-2</v>
      </c>
      <c r="AT20" s="138">
        <f>IF(ISBLANK(laps_times[[#This Row],[37]]),"DNF",    rounds_cum_time[[#This Row],[36]]+laps_times[[#This Row],[37]])</f>
        <v>7.3650983796296296E-2</v>
      </c>
      <c r="AU20" s="138">
        <f>IF(ISBLANK(laps_times[[#This Row],[38]]),"DNF",    rounds_cum_time[[#This Row],[37]]+laps_times[[#This Row],[38]])</f>
        <v>7.5673356481481477E-2</v>
      </c>
      <c r="AV20" s="138">
        <f>IF(ISBLANK(laps_times[[#This Row],[39]]),"DNF",    rounds_cum_time[[#This Row],[38]]+laps_times[[#This Row],[39]])</f>
        <v>7.7728692129629628E-2</v>
      </c>
      <c r="AW20" s="138">
        <f>IF(ISBLANK(laps_times[[#This Row],[40]]),"DNF",    rounds_cum_time[[#This Row],[39]]+laps_times[[#This Row],[40]])</f>
        <v>7.9783668981481481E-2</v>
      </c>
      <c r="AX20" s="138">
        <f>IF(ISBLANK(laps_times[[#This Row],[41]]),"DNF",    rounds_cum_time[[#This Row],[40]]+laps_times[[#This Row],[41]])</f>
        <v>8.1851296296296297E-2</v>
      </c>
      <c r="AY20" s="138">
        <f>IF(ISBLANK(laps_times[[#This Row],[42]]),"DNF",    rounds_cum_time[[#This Row],[41]]+laps_times[[#This Row],[42]])</f>
        <v>8.3914513888888889E-2</v>
      </c>
      <c r="AZ20" s="138">
        <f>IF(ISBLANK(laps_times[[#This Row],[43]]),"DNF",    rounds_cum_time[[#This Row],[42]]+laps_times[[#This Row],[43]])</f>
        <v>8.600990740740741E-2</v>
      </c>
      <c r="BA20" s="138">
        <f>IF(ISBLANK(laps_times[[#This Row],[44]]),"DNF",    rounds_cum_time[[#This Row],[43]]+laps_times[[#This Row],[44]])</f>
        <v>8.8117615740740743E-2</v>
      </c>
      <c r="BB20" s="138">
        <f>IF(ISBLANK(laps_times[[#This Row],[45]]),"DNF",    rounds_cum_time[[#This Row],[44]]+laps_times[[#This Row],[45]])</f>
        <v>9.022581018518519E-2</v>
      </c>
      <c r="BC20" s="138">
        <f>IF(ISBLANK(laps_times[[#This Row],[46]]),"DNF",    rounds_cum_time[[#This Row],[45]]+laps_times[[#This Row],[46]])</f>
        <v>9.2335370370370373E-2</v>
      </c>
      <c r="BD20" s="138">
        <f>IF(ISBLANK(laps_times[[#This Row],[47]]),"DNF",    rounds_cum_time[[#This Row],[46]]+laps_times[[#This Row],[47]])</f>
        <v>9.4460289351851856E-2</v>
      </c>
      <c r="BE20" s="138">
        <f>IF(ISBLANK(laps_times[[#This Row],[48]]),"DNF",    rounds_cum_time[[#This Row],[47]]+laps_times[[#This Row],[48]])</f>
        <v>9.6602662037037046E-2</v>
      </c>
      <c r="BF20" s="138">
        <f>IF(ISBLANK(laps_times[[#This Row],[49]]),"DNF",    rounds_cum_time[[#This Row],[48]]+laps_times[[#This Row],[49]])</f>
        <v>9.8730416666666682E-2</v>
      </c>
      <c r="BG20" s="138">
        <f>IF(ISBLANK(laps_times[[#This Row],[50]]),"DNF",    rounds_cum_time[[#This Row],[49]]+laps_times[[#This Row],[50]])</f>
        <v>0.10090037037037039</v>
      </c>
      <c r="BH20" s="138">
        <f>IF(ISBLANK(laps_times[[#This Row],[51]]),"DNF",    rounds_cum_time[[#This Row],[50]]+laps_times[[#This Row],[51]])</f>
        <v>0.10305718750000002</v>
      </c>
      <c r="BI20" s="138">
        <f>IF(ISBLANK(laps_times[[#This Row],[52]]),"DNF",    rounds_cum_time[[#This Row],[51]]+laps_times[[#This Row],[52]])</f>
        <v>0.10519300925925928</v>
      </c>
      <c r="BJ20" s="138">
        <f>IF(ISBLANK(laps_times[[#This Row],[53]]),"DNF",    rounds_cum_time[[#This Row],[52]]+laps_times[[#This Row],[53]])</f>
        <v>0.10737685185185188</v>
      </c>
      <c r="BK20" s="138">
        <f>IF(ISBLANK(laps_times[[#This Row],[54]]),"DNF",    rounds_cum_time[[#This Row],[53]]+laps_times[[#This Row],[54]])</f>
        <v>0.1095968402777778</v>
      </c>
      <c r="BL20" s="138">
        <f>IF(ISBLANK(laps_times[[#This Row],[55]]),"DNF",    rounds_cum_time[[#This Row],[54]]+laps_times[[#This Row],[55]])</f>
        <v>0.11179379629629632</v>
      </c>
      <c r="BM20" s="138">
        <f>IF(ISBLANK(laps_times[[#This Row],[56]]),"DNF",    rounds_cum_time[[#This Row],[55]]+laps_times[[#This Row],[56]])</f>
        <v>0.11395572916666669</v>
      </c>
      <c r="BN20" s="138">
        <f>IF(ISBLANK(laps_times[[#This Row],[57]]),"DNF",    rounds_cum_time[[#This Row],[56]]+laps_times[[#This Row],[57]])</f>
        <v>0.11617106481481483</v>
      </c>
      <c r="BO20" s="138">
        <f>IF(ISBLANK(laps_times[[#This Row],[58]]),"DNF",    rounds_cum_time[[#This Row],[57]]+laps_times[[#This Row],[58]])</f>
        <v>0.11837464120370372</v>
      </c>
      <c r="BP20" s="138">
        <f>IF(ISBLANK(laps_times[[#This Row],[59]]),"DNF",    rounds_cum_time[[#This Row],[58]]+laps_times[[#This Row],[59]])</f>
        <v>0.12057128472222224</v>
      </c>
      <c r="BQ20" s="138">
        <f>IF(ISBLANK(laps_times[[#This Row],[60]]),"DNF",    rounds_cum_time[[#This Row],[59]]+laps_times[[#This Row],[60]])</f>
        <v>0.12279857638888891</v>
      </c>
      <c r="BR20" s="138">
        <f>IF(ISBLANK(laps_times[[#This Row],[61]]),"DNF",    rounds_cum_time[[#This Row],[60]]+laps_times[[#This Row],[61]])</f>
        <v>0.12502232638888891</v>
      </c>
      <c r="BS20" s="138">
        <f>IF(ISBLANK(laps_times[[#This Row],[62]]),"DNF",    rounds_cum_time[[#This Row],[61]]+laps_times[[#This Row],[62]])</f>
        <v>0.12726846064814817</v>
      </c>
      <c r="BT20" s="139">
        <f>IF(ISBLANK(laps_times[[#This Row],[63]]),"DNF",    rounds_cum_time[[#This Row],[62]]+laps_times[[#This Row],[63]])</f>
        <v>0.12950311342592596</v>
      </c>
    </row>
    <row r="21" spans="2:72" x14ac:dyDescent="0.2">
      <c r="B21" s="130">
        <f>laps_times[[#This Row],[poř]]</f>
        <v>16</v>
      </c>
      <c r="C21" s="131">
        <f>laps_times[[#This Row],[s.č.]]</f>
        <v>37</v>
      </c>
      <c r="D21" s="131" t="str">
        <f>laps_times[[#This Row],[jméno]]</f>
        <v>Šuranský Lubomír</v>
      </c>
      <c r="E21" s="132">
        <f>laps_times[[#This Row],[roč]]</f>
        <v>1958</v>
      </c>
      <c r="F21" s="132" t="str">
        <f>laps_times[[#This Row],[kat]]</f>
        <v>M4</v>
      </c>
      <c r="G21" s="132">
        <f>laps_times[[#This Row],[poř_kat]]</f>
        <v>1</v>
      </c>
      <c r="H21" s="131" t="str">
        <f>IF(ISBLANK(laps_times[[#This Row],[klub]]),"-",laps_times[[#This Row],[klub]])</f>
        <v>JH Nové Stavení</v>
      </c>
      <c r="I21" s="134">
        <f>laps_times[[#This Row],[celk. čas]]</f>
        <v>0.13023013888888887</v>
      </c>
      <c r="J21" s="138">
        <f>laps_times[[#This Row],[1]]</f>
        <v>2.4812037037037038E-3</v>
      </c>
      <c r="K21" s="138">
        <f>IF(ISBLANK(laps_times[[#This Row],[2]]),"DNF",    rounds_cum_time[[#This Row],[1]]+laps_times[[#This Row],[2]])</f>
        <v>4.3257870370370377E-3</v>
      </c>
      <c r="L21" s="138">
        <f>IF(ISBLANK(laps_times[[#This Row],[3]]),"DNF",    rounds_cum_time[[#This Row],[2]]+laps_times[[#This Row],[3]])</f>
        <v>6.1690509259259268E-3</v>
      </c>
      <c r="M21" s="138">
        <f>IF(ISBLANK(laps_times[[#This Row],[4]]),"DNF",    rounds_cum_time[[#This Row],[3]]+laps_times[[#This Row],[4]])</f>
        <v>8.0262615740740745E-3</v>
      </c>
      <c r="N21" s="138">
        <f>IF(ISBLANK(laps_times[[#This Row],[5]]),"DNF",    rounds_cum_time[[#This Row],[4]]+laps_times[[#This Row],[5]])</f>
        <v>9.8625462962962963E-3</v>
      </c>
      <c r="O21" s="138">
        <f>IF(ISBLANK(laps_times[[#This Row],[6]]),"DNF",    rounds_cum_time[[#This Row],[5]]+laps_times[[#This Row],[6]])</f>
        <v>1.1702523148148148E-2</v>
      </c>
      <c r="P21" s="138">
        <f>IF(ISBLANK(laps_times[[#This Row],[7]]),"DNF",    rounds_cum_time[[#This Row],[6]]+laps_times[[#This Row],[7]])</f>
        <v>1.353755787037037E-2</v>
      </c>
      <c r="Q21" s="138">
        <f>IF(ISBLANK(laps_times[[#This Row],[8]]),"DNF",    rounds_cum_time[[#This Row],[7]]+laps_times[[#This Row],[8]])</f>
        <v>1.5396388888888888E-2</v>
      </c>
      <c r="R21" s="138">
        <f>IF(ISBLANK(laps_times[[#This Row],[9]]),"DNF",    rounds_cum_time[[#This Row],[8]]+laps_times[[#This Row],[9]])</f>
        <v>1.7255219907407408E-2</v>
      </c>
      <c r="S21" s="138">
        <f>IF(ISBLANK(laps_times[[#This Row],[10]]),"DNF",    rounds_cum_time[[#This Row],[9]]+laps_times[[#This Row],[10]])</f>
        <v>1.9139293981481481E-2</v>
      </c>
      <c r="T21" s="138">
        <f>IF(ISBLANK(laps_times[[#This Row],[11]]),"DNF",    rounds_cum_time[[#This Row],[10]]+laps_times[[#This Row],[11]])</f>
        <v>2.1000729166666666E-2</v>
      </c>
      <c r="U21" s="138">
        <f>IF(ISBLANK(laps_times[[#This Row],[12]]),"DNF",    rounds_cum_time[[#This Row],[11]]+laps_times[[#This Row],[12]])</f>
        <v>2.2863946759259259E-2</v>
      </c>
      <c r="V21" s="138">
        <f>IF(ISBLANK(laps_times[[#This Row],[13]]),"DNF",    rounds_cum_time[[#This Row],[12]]+laps_times[[#This Row],[13]])</f>
        <v>2.4719479166666666E-2</v>
      </c>
      <c r="W21" s="138">
        <f>IF(ISBLANK(laps_times[[#This Row],[14]]),"DNF",    rounds_cum_time[[#This Row],[13]]+laps_times[[#This Row],[14]])</f>
        <v>2.6616261574074072E-2</v>
      </c>
      <c r="X21" s="138">
        <f>IF(ISBLANK(laps_times[[#This Row],[15]]),"DNF",    rounds_cum_time[[#This Row],[14]]+laps_times[[#This Row],[15]])</f>
        <v>2.8508298611111108E-2</v>
      </c>
      <c r="Y21" s="138">
        <f>IF(ISBLANK(laps_times[[#This Row],[16]]),"DNF",    rounds_cum_time[[#This Row],[15]]+laps_times[[#This Row],[16]])</f>
        <v>3.0393773148148145E-2</v>
      </c>
      <c r="Z21" s="138">
        <f>IF(ISBLANK(laps_times[[#This Row],[17]]),"DNF",    rounds_cum_time[[#This Row],[16]]+laps_times[[#This Row],[17]])</f>
        <v>3.231224537037037E-2</v>
      </c>
      <c r="AA21" s="138">
        <f>IF(ISBLANK(laps_times[[#This Row],[18]]),"DNF",    rounds_cum_time[[#This Row],[17]]+laps_times[[#This Row],[18]])</f>
        <v>3.4215335648148146E-2</v>
      </c>
      <c r="AB21" s="138">
        <f>IF(ISBLANK(laps_times[[#This Row],[19]]),"DNF",    rounds_cum_time[[#This Row],[18]]+laps_times[[#This Row],[19]])</f>
        <v>3.6119791666666665E-2</v>
      </c>
      <c r="AC21" s="138">
        <f>IF(ISBLANK(laps_times[[#This Row],[20]]),"DNF",    rounds_cum_time[[#This Row],[19]]+laps_times[[#This Row],[20]])</f>
        <v>3.8053414351851847E-2</v>
      </c>
      <c r="AD21" s="138">
        <f>IF(ISBLANK(laps_times[[#This Row],[21]]),"DNF",    rounds_cum_time[[#This Row],[20]]+laps_times[[#This Row],[21]])</f>
        <v>3.9946689814814806E-2</v>
      </c>
      <c r="AE21" s="138">
        <f>IF(ISBLANK(laps_times[[#This Row],[22]]),"DNF",    rounds_cum_time[[#This Row],[21]]+laps_times[[#This Row],[22]])</f>
        <v>4.1859768518518511E-2</v>
      </c>
      <c r="AF21" s="138">
        <f>IF(ISBLANK(laps_times[[#This Row],[23]]),"DNF",    rounds_cum_time[[#This Row],[22]]+laps_times[[#This Row],[23]])</f>
        <v>4.3782002314814807E-2</v>
      </c>
      <c r="AG21" s="138">
        <f>IF(ISBLANK(laps_times[[#This Row],[24]]),"DNF",    rounds_cum_time[[#This Row],[23]]+laps_times[[#This Row],[24]])</f>
        <v>4.5728194444444439E-2</v>
      </c>
      <c r="AH21" s="138">
        <f>IF(ISBLANK(laps_times[[#This Row],[25]]),"DNF",    rounds_cum_time[[#This Row],[24]]+laps_times[[#This Row],[25]])</f>
        <v>4.7641597222222221E-2</v>
      </c>
      <c r="AI21" s="138">
        <f>IF(ISBLANK(laps_times[[#This Row],[26]]),"DNF",    rounds_cum_time[[#This Row],[25]]+laps_times[[#This Row],[26]])</f>
        <v>4.9558020833333334E-2</v>
      </c>
      <c r="AJ21" s="138">
        <f>IF(ISBLANK(laps_times[[#This Row],[27]]),"DNF",    rounds_cum_time[[#This Row],[26]]+laps_times[[#This Row],[27]])</f>
        <v>5.1505740740740741E-2</v>
      </c>
      <c r="AK21" s="138">
        <f>IF(ISBLANK(laps_times[[#This Row],[28]]),"DNF",    rounds_cum_time[[#This Row],[27]]+laps_times[[#This Row],[28]])</f>
        <v>5.3471990740740744E-2</v>
      </c>
      <c r="AL21" s="138">
        <f>IF(ISBLANK(laps_times[[#This Row],[29]]),"DNF",    rounds_cum_time[[#This Row],[28]]+laps_times[[#This Row],[29]])</f>
        <v>5.5427349537037041E-2</v>
      </c>
      <c r="AM21" s="138">
        <f>IF(ISBLANK(laps_times[[#This Row],[30]]),"DNF",    rounds_cum_time[[#This Row],[29]]+laps_times[[#This Row],[30]])</f>
        <v>5.7415925925925933E-2</v>
      </c>
      <c r="AN21" s="138">
        <f>IF(ISBLANK(laps_times[[#This Row],[31]]),"DNF",    rounds_cum_time[[#This Row],[30]]+laps_times[[#This Row],[31]])</f>
        <v>5.9413680555555563E-2</v>
      </c>
      <c r="AO21" s="138">
        <f>IF(ISBLANK(laps_times[[#This Row],[32]]),"DNF",    rounds_cum_time[[#This Row],[31]]+laps_times[[#This Row],[32]])</f>
        <v>6.1370706018518524E-2</v>
      </c>
      <c r="AP21" s="138">
        <f>IF(ISBLANK(laps_times[[#This Row],[33]]),"DNF",    rounds_cum_time[[#This Row],[32]]+laps_times[[#This Row],[33]])</f>
        <v>6.336526620370371E-2</v>
      </c>
      <c r="AQ21" s="138">
        <f>IF(ISBLANK(laps_times[[#This Row],[34]]),"DNF",    rounds_cum_time[[#This Row],[33]]+laps_times[[#This Row],[34]])</f>
        <v>6.5364837962962968E-2</v>
      </c>
      <c r="AR21" s="138">
        <f>IF(ISBLANK(laps_times[[#This Row],[35]]),"DNF",    rounds_cum_time[[#This Row],[34]]+laps_times[[#This Row],[35]])</f>
        <v>6.7364456018518523E-2</v>
      </c>
      <c r="AS21" s="138">
        <f>IF(ISBLANK(laps_times[[#This Row],[36]]),"DNF",    rounds_cum_time[[#This Row],[35]]+laps_times[[#This Row],[36]])</f>
        <v>6.9367962962962965E-2</v>
      </c>
      <c r="AT21" s="138">
        <f>IF(ISBLANK(laps_times[[#This Row],[37]]),"DNF",    rounds_cum_time[[#This Row],[36]]+laps_times[[#This Row],[37]])</f>
        <v>7.1373854166666667E-2</v>
      </c>
      <c r="AU21" s="138">
        <f>IF(ISBLANK(laps_times[[#This Row],[38]]),"DNF",    rounds_cum_time[[#This Row],[37]]+laps_times[[#This Row],[38]])</f>
        <v>7.3359074074074077E-2</v>
      </c>
      <c r="AV21" s="138">
        <f>IF(ISBLANK(laps_times[[#This Row],[39]]),"DNF",    rounds_cum_time[[#This Row],[38]]+laps_times[[#This Row],[39]])</f>
        <v>7.5394085648148146E-2</v>
      </c>
      <c r="AW21" s="138">
        <f>IF(ISBLANK(laps_times[[#This Row],[40]]),"DNF",    rounds_cum_time[[#This Row],[39]]+laps_times[[#This Row],[40]])</f>
        <v>7.7451875000000003E-2</v>
      </c>
      <c r="AX21" s="138">
        <f>IF(ISBLANK(laps_times[[#This Row],[41]]),"DNF",    rounds_cum_time[[#This Row],[40]]+laps_times[[#This Row],[41]])</f>
        <v>7.9511886574074084E-2</v>
      </c>
      <c r="AY21" s="138">
        <f>IF(ISBLANK(laps_times[[#This Row],[42]]),"DNF",    rounds_cum_time[[#This Row],[41]]+laps_times[[#This Row],[42]])</f>
        <v>8.1614212962962979E-2</v>
      </c>
      <c r="AZ21" s="138">
        <f>IF(ISBLANK(laps_times[[#This Row],[43]]),"DNF",    rounds_cum_time[[#This Row],[42]]+laps_times[[#This Row],[43]])</f>
        <v>8.374457175925927E-2</v>
      </c>
      <c r="BA21" s="138">
        <f>IF(ISBLANK(laps_times[[#This Row],[44]]),"DNF",    rounds_cum_time[[#This Row],[43]]+laps_times[[#This Row],[44]])</f>
        <v>8.592212962962964E-2</v>
      </c>
      <c r="BB21" s="138">
        <f>IF(ISBLANK(laps_times[[#This Row],[45]]),"DNF",    rounds_cum_time[[#This Row],[44]]+laps_times[[#This Row],[45]])</f>
        <v>8.8079606481481498E-2</v>
      </c>
      <c r="BC21" s="138">
        <f>IF(ISBLANK(laps_times[[#This Row],[46]]),"DNF",    rounds_cum_time[[#This Row],[45]]+laps_times[[#This Row],[46]])</f>
        <v>9.02563888888889E-2</v>
      </c>
      <c r="BD21" s="138">
        <f>IF(ISBLANK(laps_times[[#This Row],[47]]),"DNF",    rounds_cum_time[[#This Row],[46]]+laps_times[[#This Row],[47]])</f>
        <v>9.2480555555555566E-2</v>
      </c>
      <c r="BE21" s="138">
        <f>IF(ISBLANK(laps_times[[#This Row],[48]]),"DNF",    rounds_cum_time[[#This Row],[47]]+laps_times[[#This Row],[48]])</f>
        <v>9.4727766203703712E-2</v>
      </c>
      <c r="BF21" s="138">
        <f>IF(ISBLANK(laps_times[[#This Row],[49]]),"DNF",    rounds_cum_time[[#This Row],[48]]+laps_times[[#This Row],[49]])</f>
        <v>9.702512731481483E-2</v>
      </c>
      <c r="BG21" s="138">
        <f>IF(ISBLANK(laps_times[[#This Row],[50]]),"DNF",    rounds_cum_time[[#This Row],[49]]+laps_times[[#This Row],[50]])</f>
        <v>9.9293842592592607E-2</v>
      </c>
      <c r="BH21" s="138">
        <f>IF(ISBLANK(laps_times[[#This Row],[51]]),"DNF",    rounds_cum_time[[#This Row],[50]]+laps_times[[#This Row],[51]])</f>
        <v>0.10156966435185187</v>
      </c>
      <c r="BI21" s="138">
        <f>IF(ISBLANK(laps_times[[#This Row],[52]]),"DNF",    rounds_cum_time[[#This Row],[51]]+laps_times[[#This Row],[52]])</f>
        <v>0.10387923611111113</v>
      </c>
      <c r="BJ21" s="138">
        <f>IF(ISBLANK(laps_times[[#This Row],[53]]),"DNF",    rounds_cum_time[[#This Row],[52]]+laps_times[[#This Row],[53]])</f>
        <v>0.1061888078703704</v>
      </c>
      <c r="BK21" s="138">
        <f>IF(ISBLANK(laps_times[[#This Row],[54]]),"DNF",    rounds_cum_time[[#This Row],[53]]+laps_times[[#This Row],[54]])</f>
        <v>0.10858498842592595</v>
      </c>
      <c r="BL21" s="138">
        <f>IF(ISBLANK(laps_times[[#This Row],[55]]),"DNF",    rounds_cum_time[[#This Row],[54]]+laps_times[[#This Row],[55]])</f>
        <v>0.11091406250000004</v>
      </c>
      <c r="BM21" s="138">
        <f>IF(ISBLANK(laps_times[[#This Row],[56]]),"DNF",    rounds_cum_time[[#This Row],[55]]+laps_times[[#This Row],[56]])</f>
        <v>0.11321523148148152</v>
      </c>
      <c r="BN21" s="138">
        <f>IF(ISBLANK(laps_times[[#This Row],[57]]),"DNF",    rounds_cum_time[[#This Row],[56]]+laps_times[[#This Row],[57]])</f>
        <v>0.11561261574074078</v>
      </c>
      <c r="BO21" s="138">
        <f>IF(ISBLANK(laps_times[[#This Row],[58]]),"DNF",    rounds_cum_time[[#This Row],[57]]+laps_times[[#This Row],[58]])</f>
        <v>0.11804365740740744</v>
      </c>
      <c r="BP21" s="138">
        <f>IF(ISBLANK(laps_times[[#This Row],[59]]),"DNF",    rounds_cum_time[[#This Row],[58]]+laps_times[[#This Row],[59]])</f>
        <v>0.1205434953703704</v>
      </c>
      <c r="BQ21" s="138">
        <f>IF(ISBLANK(laps_times[[#This Row],[60]]),"DNF",    rounds_cum_time[[#This Row],[59]]+laps_times[[#This Row],[60]])</f>
        <v>0.12303304398148152</v>
      </c>
      <c r="BR21" s="138">
        <f>IF(ISBLANK(laps_times[[#This Row],[61]]),"DNF",    rounds_cum_time[[#This Row],[60]]+laps_times[[#This Row],[61]])</f>
        <v>0.12549331018518523</v>
      </c>
      <c r="BS21" s="138">
        <f>IF(ISBLANK(laps_times[[#This Row],[62]]),"DNF",    rounds_cum_time[[#This Row],[61]]+laps_times[[#This Row],[62]])</f>
        <v>0.12793920138888892</v>
      </c>
      <c r="BT21" s="139">
        <f>IF(ISBLANK(laps_times[[#This Row],[63]]),"DNF",    rounds_cum_time[[#This Row],[62]]+laps_times[[#This Row],[63]])</f>
        <v>0.13023013888888893</v>
      </c>
    </row>
    <row r="22" spans="2:72" x14ac:dyDescent="0.2">
      <c r="B22" s="130">
        <f>laps_times[[#This Row],[poř]]</f>
        <v>17</v>
      </c>
      <c r="C22" s="131">
        <f>laps_times[[#This Row],[s.č.]]</f>
        <v>118</v>
      </c>
      <c r="D22" s="131" t="str">
        <f>laps_times[[#This Row],[jméno]]</f>
        <v>Vondrášek Martin</v>
      </c>
      <c r="E22" s="132">
        <f>laps_times[[#This Row],[roč]]</f>
        <v>1982</v>
      </c>
      <c r="F22" s="132" t="str">
        <f>laps_times[[#This Row],[kat]]</f>
        <v>M2</v>
      </c>
      <c r="G22" s="132">
        <f>laps_times[[#This Row],[poř_kat]]</f>
        <v>8</v>
      </c>
      <c r="H22" s="131" t="str">
        <f>IF(ISBLANK(laps_times[[#This Row],[klub]]),"-",laps_times[[#This Row],[klub]])</f>
        <v>TJ Jiskra Trebon</v>
      </c>
      <c r="I22" s="134">
        <f>laps_times[[#This Row],[celk. čas]]</f>
        <v>0.1342064236111111</v>
      </c>
      <c r="J22" s="138">
        <f>laps_times[[#This Row],[1]]</f>
        <v>2.5056134259259259E-3</v>
      </c>
      <c r="K22" s="138">
        <f>IF(ISBLANK(laps_times[[#This Row],[2]]),"DNF",    rounds_cum_time[[#This Row],[1]]+laps_times[[#This Row],[2]])</f>
        <v>4.4323611111111109E-3</v>
      </c>
      <c r="L22" s="138">
        <f>IF(ISBLANK(laps_times[[#This Row],[3]]),"DNF",    rounds_cum_time[[#This Row],[2]]+laps_times[[#This Row],[3]])</f>
        <v>6.3915162037037031E-3</v>
      </c>
      <c r="M22" s="138">
        <f>IF(ISBLANK(laps_times[[#This Row],[4]]),"DNF",    rounds_cum_time[[#This Row],[3]]+laps_times[[#This Row],[4]])</f>
        <v>8.4178356481481482E-3</v>
      </c>
      <c r="N22" s="138">
        <f>IF(ISBLANK(laps_times[[#This Row],[5]]),"DNF",    rounds_cum_time[[#This Row],[4]]+laps_times[[#This Row],[5]])</f>
        <v>1.0513310185185185E-2</v>
      </c>
      <c r="O22" s="138">
        <f>IF(ISBLANK(laps_times[[#This Row],[6]]),"DNF",    rounds_cum_time[[#This Row],[5]]+laps_times[[#This Row],[6]])</f>
        <v>1.2567916666666666E-2</v>
      </c>
      <c r="P22" s="138">
        <f>IF(ISBLANK(laps_times[[#This Row],[7]]),"DNF",    rounds_cum_time[[#This Row],[6]]+laps_times[[#This Row],[7]])</f>
        <v>1.462693287037037E-2</v>
      </c>
      <c r="Q22" s="138">
        <f>IF(ISBLANK(laps_times[[#This Row],[8]]),"DNF",    rounds_cum_time[[#This Row],[7]]+laps_times[[#This Row],[8]])</f>
        <v>1.6672569444444445E-2</v>
      </c>
      <c r="R22" s="138">
        <f>IF(ISBLANK(laps_times[[#This Row],[9]]),"DNF",    rounds_cum_time[[#This Row],[8]]+laps_times[[#This Row],[9]])</f>
        <v>1.8676736111111113E-2</v>
      </c>
      <c r="S22" s="138">
        <f>IF(ISBLANK(laps_times[[#This Row],[10]]),"DNF",    rounds_cum_time[[#This Row],[9]]+laps_times[[#This Row],[10]])</f>
        <v>2.0695254629629629E-2</v>
      </c>
      <c r="T22" s="138">
        <f>IF(ISBLANK(laps_times[[#This Row],[11]]),"DNF",    rounds_cum_time[[#This Row],[10]]+laps_times[[#This Row],[11]])</f>
        <v>2.2713472222222222E-2</v>
      </c>
      <c r="U22" s="138">
        <f>IF(ISBLANK(laps_times[[#This Row],[12]]),"DNF",    rounds_cum_time[[#This Row],[11]]+laps_times[[#This Row],[12]])</f>
        <v>2.4757777777777778E-2</v>
      </c>
      <c r="V22" s="138">
        <f>IF(ISBLANK(laps_times[[#This Row],[13]]),"DNF",    rounds_cum_time[[#This Row],[12]]+laps_times[[#This Row],[13]])</f>
        <v>2.6771296296296297E-2</v>
      </c>
      <c r="W22" s="138">
        <f>IF(ISBLANK(laps_times[[#This Row],[14]]),"DNF",    rounds_cum_time[[#This Row],[13]]+laps_times[[#This Row],[14]])</f>
        <v>2.881556712962963E-2</v>
      </c>
      <c r="X22" s="138">
        <f>IF(ISBLANK(laps_times[[#This Row],[15]]),"DNF",    rounds_cum_time[[#This Row],[14]]+laps_times[[#This Row],[15]])</f>
        <v>3.0906805555555555E-2</v>
      </c>
      <c r="Y22" s="138">
        <f>IF(ISBLANK(laps_times[[#This Row],[16]]),"DNF",    rounds_cum_time[[#This Row],[15]]+laps_times[[#This Row],[16]])</f>
        <v>3.2951724537037035E-2</v>
      </c>
      <c r="Z22" s="138">
        <f>IF(ISBLANK(laps_times[[#This Row],[17]]),"DNF",    rounds_cum_time[[#This Row],[16]]+laps_times[[#This Row],[17]])</f>
        <v>3.498222222222222E-2</v>
      </c>
      <c r="AA22" s="138">
        <f>IF(ISBLANK(laps_times[[#This Row],[18]]),"DNF",    rounds_cum_time[[#This Row],[17]]+laps_times[[#This Row],[18]])</f>
        <v>3.7025671296296296E-2</v>
      </c>
      <c r="AB22" s="138">
        <f>IF(ISBLANK(laps_times[[#This Row],[19]]),"DNF",    rounds_cum_time[[#This Row],[18]]+laps_times[[#This Row],[19]])</f>
        <v>3.9079351851851851E-2</v>
      </c>
      <c r="AC22" s="138">
        <f>IF(ISBLANK(laps_times[[#This Row],[20]]),"DNF",    rounds_cum_time[[#This Row],[19]]+laps_times[[#This Row],[20]])</f>
        <v>4.1132372685185187E-2</v>
      </c>
      <c r="AD22" s="138">
        <f>IF(ISBLANK(laps_times[[#This Row],[21]]),"DNF",    rounds_cum_time[[#This Row],[20]]+laps_times[[#This Row],[21]])</f>
        <v>4.3179652777777779E-2</v>
      </c>
      <c r="AE22" s="138">
        <f>IF(ISBLANK(laps_times[[#This Row],[22]]),"DNF",    rounds_cum_time[[#This Row],[21]]+laps_times[[#This Row],[22]])</f>
        <v>4.5204918981481483E-2</v>
      </c>
      <c r="AF22" s="138">
        <f>IF(ISBLANK(laps_times[[#This Row],[23]]),"DNF",    rounds_cum_time[[#This Row],[22]]+laps_times[[#This Row],[23]])</f>
        <v>4.7202696759259262E-2</v>
      </c>
      <c r="AG22" s="138">
        <f>IF(ISBLANK(laps_times[[#This Row],[24]]),"DNF",    rounds_cum_time[[#This Row],[23]]+laps_times[[#This Row],[24]])</f>
        <v>4.9179571759259265E-2</v>
      </c>
      <c r="AH22" s="138">
        <f>IF(ISBLANK(laps_times[[#This Row],[25]]),"DNF",    rounds_cum_time[[#This Row],[24]]+laps_times[[#This Row],[25]])</f>
        <v>5.1152789351851857E-2</v>
      </c>
      <c r="AI22" s="138">
        <f>IF(ISBLANK(laps_times[[#This Row],[26]]),"DNF",    rounds_cum_time[[#This Row],[25]]+laps_times[[#This Row],[26]])</f>
        <v>5.316518518518519E-2</v>
      </c>
      <c r="AJ22" s="138">
        <f>IF(ISBLANK(laps_times[[#This Row],[27]]),"DNF",    rounds_cum_time[[#This Row],[26]]+laps_times[[#This Row],[27]])</f>
        <v>5.5146840277777782E-2</v>
      </c>
      <c r="AK22" s="138">
        <f>IF(ISBLANK(laps_times[[#This Row],[28]]),"DNF",    rounds_cum_time[[#This Row],[27]]+laps_times[[#This Row],[28]])</f>
        <v>5.7118761574074077E-2</v>
      </c>
      <c r="AL22" s="138">
        <f>IF(ISBLANK(laps_times[[#This Row],[29]]),"DNF",    rounds_cum_time[[#This Row],[28]]+laps_times[[#This Row],[29]])</f>
        <v>5.9118634259259263E-2</v>
      </c>
      <c r="AM22" s="138">
        <f>IF(ISBLANK(laps_times[[#This Row],[30]]),"DNF",    rounds_cum_time[[#This Row],[29]]+laps_times[[#This Row],[30]])</f>
        <v>6.1565798611111118E-2</v>
      </c>
      <c r="AN22" s="138">
        <f>IF(ISBLANK(laps_times[[#This Row],[31]]),"DNF",    rounds_cum_time[[#This Row],[30]]+laps_times[[#This Row],[31]])</f>
        <v>6.3589502314814819E-2</v>
      </c>
      <c r="AO22" s="138">
        <f>IF(ISBLANK(laps_times[[#This Row],[32]]),"DNF",    rounds_cum_time[[#This Row],[31]]+laps_times[[#This Row],[32]])</f>
        <v>6.565246527777778E-2</v>
      </c>
      <c r="AP22" s="138">
        <f>IF(ISBLANK(laps_times[[#This Row],[33]]),"DNF",    rounds_cum_time[[#This Row],[32]]+laps_times[[#This Row],[33]])</f>
        <v>6.7722500000000005E-2</v>
      </c>
      <c r="AQ22" s="138">
        <f>IF(ISBLANK(laps_times[[#This Row],[34]]),"DNF",    rounds_cum_time[[#This Row],[33]]+laps_times[[#This Row],[34]])</f>
        <v>6.9763229166666677E-2</v>
      </c>
      <c r="AR22" s="138">
        <f>IF(ISBLANK(laps_times[[#This Row],[35]]),"DNF",    rounds_cum_time[[#This Row],[34]]+laps_times[[#This Row],[35]])</f>
        <v>7.1838391203703708E-2</v>
      </c>
      <c r="AS22" s="138">
        <f>IF(ISBLANK(laps_times[[#This Row],[36]]),"DNF",    rounds_cum_time[[#This Row],[35]]+laps_times[[#This Row],[36]])</f>
        <v>7.3888136574074073E-2</v>
      </c>
      <c r="AT22" s="138">
        <f>IF(ISBLANK(laps_times[[#This Row],[37]]),"DNF",    rounds_cum_time[[#This Row],[36]]+laps_times[[#This Row],[37]])</f>
        <v>7.5942280092592587E-2</v>
      </c>
      <c r="AU22" s="138">
        <f>IF(ISBLANK(laps_times[[#This Row],[38]]),"DNF",    rounds_cum_time[[#This Row],[37]]+laps_times[[#This Row],[38]])</f>
        <v>7.8022534722222217E-2</v>
      </c>
      <c r="AV22" s="138">
        <f>IF(ISBLANK(laps_times[[#This Row],[39]]),"DNF",    rounds_cum_time[[#This Row],[38]]+laps_times[[#This Row],[39]])</f>
        <v>8.0090138888888884E-2</v>
      </c>
      <c r="AW22" s="138">
        <f>IF(ISBLANK(laps_times[[#This Row],[40]]),"DNF",    rounds_cum_time[[#This Row],[39]]+laps_times[[#This Row],[40]])</f>
        <v>8.2190671296296286E-2</v>
      </c>
      <c r="AX22" s="138">
        <f>IF(ISBLANK(laps_times[[#This Row],[41]]),"DNF",    rounds_cum_time[[#This Row],[40]]+laps_times[[#This Row],[41]])</f>
        <v>8.4331469907407391E-2</v>
      </c>
      <c r="AY22" s="138">
        <f>IF(ISBLANK(laps_times[[#This Row],[42]]),"DNF",    rounds_cum_time[[#This Row],[41]]+laps_times[[#This Row],[42]])</f>
        <v>8.6496851851851839E-2</v>
      </c>
      <c r="AZ22" s="138">
        <f>IF(ISBLANK(laps_times[[#This Row],[43]]),"DNF",    rounds_cum_time[[#This Row],[42]]+laps_times[[#This Row],[43]])</f>
        <v>8.8682442129629613E-2</v>
      </c>
      <c r="BA22" s="138">
        <f>IF(ISBLANK(laps_times[[#This Row],[44]]),"DNF",    rounds_cum_time[[#This Row],[43]]+laps_times[[#This Row],[44]])</f>
        <v>9.0906481481481463E-2</v>
      </c>
      <c r="BB22" s="138">
        <f>IF(ISBLANK(laps_times[[#This Row],[45]]),"DNF",    rounds_cum_time[[#This Row],[44]]+laps_times[[#This Row],[45]])</f>
        <v>9.3122430555555538E-2</v>
      </c>
      <c r="BC22" s="138">
        <f>IF(ISBLANK(laps_times[[#This Row],[46]]),"DNF",    rounds_cum_time[[#This Row],[45]]+laps_times[[#This Row],[46]])</f>
        <v>9.5335567129629609E-2</v>
      </c>
      <c r="BD22" s="138">
        <f>IF(ISBLANK(laps_times[[#This Row],[47]]),"DNF",    rounds_cum_time[[#This Row],[46]]+laps_times[[#This Row],[47]])</f>
        <v>9.7522442129629613E-2</v>
      </c>
      <c r="BE22" s="138">
        <f>IF(ISBLANK(laps_times[[#This Row],[48]]),"DNF",    rounds_cum_time[[#This Row],[47]]+laps_times[[#This Row],[48]])</f>
        <v>9.9717291666666652E-2</v>
      </c>
      <c r="BF22" s="138">
        <f>IF(ISBLANK(laps_times[[#This Row],[49]]),"DNF",    rounds_cum_time[[#This Row],[48]]+laps_times[[#This Row],[49]])</f>
        <v>0.10192219907407406</v>
      </c>
      <c r="BG22" s="138">
        <f>IF(ISBLANK(laps_times[[#This Row],[50]]),"DNF",    rounds_cum_time[[#This Row],[49]]+laps_times[[#This Row],[50]])</f>
        <v>0.1041599074074074</v>
      </c>
      <c r="BH22" s="138">
        <f>IF(ISBLANK(laps_times[[#This Row],[51]]),"DNF",    rounds_cum_time[[#This Row],[50]]+laps_times[[#This Row],[51]])</f>
        <v>0.10642304398148147</v>
      </c>
      <c r="BI22" s="138">
        <f>IF(ISBLANK(laps_times[[#This Row],[52]]),"DNF",    rounds_cum_time[[#This Row],[51]]+laps_times[[#This Row],[52]])</f>
        <v>0.10867444444444443</v>
      </c>
      <c r="BJ22" s="138">
        <f>IF(ISBLANK(laps_times[[#This Row],[53]]),"DNF",    rounds_cum_time[[#This Row],[52]]+laps_times[[#This Row],[53]])</f>
        <v>0.11100374999999998</v>
      </c>
      <c r="BK22" s="138">
        <f>IF(ISBLANK(laps_times[[#This Row],[54]]),"DNF",    rounds_cum_time[[#This Row],[53]]+laps_times[[#This Row],[54]])</f>
        <v>0.11333009259259258</v>
      </c>
      <c r="BL22" s="138">
        <f>IF(ISBLANK(laps_times[[#This Row],[55]]),"DNF",    rounds_cum_time[[#This Row],[54]]+laps_times[[#This Row],[55]])</f>
        <v>0.11565059027777777</v>
      </c>
      <c r="BM22" s="138">
        <f>IF(ISBLANK(laps_times[[#This Row],[56]]),"DNF",    rounds_cum_time[[#This Row],[55]]+laps_times[[#This Row],[56]])</f>
        <v>0.11793445601851851</v>
      </c>
      <c r="BN22" s="138">
        <f>IF(ISBLANK(laps_times[[#This Row],[57]]),"DNF",    rounds_cum_time[[#This Row],[56]]+laps_times[[#This Row],[57]])</f>
        <v>0.12018775462962962</v>
      </c>
      <c r="BO22" s="138">
        <f>IF(ISBLANK(laps_times[[#This Row],[58]]),"DNF",    rounds_cum_time[[#This Row],[57]]+laps_times[[#This Row],[58]])</f>
        <v>0.12246697916666666</v>
      </c>
      <c r="BP22" s="138">
        <f>IF(ISBLANK(laps_times[[#This Row],[59]]),"DNF",    rounds_cum_time[[#This Row],[58]]+laps_times[[#This Row],[59]])</f>
        <v>0.12480797453703703</v>
      </c>
      <c r="BQ22" s="138">
        <f>IF(ISBLANK(laps_times[[#This Row],[60]]),"DNF",    rounds_cum_time[[#This Row],[59]]+laps_times[[#This Row],[60]])</f>
        <v>0.12724638888888887</v>
      </c>
      <c r="BR22" s="138">
        <f>IF(ISBLANK(laps_times[[#This Row],[61]]),"DNF",    rounds_cum_time[[#This Row],[60]]+laps_times[[#This Row],[61]])</f>
        <v>0.12963671296296295</v>
      </c>
      <c r="BS22" s="138">
        <f>IF(ISBLANK(laps_times[[#This Row],[62]]),"DNF",    rounds_cum_time[[#This Row],[61]]+laps_times[[#This Row],[62]])</f>
        <v>0.13199288194444442</v>
      </c>
      <c r="BT22" s="139">
        <f>IF(ISBLANK(laps_times[[#This Row],[63]]),"DNF",    rounds_cum_time[[#This Row],[62]]+laps_times[[#This Row],[63]])</f>
        <v>0.1342064236111111</v>
      </c>
    </row>
    <row r="23" spans="2:72" x14ac:dyDescent="0.2">
      <c r="B23" s="130">
        <f>laps_times[[#This Row],[poř]]</f>
        <v>18</v>
      </c>
      <c r="C23" s="131">
        <f>laps_times[[#This Row],[s.č.]]</f>
        <v>82</v>
      </c>
      <c r="D23" s="131" t="str">
        <f>laps_times[[#This Row],[jméno]]</f>
        <v>Konvalina Matěj</v>
      </c>
      <c r="E23" s="132">
        <f>laps_times[[#This Row],[roč]]</f>
        <v>1985</v>
      </c>
      <c r="F23" s="132" t="str">
        <f>laps_times[[#This Row],[kat]]</f>
        <v>M2</v>
      </c>
      <c r="G23" s="132">
        <f>laps_times[[#This Row],[poř_kat]]</f>
        <v>9</v>
      </c>
      <c r="H23" s="131" t="str">
        <f>IF(ISBLANK(laps_times[[#This Row],[klub]]),"-",laps_times[[#This Row],[klub]])</f>
        <v>-</v>
      </c>
      <c r="I23" s="134">
        <f>laps_times[[#This Row],[celk. čas]]</f>
        <v>0.13433045138888888</v>
      </c>
      <c r="J23" s="138">
        <f>laps_times[[#This Row],[1]]</f>
        <v>2.3767824074074073E-3</v>
      </c>
      <c r="K23" s="138">
        <f>IF(ISBLANK(laps_times[[#This Row],[2]]),"DNF",    rounds_cum_time[[#This Row],[1]]+laps_times[[#This Row],[2]])</f>
        <v>4.2540277777777776E-3</v>
      </c>
      <c r="L23" s="138">
        <f>IF(ISBLANK(laps_times[[#This Row],[3]]),"DNF",    rounds_cum_time[[#This Row],[2]]+laps_times[[#This Row],[3]])</f>
        <v>6.2056249999999993E-3</v>
      </c>
      <c r="M23" s="138">
        <f>IF(ISBLANK(laps_times[[#This Row],[4]]),"DNF",    rounds_cum_time[[#This Row],[3]]+laps_times[[#This Row],[4]])</f>
        <v>8.1772685185185177E-3</v>
      </c>
      <c r="N23" s="138">
        <f>IF(ISBLANK(laps_times[[#This Row],[5]]),"DNF",    rounds_cum_time[[#This Row],[4]]+laps_times[[#This Row],[5]])</f>
        <v>1.0165219907407406E-2</v>
      </c>
      <c r="O23" s="138">
        <f>IF(ISBLANK(laps_times[[#This Row],[6]]),"DNF",    rounds_cum_time[[#This Row],[5]]+laps_times[[#This Row],[6]])</f>
        <v>1.2110717592592591E-2</v>
      </c>
      <c r="P23" s="138">
        <f>IF(ISBLANK(laps_times[[#This Row],[7]]),"DNF",    rounds_cum_time[[#This Row],[6]]+laps_times[[#This Row],[7]])</f>
        <v>1.4059965277777777E-2</v>
      </c>
      <c r="Q23" s="138">
        <f>IF(ISBLANK(laps_times[[#This Row],[8]]),"DNF",    rounds_cum_time[[#This Row],[7]]+laps_times[[#This Row],[8]])</f>
        <v>1.60815625E-2</v>
      </c>
      <c r="R23" s="138">
        <f>IF(ISBLANK(laps_times[[#This Row],[9]]),"DNF",    rounds_cum_time[[#This Row],[8]]+laps_times[[#This Row],[9]])</f>
        <v>1.8086226851851853E-2</v>
      </c>
      <c r="S23" s="138">
        <f>IF(ISBLANK(laps_times[[#This Row],[10]]),"DNF",    rounds_cum_time[[#This Row],[9]]+laps_times[[#This Row],[10]])</f>
        <v>2.0050115740740743E-2</v>
      </c>
      <c r="T23" s="138">
        <f>IF(ISBLANK(laps_times[[#This Row],[11]]),"DNF",    rounds_cum_time[[#This Row],[10]]+laps_times[[#This Row],[11]])</f>
        <v>2.2027777777777782E-2</v>
      </c>
      <c r="U23" s="138">
        <f>IF(ISBLANK(laps_times[[#This Row],[12]]),"DNF",    rounds_cum_time[[#This Row],[11]]+laps_times[[#This Row],[12]])</f>
        <v>2.4009548611111115E-2</v>
      </c>
      <c r="V23" s="138">
        <f>IF(ISBLANK(laps_times[[#This Row],[13]]),"DNF",    rounds_cum_time[[#This Row],[12]]+laps_times[[#This Row],[13]])</f>
        <v>2.5967071759259264E-2</v>
      </c>
      <c r="W23" s="138">
        <f>IF(ISBLANK(laps_times[[#This Row],[14]]),"DNF",    rounds_cum_time[[#This Row],[13]]+laps_times[[#This Row],[14]])</f>
        <v>2.7902037037037041E-2</v>
      </c>
      <c r="X23" s="138">
        <f>IF(ISBLANK(laps_times[[#This Row],[15]]),"DNF",    rounds_cum_time[[#This Row],[14]]+laps_times[[#This Row],[15]])</f>
        <v>2.9876180555555559E-2</v>
      </c>
      <c r="Y23" s="138">
        <f>IF(ISBLANK(laps_times[[#This Row],[16]]),"DNF",    rounds_cum_time[[#This Row],[15]]+laps_times[[#This Row],[16]])</f>
        <v>3.186839120370371E-2</v>
      </c>
      <c r="Z23" s="138">
        <f>IF(ISBLANK(laps_times[[#This Row],[17]]),"DNF",    rounds_cum_time[[#This Row],[16]]+laps_times[[#This Row],[17]])</f>
        <v>3.3825671296296302E-2</v>
      </c>
      <c r="AA23" s="138">
        <f>IF(ISBLANK(laps_times[[#This Row],[18]]),"DNF",    rounds_cum_time[[#This Row],[17]]+laps_times[[#This Row],[18]])</f>
        <v>3.5773634259259265E-2</v>
      </c>
      <c r="AB23" s="138">
        <f>IF(ISBLANK(laps_times[[#This Row],[19]]),"DNF",    rounds_cum_time[[#This Row],[18]]+laps_times[[#This Row],[19]])</f>
        <v>3.7724282407407411E-2</v>
      </c>
      <c r="AC23" s="138">
        <f>IF(ISBLANK(laps_times[[#This Row],[20]]),"DNF",    rounds_cum_time[[#This Row],[19]]+laps_times[[#This Row],[20]])</f>
        <v>3.9715671296296301E-2</v>
      </c>
      <c r="AD23" s="138">
        <f>IF(ISBLANK(laps_times[[#This Row],[21]]),"DNF",    rounds_cum_time[[#This Row],[20]]+laps_times[[#This Row],[21]])</f>
        <v>4.1690185185185191E-2</v>
      </c>
      <c r="AE23" s="138">
        <f>IF(ISBLANK(laps_times[[#This Row],[22]]),"DNF",    rounds_cum_time[[#This Row],[21]]+laps_times[[#This Row],[22]])</f>
        <v>4.3670625000000005E-2</v>
      </c>
      <c r="AF23" s="138">
        <f>IF(ISBLANK(laps_times[[#This Row],[23]]),"DNF",    rounds_cum_time[[#This Row],[22]]+laps_times[[#This Row],[23]])</f>
        <v>4.5646736111111114E-2</v>
      </c>
      <c r="AG23" s="138">
        <f>IF(ISBLANK(laps_times[[#This Row],[24]]),"DNF",    rounds_cum_time[[#This Row],[23]]+laps_times[[#This Row],[24]])</f>
        <v>4.7652152777777783E-2</v>
      </c>
      <c r="AH23" s="138">
        <f>IF(ISBLANK(laps_times[[#This Row],[25]]),"DNF",    rounds_cum_time[[#This Row],[24]]+laps_times[[#This Row],[25]])</f>
        <v>4.9620833333333336E-2</v>
      </c>
      <c r="AI23" s="138">
        <f>IF(ISBLANK(laps_times[[#This Row],[26]]),"DNF",    rounds_cum_time[[#This Row],[25]]+laps_times[[#This Row],[26]])</f>
        <v>5.1636909722222228E-2</v>
      </c>
      <c r="AJ23" s="138">
        <f>IF(ISBLANK(laps_times[[#This Row],[27]]),"DNF",    rounds_cum_time[[#This Row],[26]]+laps_times[[#This Row],[27]])</f>
        <v>5.3689155092592596E-2</v>
      </c>
      <c r="AK23" s="138">
        <f>IF(ISBLANK(laps_times[[#This Row],[28]]),"DNF",    rounds_cum_time[[#This Row],[27]]+laps_times[[#This Row],[28]])</f>
        <v>5.5746979166666669E-2</v>
      </c>
      <c r="AL23" s="138">
        <f>IF(ISBLANK(laps_times[[#This Row],[29]]),"DNF",    rounds_cum_time[[#This Row],[28]]+laps_times[[#This Row],[29]])</f>
        <v>5.7931226851851855E-2</v>
      </c>
      <c r="AM23" s="138">
        <f>IF(ISBLANK(laps_times[[#This Row],[30]]),"DNF",    rounds_cum_time[[#This Row],[29]]+laps_times[[#This Row],[30]])</f>
        <v>5.9994988425925933E-2</v>
      </c>
      <c r="AN23" s="138">
        <f>IF(ISBLANK(laps_times[[#This Row],[31]]),"DNF",    rounds_cum_time[[#This Row],[30]]+laps_times[[#This Row],[31]])</f>
        <v>6.2056180555555562E-2</v>
      </c>
      <c r="AO23" s="138">
        <f>IF(ISBLANK(laps_times[[#This Row],[32]]),"DNF",    rounds_cum_time[[#This Row],[31]]+laps_times[[#This Row],[32]])</f>
        <v>6.4101423611111125E-2</v>
      </c>
      <c r="AP23" s="138">
        <f>IF(ISBLANK(laps_times[[#This Row],[33]]),"DNF",    rounds_cum_time[[#This Row],[32]]+laps_times[[#This Row],[33]])</f>
        <v>6.6152129629629644E-2</v>
      </c>
      <c r="AQ23" s="138">
        <f>IF(ISBLANK(laps_times[[#This Row],[34]]),"DNF",    rounds_cum_time[[#This Row],[33]]+laps_times[[#This Row],[34]])</f>
        <v>6.8233518518518527E-2</v>
      </c>
      <c r="AR23" s="138">
        <f>IF(ISBLANK(laps_times[[#This Row],[35]]),"DNF",    rounds_cum_time[[#This Row],[34]]+laps_times[[#This Row],[35]])</f>
        <v>7.0339606481481493E-2</v>
      </c>
      <c r="AS23" s="138">
        <f>IF(ISBLANK(laps_times[[#This Row],[36]]),"DNF",    rounds_cum_time[[#This Row],[35]]+laps_times[[#This Row],[36]])</f>
        <v>7.2434733796296308E-2</v>
      </c>
      <c r="AT23" s="138">
        <f>IF(ISBLANK(laps_times[[#This Row],[37]]),"DNF",    rounds_cum_time[[#This Row],[36]]+laps_times[[#This Row],[37]])</f>
        <v>7.4501840277777787E-2</v>
      </c>
      <c r="AU23" s="138">
        <f>IF(ISBLANK(laps_times[[#This Row],[38]]),"DNF",    rounds_cum_time[[#This Row],[37]]+laps_times[[#This Row],[38]])</f>
        <v>7.6610868055555559E-2</v>
      </c>
      <c r="AV23" s="138">
        <f>IF(ISBLANK(laps_times[[#This Row],[39]]),"DNF",    rounds_cum_time[[#This Row],[38]]+laps_times[[#This Row],[39]])</f>
        <v>7.8741932870370374E-2</v>
      </c>
      <c r="AW23" s="138">
        <f>IF(ISBLANK(laps_times[[#This Row],[40]]),"DNF",    rounds_cum_time[[#This Row],[39]]+laps_times[[#This Row],[40]])</f>
        <v>8.0938078703703703E-2</v>
      </c>
      <c r="AX23" s="138">
        <f>IF(ISBLANK(laps_times[[#This Row],[41]]),"DNF",    rounds_cum_time[[#This Row],[40]]+laps_times[[#This Row],[41]])</f>
        <v>8.3122789351851856E-2</v>
      </c>
      <c r="AY23" s="138">
        <f>IF(ISBLANK(laps_times[[#This Row],[42]]),"DNF",    rounds_cum_time[[#This Row],[41]]+laps_times[[#This Row],[42]])</f>
        <v>8.5275011574074078E-2</v>
      </c>
      <c r="AZ23" s="138">
        <f>IF(ISBLANK(laps_times[[#This Row],[43]]),"DNF",    rounds_cum_time[[#This Row],[42]]+laps_times[[#This Row],[43]])</f>
        <v>8.7492627314814816E-2</v>
      </c>
      <c r="BA23" s="138">
        <f>IF(ISBLANK(laps_times[[#This Row],[44]]),"DNF",    rounds_cum_time[[#This Row],[43]]+laps_times[[#This Row],[44]])</f>
        <v>8.9741979166666666E-2</v>
      </c>
      <c r="BB23" s="138">
        <f>IF(ISBLANK(laps_times[[#This Row],[45]]),"DNF",    rounds_cum_time[[#This Row],[44]]+laps_times[[#This Row],[45]])</f>
        <v>9.2065810185185185E-2</v>
      </c>
      <c r="BC23" s="138">
        <f>IF(ISBLANK(laps_times[[#This Row],[46]]),"DNF",    rounds_cum_time[[#This Row],[45]]+laps_times[[#This Row],[46]])</f>
        <v>9.4340902777777777E-2</v>
      </c>
      <c r="BD23" s="138">
        <f>IF(ISBLANK(laps_times[[#This Row],[47]]),"DNF",    rounds_cum_time[[#This Row],[46]]+laps_times[[#This Row],[47]])</f>
        <v>9.6654085648148147E-2</v>
      </c>
      <c r="BE23" s="138">
        <f>IF(ISBLANK(laps_times[[#This Row],[48]]),"DNF",    rounds_cum_time[[#This Row],[47]]+laps_times[[#This Row],[48]])</f>
        <v>9.8909027777777783E-2</v>
      </c>
      <c r="BF23" s="138">
        <f>IF(ISBLANK(laps_times[[#This Row],[49]]),"DNF",    rounds_cum_time[[#This Row],[48]]+laps_times[[#This Row],[49]])</f>
        <v>0.10115420138888889</v>
      </c>
      <c r="BG23" s="138">
        <f>IF(ISBLANK(laps_times[[#This Row],[50]]),"DNF",    rounds_cum_time[[#This Row],[49]]+laps_times[[#This Row],[50]])</f>
        <v>0.10340076388888889</v>
      </c>
      <c r="BH23" s="138">
        <f>IF(ISBLANK(laps_times[[#This Row],[51]]),"DNF",    rounds_cum_time[[#This Row],[50]]+laps_times[[#This Row],[51]])</f>
        <v>0.10569702546296296</v>
      </c>
      <c r="BI23" s="138">
        <f>IF(ISBLANK(laps_times[[#This Row],[52]]),"DNF",    rounds_cum_time[[#This Row],[51]]+laps_times[[#This Row],[52]])</f>
        <v>0.1080411574074074</v>
      </c>
      <c r="BJ23" s="138">
        <f>IF(ISBLANK(laps_times[[#This Row],[53]]),"DNF",    rounds_cum_time[[#This Row],[52]]+laps_times[[#This Row],[53]])</f>
        <v>0.11033702546296295</v>
      </c>
      <c r="BK23" s="138">
        <f>IF(ISBLANK(laps_times[[#This Row],[54]]),"DNF",    rounds_cum_time[[#This Row],[53]]+laps_times[[#This Row],[54]])</f>
        <v>0.11271856481481481</v>
      </c>
      <c r="BL23" s="138">
        <f>IF(ISBLANK(laps_times[[#This Row],[55]]),"DNF",    rounds_cum_time[[#This Row],[54]]+laps_times[[#This Row],[55]])</f>
        <v>0.11507756944444443</v>
      </c>
      <c r="BM23" s="138">
        <f>IF(ISBLANK(laps_times[[#This Row],[56]]),"DNF",    rounds_cum_time[[#This Row],[55]]+laps_times[[#This Row],[56]])</f>
        <v>0.11753152777777777</v>
      </c>
      <c r="BN23" s="138">
        <f>IF(ISBLANK(laps_times[[#This Row],[57]]),"DNF",    rounds_cum_time[[#This Row],[56]]+laps_times[[#This Row],[57]])</f>
        <v>0.11995903935185184</v>
      </c>
      <c r="BO23" s="138">
        <f>IF(ISBLANK(laps_times[[#This Row],[58]]),"DNF",    rounds_cum_time[[#This Row],[57]]+laps_times[[#This Row],[58]])</f>
        <v>0.12240616898148148</v>
      </c>
      <c r="BP23" s="138">
        <f>IF(ISBLANK(laps_times[[#This Row],[59]]),"DNF",    rounds_cum_time[[#This Row],[58]]+laps_times[[#This Row],[59]])</f>
        <v>0.12480037037037037</v>
      </c>
      <c r="BQ23" s="138">
        <f>IF(ISBLANK(laps_times[[#This Row],[60]]),"DNF",    rounds_cum_time[[#This Row],[59]]+laps_times[[#This Row],[60]])</f>
        <v>0.12728214120370371</v>
      </c>
      <c r="BR23" s="138">
        <f>IF(ISBLANK(laps_times[[#This Row],[61]]),"DNF",    rounds_cum_time[[#This Row],[60]]+laps_times[[#This Row],[61]])</f>
        <v>0.12971552083333335</v>
      </c>
      <c r="BS23" s="138">
        <f>IF(ISBLANK(laps_times[[#This Row],[62]]),"DNF",    rounds_cum_time[[#This Row],[61]]+laps_times[[#This Row],[62]])</f>
        <v>0.13209690972222224</v>
      </c>
      <c r="BT23" s="139">
        <f>IF(ISBLANK(laps_times[[#This Row],[63]]),"DNF",    rounds_cum_time[[#This Row],[62]]+laps_times[[#This Row],[63]])</f>
        <v>0.13433045138888891</v>
      </c>
    </row>
    <row r="24" spans="2:72" x14ac:dyDescent="0.2">
      <c r="B24" s="130">
        <f>laps_times[[#This Row],[poř]]</f>
        <v>19</v>
      </c>
      <c r="C24" s="131">
        <f>laps_times[[#This Row],[s.č.]]</f>
        <v>62</v>
      </c>
      <c r="D24" s="131" t="str">
        <f>laps_times[[#This Row],[jméno]]</f>
        <v>Sedlák Pavel</v>
      </c>
      <c r="E24" s="132">
        <f>laps_times[[#This Row],[roč]]</f>
        <v>1971</v>
      </c>
      <c r="F24" s="132" t="str">
        <f>laps_times[[#This Row],[kat]]</f>
        <v>M3</v>
      </c>
      <c r="G24" s="132">
        <f>laps_times[[#This Row],[poř_kat]]</f>
        <v>9</v>
      </c>
      <c r="H24" s="131" t="str">
        <f>IF(ISBLANK(laps_times[[#This Row],[klub]]),"-",laps_times[[#This Row],[klub]])</f>
        <v>MK Seitl Ostrava</v>
      </c>
      <c r="I24" s="134">
        <f>laps_times[[#This Row],[celk. čas]]</f>
        <v>0.13448109953703705</v>
      </c>
      <c r="J24" s="138">
        <f>laps_times[[#This Row],[1]]</f>
        <v>2.4723379629629631E-3</v>
      </c>
      <c r="K24" s="138">
        <f>IF(ISBLANK(laps_times[[#This Row],[2]]),"DNF",    rounds_cum_time[[#This Row],[1]]+laps_times[[#This Row],[2]])</f>
        <v>4.362708333333333E-3</v>
      </c>
      <c r="L24" s="138">
        <f>IF(ISBLANK(laps_times[[#This Row],[3]]),"DNF",    rounds_cum_time[[#This Row],[2]]+laps_times[[#This Row],[3]])</f>
        <v>6.2585300925925924E-3</v>
      </c>
      <c r="M24" s="138">
        <f>IF(ISBLANK(laps_times[[#This Row],[4]]),"DNF",    rounds_cum_time[[#This Row],[3]]+laps_times[[#This Row],[4]])</f>
        <v>8.1448495370370372E-3</v>
      </c>
      <c r="N24" s="138">
        <f>IF(ISBLANK(laps_times[[#This Row],[5]]),"DNF",    rounds_cum_time[[#This Row],[4]]+laps_times[[#This Row],[5]])</f>
        <v>1.0063726851851851E-2</v>
      </c>
      <c r="O24" s="138">
        <f>IF(ISBLANK(laps_times[[#This Row],[6]]),"DNF",    rounds_cum_time[[#This Row],[5]]+laps_times[[#This Row],[6]])</f>
        <v>1.2010185185185185E-2</v>
      </c>
      <c r="P24" s="138">
        <f>IF(ISBLANK(laps_times[[#This Row],[7]]),"DNF",    rounds_cum_time[[#This Row],[6]]+laps_times[[#This Row],[7]])</f>
        <v>1.3975370370370371E-2</v>
      </c>
      <c r="Q24" s="138">
        <f>IF(ISBLANK(laps_times[[#This Row],[8]]),"DNF",    rounds_cum_time[[#This Row],[7]]+laps_times[[#This Row],[8]])</f>
        <v>1.5940509259259258E-2</v>
      </c>
      <c r="R24" s="138">
        <f>IF(ISBLANK(laps_times[[#This Row],[9]]),"DNF",    rounds_cum_time[[#This Row],[8]]+laps_times[[#This Row],[9]])</f>
        <v>1.7912222222222222E-2</v>
      </c>
      <c r="S24" s="138">
        <f>IF(ISBLANK(laps_times[[#This Row],[10]]),"DNF",    rounds_cum_time[[#This Row],[9]]+laps_times[[#This Row],[10]])</f>
        <v>1.9882962962962963E-2</v>
      </c>
      <c r="T24" s="138">
        <f>IF(ISBLANK(laps_times[[#This Row],[11]]),"DNF",    rounds_cum_time[[#This Row],[10]]+laps_times[[#This Row],[11]])</f>
        <v>2.1837847222222224E-2</v>
      </c>
      <c r="U24" s="138">
        <f>IF(ISBLANK(laps_times[[#This Row],[12]]),"DNF",    rounds_cum_time[[#This Row],[11]]+laps_times[[#This Row],[12]])</f>
        <v>2.3808067129629632E-2</v>
      </c>
      <c r="V24" s="138">
        <f>IF(ISBLANK(laps_times[[#This Row],[13]]),"DNF",    rounds_cum_time[[#This Row],[12]]+laps_times[[#This Row],[13]])</f>
        <v>2.575570601851852E-2</v>
      </c>
      <c r="W24" s="138">
        <f>IF(ISBLANK(laps_times[[#This Row],[14]]),"DNF",    rounds_cum_time[[#This Row],[13]]+laps_times[[#This Row],[14]])</f>
        <v>2.7731388888888889E-2</v>
      </c>
      <c r="X24" s="138">
        <f>IF(ISBLANK(laps_times[[#This Row],[15]]),"DNF",    rounds_cum_time[[#This Row],[14]]+laps_times[[#This Row],[15]])</f>
        <v>2.9719953703703703E-2</v>
      </c>
      <c r="Y24" s="138">
        <f>IF(ISBLANK(laps_times[[#This Row],[16]]),"DNF",    rounds_cum_time[[#This Row],[15]]+laps_times[[#This Row],[16]])</f>
        <v>3.1912812499999998E-2</v>
      </c>
      <c r="Z24" s="138">
        <f>IF(ISBLANK(laps_times[[#This Row],[17]]),"DNF",    rounds_cum_time[[#This Row],[16]]+laps_times[[#This Row],[17]])</f>
        <v>3.3905011574074072E-2</v>
      </c>
      <c r="AA24" s="138">
        <f>IF(ISBLANK(laps_times[[#This Row],[18]]),"DNF",    rounds_cum_time[[#This Row],[17]]+laps_times[[#This Row],[18]])</f>
        <v>3.5875567129629631E-2</v>
      </c>
      <c r="AB24" s="138">
        <f>IF(ISBLANK(laps_times[[#This Row],[19]]),"DNF",    rounds_cum_time[[#This Row],[18]]+laps_times[[#This Row],[19]])</f>
        <v>3.8208877314814815E-2</v>
      </c>
      <c r="AC24" s="138">
        <f>IF(ISBLANK(laps_times[[#This Row],[20]]),"DNF",    rounds_cum_time[[#This Row],[19]]+laps_times[[#This Row],[20]])</f>
        <v>4.0228067129629633E-2</v>
      </c>
      <c r="AD24" s="138">
        <f>IF(ISBLANK(laps_times[[#This Row],[21]]),"DNF",    rounds_cum_time[[#This Row],[20]]+laps_times[[#This Row],[21]])</f>
        <v>4.2264976851851856E-2</v>
      </c>
      <c r="AE24" s="138">
        <f>IF(ISBLANK(laps_times[[#This Row],[22]]),"DNF",    rounds_cum_time[[#This Row],[21]]+laps_times[[#This Row],[22]])</f>
        <v>4.4277546296296301E-2</v>
      </c>
      <c r="AF24" s="138">
        <f>IF(ISBLANK(laps_times[[#This Row],[23]]),"DNF",    rounds_cum_time[[#This Row],[22]]+laps_times[[#This Row],[23]])</f>
        <v>4.6274699074074076E-2</v>
      </c>
      <c r="AG24" s="138">
        <f>IF(ISBLANK(laps_times[[#This Row],[24]]),"DNF",    rounds_cum_time[[#This Row],[23]]+laps_times[[#This Row],[24]])</f>
        <v>4.8303645833333332E-2</v>
      </c>
      <c r="AH24" s="138">
        <f>IF(ISBLANK(laps_times[[#This Row],[25]]),"DNF",    rounds_cum_time[[#This Row],[24]]+laps_times[[#This Row],[25]])</f>
        <v>5.042105324074074E-2</v>
      </c>
      <c r="AI24" s="138">
        <f>IF(ISBLANK(laps_times[[#This Row],[26]]),"DNF",    rounds_cum_time[[#This Row],[25]]+laps_times[[#This Row],[26]])</f>
        <v>5.246204861111111E-2</v>
      </c>
      <c r="AJ24" s="138">
        <f>IF(ISBLANK(laps_times[[#This Row],[27]]),"DNF",    rounds_cum_time[[#This Row],[26]]+laps_times[[#This Row],[27]])</f>
        <v>5.4580856481481484E-2</v>
      </c>
      <c r="AK24" s="138">
        <f>IF(ISBLANK(laps_times[[#This Row],[28]]),"DNF",    rounds_cum_time[[#This Row],[27]]+laps_times[[#This Row],[28]])</f>
        <v>5.7037361111111115E-2</v>
      </c>
      <c r="AL24" s="138">
        <f>IF(ISBLANK(laps_times[[#This Row],[29]]),"DNF",    rounds_cum_time[[#This Row],[28]]+laps_times[[#This Row],[29]])</f>
        <v>5.9080150462962965E-2</v>
      </c>
      <c r="AM24" s="138">
        <f>IF(ISBLANK(laps_times[[#This Row],[30]]),"DNF",    rounds_cum_time[[#This Row],[29]]+laps_times[[#This Row],[30]])</f>
        <v>6.1151539351851851E-2</v>
      </c>
      <c r="AN24" s="138">
        <f>IF(ISBLANK(laps_times[[#This Row],[31]]),"DNF",    rounds_cum_time[[#This Row],[30]]+laps_times[[#This Row],[31]])</f>
        <v>6.3245069444444441E-2</v>
      </c>
      <c r="AO24" s="138">
        <f>IF(ISBLANK(laps_times[[#This Row],[32]]),"DNF",    rounds_cum_time[[#This Row],[31]]+laps_times[[#This Row],[32]])</f>
        <v>6.5313495370370372E-2</v>
      </c>
      <c r="AP24" s="138">
        <f>IF(ISBLANK(laps_times[[#This Row],[33]]),"DNF",    rounds_cum_time[[#This Row],[32]]+laps_times[[#This Row],[33]])</f>
        <v>6.7641956018518523E-2</v>
      </c>
      <c r="AQ24" s="138">
        <f>IF(ISBLANK(laps_times[[#This Row],[34]]),"DNF",    rounds_cum_time[[#This Row],[33]]+laps_times[[#This Row],[34]])</f>
        <v>6.9713483796296299E-2</v>
      </c>
      <c r="AR24" s="138">
        <f>IF(ISBLANK(laps_times[[#This Row],[35]]),"DNF",    rounds_cum_time[[#This Row],[34]]+laps_times[[#This Row],[35]])</f>
        <v>7.2145543981481486E-2</v>
      </c>
      <c r="AS24" s="138">
        <f>IF(ISBLANK(laps_times[[#This Row],[36]]),"DNF",    rounds_cum_time[[#This Row],[35]]+laps_times[[#This Row],[36]])</f>
        <v>7.4524895833333341E-2</v>
      </c>
      <c r="AT24" s="138">
        <f>IF(ISBLANK(laps_times[[#This Row],[37]]),"DNF",    rounds_cum_time[[#This Row],[36]]+laps_times[[#This Row],[37]])</f>
        <v>7.6627615740740743E-2</v>
      </c>
      <c r="AU24" s="138">
        <f>IF(ISBLANK(laps_times[[#This Row],[38]]),"DNF",    rounds_cum_time[[#This Row],[37]]+laps_times[[#This Row],[38]])</f>
        <v>7.8723159722222227E-2</v>
      </c>
      <c r="AV24" s="138">
        <f>IF(ISBLANK(laps_times[[#This Row],[39]]),"DNF",    rounds_cum_time[[#This Row],[38]]+laps_times[[#This Row],[39]])</f>
        <v>8.0804409722222234E-2</v>
      </c>
      <c r="AW24" s="138">
        <f>IF(ISBLANK(laps_times[[#This Row],[40]]),"DNF",    rounds_cum_time[[#This Row],[39]]+laps_times[[#This Row],[40]])</f>
        <v>8.2901168981481491E-2</v>
      </c>
      <c r="AX24" s="138">
        <f>IF(ISBLANK(laps_times[[#This Row],[41]]),"DNF",    rounds_cum_time[[#This Row],[40]]+laps_times[[#This Row],[41]])</f>
        <v>8.5001435185185201E-2</v>
      </c>
      <c r="AY24" s="138">
        <f>IF(ISBLANK(laps_times[[#This Row],[42]]),"DNF",    rounds_cum_time[[#This Row],[41]]+laps_times[[#This Row],[42]])</f>
        <v>8.7108217592592602E-2</v>
      </c>
      <c r="AZ24" s="138">
        <f>IF(ISBLANK(laps_times[[#This Row],[43]]),"DNF",    rounds_cum_time[[#This Row],[42]]+laps_times[[#This Row],[43]])</f>
        <v>8.9267789351851867E-2</v>
      </c>
      <c r="BA24" s="138">
        <f>IF(ISBLANK(laps_times[[#This Row],[44]]),"DNF",    rounds_cum_time[[#This Row],[43]]+laps_times[[#This Row],[44]])</f>
        <v>9.1612372685185198E-2</v>
      </c>
      <c r="BB24" s="138">
        <f>IF(ISBLANK(laps_times[[#This Row],[45]]),"DNF",    rounds_cum_time[[#This Row],[44]]+laps_times[[#This Row],[45]])</f>
        <v>9.3756180555555568E-2</v>
      </c>
      <c r="BC24" s="138">
        <f>IF(ISBLANK(laps_times[[#This Row],[46]]),"DNF",    rounds_cum_time[[#This Row],[45]]+laps_times[[#This Row],[46]])</f>
        <v>9.5918136574074081E-2</v>
      </c>
      <c r="BD24" s="138">
        <f>IF(ISBLANK(laps_times[[#This Row],[47]]),"DNF",    rounds_cum_time[[#This Row],[46]]+laps_times[[#This Row],[47]])</f>
        <v>9.8099733796296301E-2</v>
      </c>
      <c r="BE24" s="138">
        <f>IF(ISBLANK(laps_times[[#This Row],[48]]),"DNF",    rounds_cum_time[[#This Row],[47]]+laps_times[[#This Row],[48]])</f>
        <v>0.10026546296296297</v>
      </c>
      <c r="BF24" s="138">
        <f>IF(ISBLANK(laps_times[[#This Row],[49]]),"DNF",    rounds_cum_time[[#This Row],[48]]+laps_times[[#This Row],[49]])</f>
        <v>0.10242731481481482</v>
      </c>
      <c r="BG24" s="138">
        <f>IF(ISBLANK(laps_times[[#This Row],[50]]),"DNF",    rounds_cum_time[[#This Row],[49]]+laps_times[[#This Row],[50]])</f>
        <v>0.10457461805555555</v>
      </c>
      <c r="BH24" s="138">
        <f>IF(ISBLANK(laps_times[[#This Row],[51]]),"DNF",    rounds_cum_time[[#This Row],[50]]+laps_times[[#This Row],[51]])</f>
        <v>0.10707571759259259</v>
      </c>
      <c r="BI24" s="138">
        <f>IF(ISBLANK(laps_times[[#This Row],[52]]),"DNF",    rounds_cum_time[[#This Row],[51]]+laps_times[[#This Row],[52]])</f>
        <v>0.10924574074074074</v>
      </c>
      <c r="BJ24" s="138">
        <f>IF(ISBLANK(laps_times[[#This Row],[53]]),"DNF",    rounds_cum_time[[#This Row],[52]]+laps_times[[#This Row],[53]])</f>
        <v>0.11141246527777778</v>
      </c>
      <c r="BK24" s="138">
        <f>IF(ISBLANK(laps_times[[#This Row],[54]]),"DNF",    rounds_cum_time[[#This Row],[53]]+laps_times[[#This Row],[54]])</f>
        <v>0.11394700231481482</v>
      </c>
      <c r="BL24" s="138">
        <f>IF(ISBLANK(laps_times[[#This Row],[55]]),"DNF",    rounds_cum_time[[#This Row],[54]]+laps_times[[#This Row],[55]])</f>
        <v>0.1163204976851852</v>
      </c>
      <c r="BM24" s="138">
        <f>IF(ISBLANK(laps_times[[#This Row],[56]]),"DNF",    rounds_cum_time[[#This Row],[55]]+laps_times[[#This Row],[56]])</f>
        <v>0.11852578703703705</v>
      </c>
      <c r="BN24" s="138">
        <f>IF(ISBLANK(laps_times[[#This Row],[57]]),"DNF",    rounds_cum_time[[#This Row],[56]]+laps_times[[#This Row],[57]])</f>
        <v>0.12076520833333335</v>
      </c>
      <c r="BO24" s="138">
        <f>IF(ISBLANK(laps_times[[#This Row],[58]]),"DNF",    rounds_cum_time[[#This Row],[57]]+laps_times[[#This Row],[58]])</f>
        <v>0.12321219907407409</v>
      </c>
      <c r="BP24" s="138">
        <f>IF(ISBLANK(laps_times[[#This Row],[59]]),"DNF",    rounds_cum_time[[#This Row],[58]]+laps_times[[#This Row],[59]])</f>
        <v>0.12552543981481484</v>
      </c>
      <c r="BQ24" s="138">
        <f>IF(ISBLANK(laps_times[[#This Row],[60]]),"DNF",    rounds_cum_time[[#This Row],[59]]+laps_times[[#This Row],[60]])</f>
        <v>0.12779037037037039</v>
      </c>
      <c r="BR24" s="138">
        <f>IF(ISBLANK(laps_times[[#This Row],[61]]),"DNF",    rounds_cum_time[[#This Row],[60]]+laps_times[[#This Row],[61]])</f>
        <v>0.13004343750000003</v>
      </c>
      <c r="BS24" s="138">
        <f>IF(ISBLANK(laps_times[[#This Row],[62]]),"DNF",    rounds_cum_time[[#This Row],[61]]+laps_times[[#This Row],[62]])</f>
        <v>0.13228912037037038</v>
      </c>
      <c r="BT24" s="139">
        <f>IF(ISBLANK(laps_times[[#This Row],[63]]),"DNF",    rounds_cum_time[[#This Row],[62]]+laps_times[[#This Row],[63]])</f>
        <v>0.13448109953703705</v>
      </c>
    </row>
    <row r="25" spans="2:72" x14ac:dyDescent="0.2">
      <c r="B25" s="130">
        <f>laps_times[[#This Row],[poř]]</f>
        <v>20</v>
      </c>
      <c r="C25" s="131">
        <f>laps_times[[#This Row],[s.č.]]</f>
        <v>108</v>
      </c>
      <c r="D25" s="131" t="str">
        <f>laps_times[[#This Row],[jméno]]</f>
        <v>Sedláček Aleš</v>
      </c>
      <c r="E25" s="132">
        <f>laps_times[[#This Row],[roč]]</f>
        <v>1976</v>
      </c>
      <c r="F25" s="132" t="str">
        <f>laps_times[[#This Row],[kat]]</f>
        <v>M3</v>
      </c>
      <c r="G25" s="132">
        <f>laps_times[[#This Row],[poř_kat]]</f>
        <v>10</v>
      </c>
      <c r="H25" s="131" t="str">
        <f>IF(ISBLANK(laps_times[[#This Row],[klub]]),"-",laps_times[[#This Row],[klub]])</f>
        <v>Sokol Přísnotice</v>
      </c>
      <c r="I25" s="134">
        <f>laps_times[[#This Row],[celk. čas]]</f>
        <v>0.13451939814814814</v>
      </c>
      <c r="J25" s="138">
        <f>laps_times[[#This Row],[1]]</f>
        <v>2.4820254629629632E-3</v>
      </c>
      <c r="K25" s="138">
        <f>IF(ISBLANK(laps_times[[#This Row],[2]]),"DNF",    rounds_cum_time[[#This Row],[1]]+laps_times[[#This Row],[2]])</f>
        <v>4.406215277777778E-3</v>
      </c>
      <c r="L25" s="138">
        <f>IF(ISBLANK(laps_times[[#This Row],[3]]),"DNF",    rounds_cum_time[[#This Row],[2]]+laps_times[[#This Row],[3]])</f>
        <v>6.3599305555555562E-3</v>
      </c>
      <c r="M25" s="138">
        <f>IF(ISBLANK(laps_times[[#This Row],[4]]),"DNF",    rounds_cum_time[[#This Row],[3]]+laps_times[[#This Row],[4]])</f>
        <v>8.3254861111111116E-3</v>
      </c>
      <c r="N25" s="138">
        <f>IF(ISBLANK(laps_times[[#This Row],[5]]),"DNF",    rounds_cum_time[[#This Row],[4]]+laps_times[[#This Row],[5]])</f>
        <v>1.029613425925926E-2</v>
      </c>
      <c r="O25" s="138">
        <f>IF(ISBLANK(laps_times[[#This Row],[6]]),"DNF",    rounds_cum_time[[#This Row],[5]]+laps_times[[#This Row],[6]])</f>
        <v>1.2271562500000001E-2</v>
      </c>
      <c r="P25" s="138">
        <f>IF(ISBLANK(laps_times[[#This Row],[7]]),"DNF",    rounds_cum_time[[#This Row],[6]]+laps_times[[#This Row],[7]])</f>
        <v>1.4246030092592593E-2</v>
      </c>
      <c r="Q25" s="138">
        <f>IF(ISBLANK(laps_times[[#This Row],[8]]),"DNF",    rounds_cum_time[[#This Row],[7]]+laps_times[[#This Row],[8]])</f>
        <v>1.6250740740740743E-2</v>
      </c>
      <c r="R25" s="138">
        <f>IF(ISBLANK(laps_times[[#This Row],[9]]),"DNF",    rounds_cum_time[[#This Row],[8]]+laps_times[[#This Row],[9]])</f>
        <v>1.8224942129629631E-2</v>
      </c>
      <c r="S25" s="138">
        <f>IF(ISBLANK(laps_times[[#This Row],[10]]),"DNF",    rounds_cum_time[[#This Row],[9]]+laps_times[[#This Row],[10]])</f>
        <v>2.0201736111111111E-2</v>
      </c>
      <c r="T25" s="138">
        <f>IF(ISBLANK(laps_times[[#This Row],[11]]),"DNF",    rounds_cum_time[[#This Row],[10]]+laps_times[[#This Row],[11]])</f>
        <v>2.2201620370370372E-2</v>
      </c>
      <c r="U25" s="138">
        <f>IF(ISBLANK(laps_times[[#This Row],[12]]),"DNF",    rounds_cum_time[[#This Row],[11]]+laps_times[[#This Row],[12]])</f>
        <v>2.423646990740741E-2</v>
      </c>
      <c r="V25" s="138">
        <f>IF(ISBLANK(laps_times[[#This Row],[13]]),"DNF",    rounds_cum_time[[#This Row],[12]]+laps_times[[#This Row],[13]])</f>
        <v>2.6257789351851853E-2</v>
      </c>
      <c r="W25" s="138">
        <f>IF(ISBLANK(laps_times[[#This Row],[14]]),"DNF",    rounds_cum_time[[#This Row],[13]]+laps_times[[#This Row],[14]])</f>
        <v>2.8288460648148151E-2</v>
      </c>
      <c r="X25" s="138">
        <f>IF(ISBLANK(laps_times[[#This Row],[15]]),"DNF",    rounds_cum_time[[#This Row],[14]]+laps_times[[#This Row],[15]])</f>
        <v>3.0350486111111113E-2</v>
      </c>
      <c r="Y25" s="138">
        <f>IF(ISBLANK(laps_times[[#This Row],[16]]),"DNF",    rounds_cum_time[[#This Row],[15]]+laps_times[[#This Row],[16]])</f>
        <v>3.2394340277777781E-2</v>
      </c>
      <c r="Z25" s="138">
        <f>IF(ISBLANK(laps_times[[#This Row],[17]]),"DNF",    rounds_cum_time[[#This Row],[16]]+laps_times[[#This Row],[17]])</f>
        <v>3.4449097222222225E-2</v>
      </c>
      <c r="AA25" s="138">
        <f>IF(ISBLANK(laps_times[[#This Row],[18]]),"DNF",    rounds_cum_time[[#This Row],[17]]+laps_times[[#This Row],[18]])</f>
        <v>3.6484004629629634E-2</v>
      </c>
      <c r="AB25" s="138">
        <f>IF(ISBLANK(laps_times[[#This Row],[19]]),"DNF",    rounds_cum_time[[#This Row],[18]]+laps_times[[#This Row],[19]])</f>
        <v>3.8532650462962968E-2</v>
      </c>
      <c r="AC25" s="138">
        <f>IF(ISBLANK(laps_times[[#This Row],[20]]),"DNF",    rounds_cum_time[[#This Row],[19]]+laps_times[[#This Row],[20]])</f>
        <v>4.0594212962962971E-2</v>
      </c>
      <c r="AD25" s="138">
        <f>IF(ISBLANK(laps_times[[#This Row],[21]]),"DNF",    rounds_cum_time[[#This Row],[20]]+laps_times[[#This Row],[21]])</f>
        <v>4.2646469907407412E-2</v>
      </c>
      <c r="AE25" s="138">
        <f>IF(ISBLANK(laps_times[[#This Row],[22]]),"DNF",    rounds_cum_time[[#This Row],[21]]+laps_times[[#This Row],[22]])</f>
        <v>4.471606481481482E-2</v>
      </c>
      <c r="AF25" s="138">
        <f>IF(ISBLANK(laps_times[[#This Row],[23]]),"DNF",    rounds_cum_time[[#This Row],[22]]+laps_times[[#This Row],[23]])</f>
        <v>4.685541666666667E-2</v>
      </c>
      <c r="AG25" s="138">
        <f>IF(ISBLANK(laps_times[[#This Row],[24]]),"DNF",    rounds_cum_time[[#This Row],[23]]+laps_times[[#This Row],[24]])</f>
        <v>4.8936053240740747E-2</v>
      </c>
      <c r="AH25" s="138">
        <f>IF(ISBLANK(laps_times[[#This Row],[25]]),"DNF",    rounds_cum_time[[#This Row],[24]]+laps_times[[#This Row],[25]])</f>
        <v>5.0984490740740747E-2</v>
      </c>
      <c r="AI25" s="138">
        <f>IF(ISBLANK(laps_times[[#This Row],[26]]),"DNF",    rounds_cum_time[[#This Row],[25]]+laps_times[[#This Row],[26]])</f>
        <v>5.3039155092592598E-2</v>
      </c>
      <c r="AJ25" s="138">
        <f>IF(ISBLANK(laps_times[[#This Row],[27]]),"DNF",    rounds_cum_time[[#This Row],[26]]+laps_times[[#This Row],[27]])</f>
        <v>5.5089155092592601E-2</v>
      </c>
      <c r="AK25" s="138">
        <f>IF(ISBLANK(laps_times[[#This Row],[28]]),"DNF",    rounds_cum_time[[#This Row],[27]]+laps_times[[#This Row],[28]])</f>
        <v>5.7184305555555565E-2</v>
      </c>
      <c r="AL25" s="138">
        <f>IF(ISBLANK(laps_times[[#This Row],[29]]),"DNF",    rounds_cum_time[[#This Row],[28]]+laps_times[[#This Row],[29]])</f>
        <v>5.9273229166666677E-2</v>
      </c>
      <c r="AM25" s="138">
        <f>IF(ISBLANK(laps_times[[#This Row],[30]]),"DNF",    rounds_cum_time[[#This Row],[29]]+laps_times[[#This Row],[30]])</f>
        <v>6.1381898148148158E-2</v>
      </c>
      <c r="AN25" s="138">
        <f>IF(ISBLANK(laps_times[[#This Row],[31]]),"DNF",    rounds_cum_time[[#This Row],[30]]+laps_times[[#This Row],[31]])</f>
        <v>6.3477326388888894E-2</v>
      </c>
      <c r="AO25" s="138">
        <f>IF(ISBLANK(laps_times[[#This Row],[32]]),"DNF",    rounds_cum_time[[#This Row],[31]]+laps_times[[#This Row],[32]])</f>
        <v>6.5603634259259261E-2</v>
      </c>
      <c r="AP25" s="138">
        <f>IF(ISBLANK(laps_times[[#This Row],[33]]),"DNF",    rounds_cum_time[[#This Row],[32]]+laps_times[[#This Row],[33]])</f>
        <v>6.7738935185185187E-2</v>
      </c>
      <c r="AQ25" s="138">
        <f>IF(ISBLANK(laps_times[[#This Row],[34]]),"DNF",    rounds_cum_time[[#This Row],[33]]+laps_times[[#This Row],[34]])</f>
        <v>6.9885868055555564E-2</v>
      </c>
      <c r="AR25" s="138">
        <f>IF(ISBLANK(laps_times[[#This Row],[35]]),"DNF",    rounds_cum_time[[#This Row],[34]]+laps_times[[#This Row],[35]])</f>
        <v>7.2006574074074084E-2</v>
      </c>
      <c r="AS25" s="138">
        <f>IF(ISBLANK(laps_times[[#This Row],[36]]),"DNF",    rounds_cum_time[[#This Row],[35]]+laps_times[[#This Row],[36]])</f>
        <v>7.4204062500000015E-2</v>
      </c>
      <c r="AT25" s="138">
        <f>IF(ISBLANK(laps_times[[#This Row],[37]]),"DNF",    rounds_cum_time[[#This Row],[36]]+laps_times[[#This Row],[37]])</f>
        <v>7.6418888888888897E-2</v>
      </c>
      <c r="AU25" s="138">
        <f>IF(ISBLANK(laps_times[[#This Row],[38]]),"DNF",    rounds_cum_time[[#This Row],[37]]+laps_times[[#This Row],[38]])</f>
        <v>7.8598796296296305E-2</v>
      </c>
      <c r="AV25" s="138">
        <f>IF(ISBLANK(laps_times[[#This Row],[39]]),"DNF",    rounds_cum_time[[#This Row],[38]]+laps_times[[#This Row],[39]])</f>
        <v>8.0767337962962968E-2</v>
      </c>
      <c r="AW25" s="138">
        <f>IF(ISBLANK(laps_times[[#This Row],[40]]),"DNF",    rounds_cum_time[[#This Row],[39]]+laps_times[[#This Row],[40]])</f>
        <v>8.297893518518519E-2</v>
      </c>
      <c r="AX25" s="138">
        <f>IF(ISBLANK(laps_times[[#This Row],[41]]),"DNF",    rounds_cum_time[[#This Row],[40]]+laps_times[[#This Row],[41]])</f>
        <v>8.5193773148148147E-2</v>
      </c>
      <c r="AY25" s="138">
        <f>IF(ISBLANK(laps_times[[#This Row],[42]]),"DNF",    rounds_cum_time[[#This Row],[41]]+laps_times[[#This Row],[42]])</f>
        <v>8.7418449074074075E-2</v>
      </c>
      <c r="AZ25" s="138">
        <f>IF(ISBLANK(laps_times[[#This Row],[43]]),"DNF",    rounds_cum_time[[#This Row],[42]]+laps_times[[#This Row],[43]])</f>
        <v>8.9608229166666664E-2</v>
      </c>
      <c r="BA25" s="138">
        <f>IF(ISBLANK(laps_times[[#This Row],[44]]),"DNF",    rounds_cum_time[[#This Row],[43]]+laps_times[[#This Row],[44]])</f>
        <v>9.1807256944444443E-2</v>
      </c>
      <c r="BB25" s="138">
        <f>IF(ISBLANK(laps_times[[#This Row],[45]]),"DNF",    rounds_cum_time[[#This Row],[44]]+laps_times[[#This Row],[45]])</f>
        <v>9.3986331018518512E-2</v>
      </c>
      <c r="BC25" s="138">
        <f>IF(ISBLANK(laps_times[[#This Row],[46]]),"DNF",    rounds_cum_time[[#This Row],[45]]+laps_times[[#This Row],[46]])</f>
        <v>9.6161168981481471E-2</v>
      </c>
      <c r="BD25" s="138">
        <f>IF(ISBLANK(laps_times[[#This Row],[47]]),"DNF",    rounds_cum_time[[#This Row],[46]]+laps_times[[#This Row],[47]])</f>
        <v>9.8328530092592584E-2</v>
      </c>
      <c r="BE25" s="138">
        <f>IF(ISBLANK(laps_times[[#This Row],[48]]),"DNF",    rounds_cum_time[[#This Row],[47]]+laps_times[[#This Row],[48]])</f>
        <v>0.10051255787037036</v>
      </c>
      <c r="BF25" s="138">
        <f>IF(ISBLANK(laps_times[[#This Row],[49]]),"DNF",    rounds_cum_time[[#This Row],[48]]+laps_times[[#This Row],[49]])</f>
        <v>0.10269960648148148</v>
      </c>
      <c r="BG25" s="138">
        <f>IF(ISBLANK(laps_times[[#This Row],[50]]),"DNF",    rounds_cum_time[[#This Row],[49]]+laps_times[[#This Row],[50]])</f>
        <v>0.1048957986111111</v>
      </c>
      <c r="BH25" s="138">
        <f>IF(ISBLANK(laps_times[[#This Row],[51]]),"DNF",    rounds_cum_time[[#This Row],[50]]+laps_times[[#This Row],[51]])</f>
        <v>0.1071093287037037</v>
      </c>
      <c r="BI25" s="138">
        <f>IF(ISBLANK(laps_times[[#This Row],[52]]),"DNF",    rounds_cum_time[[#This Row],[51]]+laps_times[[#This Row],[52]])</f>
        <v>0.10935208333333332</v>
      </c>
      <c r="BJ25" s="138">
        <f>IF(ISBLANK(laps_times[[#This Row],[53]]),"DNF",    rounds_cum_time[[#This Row],[52]]+laps_times[[#This Row],[53]])</f>
        <v>0.11158222222222221</v>
      </c>
      <c r="BK25" s="138">
        <f>IF(ISBLANK(laps_times[[#This Row],[54]]),"DNF",    rounds_cum_time[[#This Row],[53]]+laps_times[[#This Row],[54]])</f>
        <v>0.11381799768518518</v>
      </c>
      <c r="BL25" s="138">
        <f>IF(ISBLANK(laps_times[[#This Row],[55]]),"DNF",    rounds_cum_time[[#This Row],[54]]+laps_times[[#This Row],[55]])</f>
        <v>0.11604989583333332</v>
      </c>
      <c r="BM25" s="138">
        <f>IF(ISBLANK(laps_times[[#This Row],[56]]),"DNF",    rounds_cum_time[[#This Row],[55]]+laps_times[[#This Row],[56]])</f>
        <v>0.11829743055555554</v>
      </c>
      <c r="BN25" s="138">
        <f>IF(ISBLANK(laps_times[[#This Row],[57]]),"DNF",    rounds_cum_time[[#This Row],[56]]+laps_times[[#This Row],[57]])</f>
        <v>0.1205770023148148</v>
      </c>
      <c r="BO25" s="138">
        <f>IF(ISBLANK(laps_times[[#This Row],[58]]),"DNF",    rounds_cum_time[[#This Row],[57]]+laps_times[[#This Row],[58]])</f>
        <v>0.12291276620370369</v>
      </c>
      <c r="BP25" s="138">
        <f>IF(ISBLANK(laps_times[[#This Row],[59]]),"DNF",    rounds_cum_time[[#This Row],[58]]+laps_times[[#This Row],[59]])</f>
        <v>0.12519739583333331</v>
      </c>
      <c r="BQ25" s="138">
        <f>IF(ISBLANK(laps_times[[#This Row],[60]]),"DNF",    rounds_cum_time[[#This Row],[59]]+laps_times[[#This Row],[60]])</f>
        <v>0.12747219907407406</v>
      </c>
      <c r="BR25" s="138">
        <f>IF(ISBLANK(laps_times[[#This Row],[61]]),"DNF",    rounds_cum_time[[#This Row],[60]]+laps_times[[#This Row],[61]])</f>
        <v>0.12984585648148148</v>
      </c>
      <c r="BS25" s="138">
        <f>IF(ISBLANK(laps_times[[#This Row],[62]]),"DNF",    rounds_cum_time[[#This Row],[61]]+laps_times[[#This Row],[62]])</f>
        <v>0.13222011574074075</v>
      </c>
      <c r="BT25" s="139">
        <f>IF(ISBLANK(laps_times[[#This Row],[63]]),"DNF",    rounds_cum_time[[#This Row],[62]]+laps_times[[#This Row],[63]])</f>
        <v>0.13451939814814814</v>
      </c>
    </row>
    <row r="26" spans="2:72" x14ac:dyDescent="0.2">
      <c r="B26" s="130">
        <f>laps_times[[#This Row],[poř]]</f>
        <v>21</v>
      </c>
      <c r="C26" s="131">
        <f>laps_times[[#This Row],[s.č.]]</f>
        <v>79</v>
      </c>
      <c r="D26" s="131" t="str">
        <f>laps_times[[#This Row],[jméno]]</f>
        <v>Fürbach Martin</v>
      </c>
      <c r="E26" s="132">
        <f>laps_times[[#This Row],[roč]]</f>
        <v>1975</v>
      </c>
      <c r="F26" s="132" t="str">
        <f>laps_times[[#This Row],[kat]]</f>
        <v>M3</v>
      </c>
      <c r="G26" s="132">
        <f>laps_times[[#This Row],[poř_kat]]</f>
        <v>11</v>
      </c>
      <c r="H26" s="131" t="str">
        <f>IF(ISBLANK(laps_times[[#This Row],[klub]]),"-",laps_times[[#This Row],[klub]])</f>
        <v>-</v>
      </c>
      <c r="I26" s="134">
        <f>laps_times[[#This Row],[celk. čas]]</f>
        <v>0.1348779398148148</v>
      </c>
      <c r="J26" s="138">
        <f>laps_times[[#This Row],[1]]</f>
        <v>2.6976273148148146E-3</v>
      </c>
      <c r="K26" s="138">
        <f>IF(ISBLANK(laps_times[[#This Row],[2]]),"DNF",    rounds_cum_time[[#This Row],[1]]+laps_times[[#This Row],[2]])</f>
        <v>4.7131828703703702E-3</v>
      </c>
      <c r="L26" s="138">
        <f>IF(ISBLANK(laps_times[[#This Row],[3]]),"DNF",    rounds_cum_time[[#This Row],[2]]+laps_times[[#This Row],[3]])</f>
        <v>6.7472916666666671E-3</v>
      </c>
      <c r="M26" s="138">
        <f>IF(ISBLANK(laps_times[[#This Row],[4]]),"DNF",    rounds_cum_time[[#This Row],[3]]+laps_times[[#This Row],[4]])</f>
        <v>8.8433449074074074E-3</v>
      </c>
      <c r="N26" s="138">
        <f>IF(ISBLANK(laps_times[[#This Row],[5]]),"DNF",    rounds_cum_time[[#This Row],[4]]+laps_times[[#This Row],[5]])</f>
        <v>1.0984027777777778E-2</v>
      </c>
      <c r="O26" s="138">
        <f>IF(ISBLANK(laps_times[[#This Row],[6]]),"DNF",    rounds_cum_time[[#This Row],[5]]+laps_times[[#This Row],[6]])</f>
        <v>1.3097557870370371E-2</v>
      </c>
      <c r="P26" s="138">
        <f>IF(ISBLANK(laps_times[[#This Row],[7]]),"DNF",    rounds_cum_time[[#This Row],[6]]+laps_times[[#This Row],[7]])</f>
        <v>1.5211030092592594E-2</v>
      </c>
      <c r="Q26" s="138">
        <f>IF(ISBLANK(laps_times[[#This Row],[8]]),"DNF",    rounds_cum_time[[#This Row],[7]]+laps_times[[#This Row],[8]])</f>
        <v>1.7295717592592595E-2</v>
      </c>
      <c r="R26" s="138">
        <f>IF(ISBLANK(laps_times[[#This Row],[9]]),"DNF",    rounds_cum_time[[#This Row],[8]]+laps_times[[#This Row],[9]])</f>
        <v>1.9364594907407408E-2</v>
      </c>
      <c r="S26" s="138">
        <f>IF(ISBLANK(laps_times[[#This Row],[10]]),"DNF",    rounds_cum_time[[#This Row],[9]]+laps_times[[#This Row],[10]])</f>
        <v>2.1448495370370371E-2</v>
      </c>
      <c r="T26" s="138">
        <f>IF(ISBLANK(laps_times[[#This Row],[11]]),"DNF",    rounds_cum_time[[#This Row],[10]]+laps_times[[#This Row],[11]])</f>
        <v>2.3501203703703705E-2</v>
      </c>
      <c r="U26" s="138">
        <f>IF(ISBLANK(laps_times[[#This Row],[12]]),"DNF",    rounds_cum_time[[#This Row],[11]]+laps_times[[#This Row],[12]])</f>
        <v>2.5599976851851853E-2</v>
      </c>
      <c r="V26" s="138">
        <f>IF(ISBLANK(laps_times[[#This Row],[13]]),"DNF",    rounds_cum_time[[#This Row],[12]]+laps_times[[#This Row],[13]])</f>
        <v>2.7682511574074076E-2</v>
      </c>
      <c r="W26" s="138">
        <f>IF(ISBLANK(laps_times[[#This Row],[14]]),"DNF",    rounds_cum_time[[#This Row],[13]]+laps_times[[#This Row],[14]])</f>
        <v>2.9750543981481484E-2</v>
      </c>
      <c r="X26" s="138">
        <f>IF(ISBLANK(laps_times[[#This Row],[15]]),"DNF",    rounds_cum_time[[#This Row],[14]]+laps_times[[#This Row],[15]])</f>
        <v>3.1831620370370371E-2</v>
      </c>
      <c r="Y26" s="138">
        <f>IF(ISBLANK(laps_times[[#This Row],[16]]),"DNF",    rounds_cum_time[[#This Row],[15]]+laps_times[[#This Row],[16]])</f>
        <v>3.393267361111111E-2</v>
      </c>
      <c r="Z26" s="138">
        <f>IF(ISBLANK(laps_times[[#This Row],[17]]),"DNF",    rounds_cum_time[[#This Row],[16]]+laps_times[[#This Row],[17]])</f>
        <v>3.6065925925925925E-2</v>
      </c>
      <c r="AA26" s="138">
        <f>IF(ISBLANK(laps_times[[#This Row],[18]]),"DNF",    rounds_cum_time[[#This Row],[17]]+laps_times[[#This Row],[18]])</f>
        <v>3.8120590277777776E-2</v>
      </c>
      <c r="AB26" s="138">
        <f>IF(ISBLANK(laps_times[[#This Row],[19]]),"DNF",    rounds_cum_time[[#This Row],[18]]+laps_times[[#This Row],[19]])</f>
        <v>4.0186898148148145E-2</v>
      </c>
      <c r="AC26" s="138">
        <f>IF(ISBLANK(laps_times[[#This Row],[20]]),"DNF",    rounds_cum_time[[#This Row],[19]]+laps_times[[#This Row],[20]])</f>
        <v>4.2255567129629627E-2</v>
      </c>
      <c r="AD26" s="138">
        <f>IF(ISBLANK(laps_times[[#This Row],[21]]),"DNF",    rounds_cum_time[[#This Row],[20]]+laps_times[[#This Row],[21]])</f>
        <v>4.4329178240740737E-2</v>
      </c>
      <c r="AE26" s="138">
        <f>IF(ISBLANK(laps_times[[#This Row],[22]]),"DNF",    rounds_cum_time[[#This Row],[21]]+laps_times[[#This Row],[22]])</f>
        <v>4.6395289351851846E-2</v>
      </c>
      <c r="AF26" s="138">
        <f>IF(ISBLANK(laps_times[[#This Row],[23]]),"DNF",    rounds_cum_time[[#This Row],[22]]+laps_times[[#This Row],[23]])</f>
        <v>4.8456168981481473E-2</v>
      </c>
      <c r="AG26" s="138">
        <f>IF(ISBLANK(laps_times[[#This Row],[24]]),"DNF",    rounds_cum_time[[#This Row],[23]]+laps_times[[#This Row],[24]])</f>
        <v>5.0536296296296288E-2</v>
      </c>
      <c r="AH26" s="138">
        <f>IF(ISBLANK(laps_times[[#This Row],[25]]),"DNF",    rounds_cum_time[[#This Row],[24]]+laps_times[[#This Row],[25]])</f>
        <v>5.2628437499999993E-2</v>
      </c>
      <c r="AI26" s="138">
        <f>IF(ISBLANK(laps_times[[#This Row],[26]]),"DNF",    rounds_cum_time[[#This Row],[25]]+laps_times[[#This Row],[26]])</f>
        <v>5.4716782407407398E-2</v>
      </c>
      <c r="AJ26" s="138">
        <f>IF(ISBLANK(laps_times[[#This Row],[27]]),"DNF",    rounds_cum_time[[#This Row],[26]]+laps_times[[#This Row],[27]])</f>
        <v>5.6800405092592585E-2</v>
      </c>
      <c r="AK26" s="138">
        <f>IF(ISBLANK(laps_times[[#This Row],[28]]),"DNF",    rounds_cum_time[[#This Row],[27]]+laps_times[[#This Row],[28]])</f>
        <v>5.8891504629629624E-2</v>
      </c>
      <c r="AL26" s="138">
        <f>IF(ISBLANK(laps_times[[#This Row],[29]]),"DNF",    rounds_cum_time[[#This Row],[28]]+laps_times[[#This Row],[29]])</f>
        <v>6.1049513888888886E-2</v>
      </c>
      <c r="AM26" s="138">
        <f>IF(ISBLANK(laps_times[[#This Row],[30]]),"DNF",    rounds_cum_time[[#This Row],[29]]+laps_times[[#This Row],[30]])</f>
        <v>6.3167650462962965E-2</v>
      </c>
      <c r="AN26" s="138">
        <f>IF(ISBLANK(laps_times[[#This Row],[31]]),"DNF",    rounds_cum_time[[#This Row],[30]]+laps_times[[#This Row],[31]])</f>
        <v>6.5322141203703707E-2</v>
      </c>
      <c r="AO26" s="138">
        <f>IF(ISBLANK(laps_times[[#This Row],[32]]),"DNF",    rounds_cum_time[[#This Row],[31]]+laps_times[[#This Row],[32]])</f>
        <v>6.7424618055555552E-2</v>
      </c>
      <c r="AP26" s="138">
        <f>IF(ISBLANK(laps_times[[#This Row],[33]]),"DNF",    rounds_cum_time[[#This Row],[32]]+laps_times[[#This Row],[33]])</f>
        <v>6.9523807870370366E-2</v>
      </c>
      <c r="AQ26" s="138">
        <f>IF(ISBLANK(laps_times[[#This Row],[34]]),"DNF",    rounds_cum_time[[#This Row],[33]]+laps_times[[#This Row],[34]])</f>
        <v>7.1640671296296296E-2</v>
      </c>
      <c r="AR26" s="138">
        <f>IF(ISBLANK(laps_times[[#This Row],[35]]),"DNF",    rounds_cum_time[[#This Row],[34]]+laps_times[[#This Row],[35]])</f>
        <v>7.3665335648148145E-2</v>
      </c>
      <c r="AS26" s="138">
        <f>IF(ISBLANK(laps_times[[#This Row],[36]]),"DNF",    rounds_cum_time[[#This Row],[35]]+laps_times[[#This Row],[36]])</f>
        <v>7.5708587962962953E-2</v>
      </c>
      <c r="AT26" s="138">
        <f>IF(ISBLANK(laps_times[[#This Row],[37]]),"DNF",    rounds_cum_time[[#This Row],[36]]+laps_times[[#This Row],[37]])</f>
        <v>7.7825069444444436E-2</v>
      </c>
      <c r="AU26" s="138">
        <f>IF(ISBLANK(laps_times[[#This Row],[38]]),"DNF",    rounds_cum_time[[#This Row],[37]]+laps_times[[#This Row],[38]])</f>
        <v>7.9938067129629628E-2</v>
      </c>
      <c r="AV26" s="138">
        <f>IF(ISBLANK(laps_times[[#This Row],[39]]),"DNF",    rounds_cum_time[[#This Row],[38]]+laps_times[[#This Row],[39]])</f>
        <v>8.2061851851851844E-2</v>
      </c>
      <c r="AW26" s="138">
        <f>IF(ISBLANK(laps_times[[#This Row],[40]]),"DNF",    rounds_cum_time[[#This Row],[39]]+laps_times[[#This Row],[40]])</f>
        <v>8.4175729166666657E-2</v>
      </c>
      <c r="AX26" s="138">
        <f>IF(ISBLANK(laps_times[[#This Row],[41]]),"DNF",    rounds_cum_time[[#This Row],[40]]+laps_times[[#This Row],[41]])</f>
        <v>8.6338067129629617E-2</v>
      </c>
      <c r="AY26" s="138">
        <f>IF(ISBLANK(laps_times[[#This Row],[42]]),"DNF",    rounds_cum_time[[#This Row],[41]]+laps_times[[#This Row],[42]])</f>
        <v>8.8486168981481469E-2</v>
      </c>
      <c r="AZ26" s="138">
        <f>IF(ISBLANK(laps_times[[#This Row],[43]]),"DNF",    rounds_cum_time[[#This Row],[42]]+laps_times[[#This Row],[43]])</f>
        <v>9.0629317129629614E-2</v>
      </c>
      <c r="BA26" s="138">
        <f>IF(ISBLANK(laps_times[[#This Row],[44]]),"DNF",    rounds_cum_time[[#This Row],[43]]+laps_times[[#This Row],[44]])</f>
        <v>9.2729328703703692E-2</v>
      </c>
      <c r="BB26" s="138">
        <f>IF(ISBLANK(laps_times[[#This Row],[45]]),"DNF",    rounds_cum_time[[#This Row],[44]]+laps_times[[#This Row],[45]])</f>
        <v>9.4855659722222208E-2</v>
      </c>
      <c r="BC26" s="138">
        <f>IF(ISBLANK(laps_times[[#This Row],[46]]),"DNF",    rounds_cum_time[[#This Row],[45]]+laps_times[[#This Row],[46]])</f>
        <v>9.6994675925925908E-2</v>
      </c>
      <c r="BD26" s="138">
        <f>IF(ISBLANK(laps_times[[#This Row],[47]]),"DNF",    rounds_cum_time[[#This Row],[46]]+laps_times[[#This Row],[47]])</f>
        <v>9.9141273148148135E-2</v>
      </c>
      <c r="BE26" s="138">
        <f>IF(ISBLANK(laps_times[[#This Row],[48]]),"DNF",    rounds_cum_time[[#This Row],[47]]+laps_times[[#This Row],[48]])</f>
        <v>0.10132581018518518</v>
      </c>
      <c r="BF26" s="138">
        <f>IF(ISBLANK(laps_times[[#This Row],[49]]),"DNF",    rounds_cum_time[[#This Row],[48]]+laps_times[[#This Row],[49]])</f>
        <v>0.1034958449074074</v>
      </c>
      <c r="BG26" s="138">
        <f>IF(ISBLANK(laps_times[[#This Row],[50]]),"DNF",    rounds_cum_time[[#This Row],[49]]+laps_times[[#This Row],[50]])</f>
        <v>0.10570131944444444</v>
      </c>
      <c r="BH26" s="138">
        <f>IF(ISBLANK(laps_times[[#This Row],[51]]),"DNF",    rounds_cum_time[[#This Row],[50]]+laps_times[[#This Row],[51]])</f>
        <v>0.10791408564814814</v>
      </c>
      <c r="BI26" s="138">
        <f>IF(ISBLANK(laps_times[[#This Row],[52]]),"DNF",    rounds_cum_time[[#This Row],[51]]+laps_times[[#This Row],[52]])</f>
        <v>0.11014172453703702</v>
      </c>
      <c r="BJ26" s="138">
        <f>IF(ISBLANK(laps_times[[#This Row],[53]]),"DNF",    rounds_cum_time[[#This Row],[52]]+laps_times[[#This Row],[53]])</f>
        <v>0.11238278935185184</v>
      </c>
      <c r="BK26" s="138">
        <f>IF(ISBLANK(laps_times[[#This Row],[54]]),"DNF",    rounds_cum_time[[#This Row],[53]]+laps_times[[#This Row],[54]])</f>
        <v>0.11462184027777776</v>
      </c>
      <c r="BL26" s="138">
        <f>IF(ISBLANK(laps_times[[#This Row],[55]]),"DNF",    rounds_cum_time[[#This Row],[54]]+laps_times[[#This Row],[55]])</f>
        <v>0.11682241898148146</v>
      </c>
      <c r="BM26" s="138">
        <f>IF(ISBLANK(laps_times[[#This Row],[56]]),"DNF",    rounds_cum_time[[#This Row],[55]]+laps_times[[#This Row],[56]])</f>
        <v>0.11906478009259257</v>
      </c>
      <c r="BN26" s="138">
        <f>IF(ISBLANK(laps_times[[#This Row],[57]]),"DNF",    rounds_cum_time[[#This Row],[56]]+laps_times[[#This Row],[57]])</f>
        <v>0.12133739583333331</v>
      </c>
      <c r="BO26" s="138">
        <f>IF(ISBLANK(laps_times[[#This Row],[58]]),"DNF",    rounds_cum_time[[#This Row],[57]]+laps_times[[#This Row],[58]])</f>
        <v>0.12358116898148146</v>
      </c>
      <c r="BP26" s="138">
        <f>IF(ISBLANK(laps_times[[#This Row],[59]]),"DNF",    rounds_cum_time[[#This Row],[58]]+laps_times[[#This Row],[59]])</f>
        <v>0.12580923611111108</v>
      </c>
      <c r="BQ26" s="138">
        <f>IF(ISBLANK(laps_times[[#This Row],[60]]),"DNF",    rounds_cum_time[[#This Row],[59]]+laps_times[[#This Row],[60]])</f>
        <v>0.12806543981481477</v>
      </c>
      <c r="BR26" s="138">
        <f>IF(ISBLANK(laps_times[[#This Row],[61]]),"DNF",    rounds_cum_time[[#This Row],[60]]+laps_times[[#This Row],[61]])</f>
        <v>0.13037424768518516</v>
      </c>
      <c r="BS26" s="138">
        <f>IF(ISBLANK(laps_times[[#This Row],[62]]),"DNF",    rounds_cum_time[[#This Row],[61]]+laps_times[[#This Row],[62]])</f>
        <v>0.1326067361111111</v>
      </c>
      <c r="BT26" s="139">
        <f>IF(ISBLANK(laps_times[[#This Row],[63]]),"DNF",    rounds_cum_time[[#This Row],[62]]+laps_times[[#This Row],[63]])</f>
        <v>0.1348779398148148</v>
      </c>
    </row>
    <row r="27" spans="2:72" x14ac:dyDescent="0.2">
      <c r="B27" s="130">
        <f>laps_times[[#This Row],[poř]]</f>
        <v>22</v>
      </c>
      <c r="C27" s="131">
        <f>laps_times[[#This Row],[s.č.]]</f>
        <v>113</v>
      </c>
      <c r="D27" s="131" t="str">
        <f>laps_times[[#This Row],[jméno]]</f>
        <v>Horbaj Dušan</v>
      </c>
      <c r="E27" s="132">
        <f>laps_times[[#This Row],[roč]]</f>
        <v>1980</v>
      </c>
      <c r="F27" s="132" t="str">
        <f>laps_times[[#This Row],[kat]]</f>
        <v>M2</v>
      </c>
      <c r="G27" s="132">
        <f>laps_times[[#This Row],[poř_kat]]</f>
        <v>10</v>
      </c>
      <c r="H27" s="131" t="str">
        <f>IF(ISBLANK(laps_times[[#This Row],[klub]]),"-",laps_times[[#This Row],[klub]])</f>
        <v>SVP Kladno</v>
      </c>
      <c r="I27" s="134">
        <f>laps_times[[#This Row],[celk. čas]]</f>
        <v>0.13704843749999998</v>
      </c>
      <c r="J27" s="138">
        <f>laps_times[[#This Row],[1]]</f>
        <v>2.7077199074074074E-3</v>
      </c>
      <c r="K27" s="138">
        <f>IF(ISBLANK(laps_times[[#This Row],[2]]),"DNF",    rounds_cum_time[[#This Row],[1]]+laps_times[[#This Row],[2]])</f>
        <v>4.6677893518518518E-3</v>
      </c>
      <c r="L27" s="138">
        <f>IF(ISBLANK(laps_times[[#This Row],[3]]),"DNF",    rounds_cum_time[[#This Row],[2]]+laps_times[[#This Row],[3]])</f>
        <v>6.6637499999999995E-3</v>
      </c>
      <c r="M27" s="138">
        <f>IF(ISBLANK(laps_times[[#This Row],[4]]),"DNF",    rounds_cum_time[[#This Row],[3]]+laps_times[[#This Row],[4]])</f>
        <v>8.6456018518518522E-3</v>
      </c>
      <c r="N27" s="138">
        <f>IF(ISBLANK(laps_times[[#This Row],[5]]),"DNF",    rounds_cum_time[[#This Row],[4]]+laps_times[[#This Row],[5]])</f>
        <v>1.060068287037037E-2</v>
      </c>
      <c r="O27" s="138">
        <f>IF(ISBLANK(laps_times[[#This Row],[6]]),"DNF",    rounds_cum_time[[#This Row],[5]]+laps_times[[#This Row],[6]])</f>
        <v>1.2591527777777778E-2</v>
      </c>
      <c r="P27" s="138">
        <f>IF(ISBLANK(laps_times[[#This Row],[7]]),"DNF",    rounds_cum_time[[#This Row],[6]]+laps_times[[#This Row],[7]])</f>
        <v>1.454824074074074E-2</v>
      </c>
      <c r="Q27" s="138">
        <f>IF(ISBLANK(laps_times[[#This Row],[8]]),"DNF",    rounds_cum_time[[#This Row],[7]]+laps_times[[#This Row],[8]])</f>
        <v>1.6543564814814813E-2</v>
      </c>
      <c r="R27" s="138">
        <f>IF(ISBLANK(laps_times[[#This Row],[9]]),"DNF",    rounds_cum_time[[#This Row],[8]]+laps_times[[#This Row],[9]])</f>
        <v>1.8489479166666666E-2</v>
      </c>
      <c r="S27" s="138">
        <f>IF(ISBLANK(laps_times[[#This Row],[10]]),"DNF",    rounds_cum_time[[#This Row],[9]]+laps_times[[#This Row],[10]])</f>
        <v>2.0441921296296295E-2</v>
      </c>
      <c r="T27" s="138">
        <f>IF(ISBLANK(laps_times[[#This Row],[11]]),"DNF",    rounds_cum_time[[#This Row],[10]]+laps_times[[#This Row],[11]])</f>
        <v>2.2386979166666664E-2</v>
      </c>
      <c r="U27" s="138">
        <f>IF(ISBLANK(laps_times[[#This Row],[12]]),"DNF",    rounds_cum_time[[#This Row],[11]]+laps_times[[#This Row],[12]])</f>
        <v>2.4462604166666665E-2</v>
      </c>
      <c r="V27" s="138">
        <f>IF(ISBLANK(laps_times[[#This Row],[13]]),"DNF",    rounds_cum_time[[#This Row],[12]]+laps_times[[#This Row],[13]])</f>
        <v>2.6438645833333333E-2</v>
      </c>
      <c r="W27" s="138">
        <f>IF(ISBLANK(laps_times[[#This Row],[14]]),"DNF",    rounds_cum_time[[#This Row],[13]]+laps_times[[#This Row],[14]])</f>
        <v>2.8418067129629628E-2</v>
      </c>
      <c r="X27" s="138">
        <f>IF(ISBLANK(laps_times[[#This Row],[15]]),"DNF",    rounds_cum_time[[#This Row],[14]]+laps_times[[#This Row],[15]])</f>
        <v>3.0417476851851852E-2</v>
      </c>
      <c r="Y27" s="138">
        <f>IF(ISBLANK(laps_times[[#This Row],[16]]),"DNF",    rounds_cum_time[[#This Row],[15]]+laps_times[[#This Row],[16]])</f>
        <v>3.2463206018518521E-2</v>
      </c>
      <c r="Z27" s="138">
        <f>IF(ISBLANK(laps_times[[#This Row],[17]]),"DNF",    rounds_cum_time[[#This Row],[16]]+laps_times[[#This Row],[17]])</f>
        <v>3.4507337962962965E-2</v>
      </c>
      <c r="AA27" s="138">
        <f>IF(ISBLANK(laps_times[[#This Row],[18]]),"DNF",    rounds_cum_time[[#This Row],[17]]+laps_times[[#This Row],[18]])</f>
        <v>3.6551331018518519E-2</v>
      </c>
      <c r="AB27" s="138">
        <f>IF(ISBLANK(laps_times[[#This Row],[19]]),"DNF",    rounds_cum_time[[#This Row],[18]]+laps_times[[#This Row],[19]])</f>
        <v>3.8591747685185189E-2</v>
      </c>
      <c r="AC27" s="138">
        <f>IF(ISBLANK(laps_times[[#This Row],[20]]),"DNF",    rounds_cum_time[[#This Row],[19]]+laps_times[[#This Row],[20]])</f>
        <v>4.0779791666666669E-2</v>
      </c>
      <c r="AD27" s="138">
        <f>IF(ISBLANK(laps_times[[#This Row],[21]]),"DNF",    rounds_cum_time[[#This Row],[20]]+laps_times[[#This Row],[21]])</f>
        <v>4.2915601851851851E-2</v>
      </c>
      <c r="AE27" s="138">
        <f>IF(ISBLANK(laps_times[[#This Row],[22]]),"DNF",    rounds_cum_time[[#This Row],[21]]+laps_times[[#This Row],[22]])</f>
        <v>4.4999444444444446E-2</v>
      </c>
      <c r="AF27" s="138">
        <f>IF(ISBLANK(laps_times[[#This Row],[23]]),"DNF",    rounds_cum_time[[#This Row],[22]]+laps_times[[#This Row],[23]])</f>
        <v>4.7075370370370372E-2</v>
      </c>
      <c r="AG27" s="138">
        <f>IF(ISBLANK(laps_times[[#This Row],[24]]),"DNF",    rounds_cum_time[[#This Row],[23]]+laps_times[[#This Row],[24]])</f>
        <v>4.9177638888888889E-2</v>
      </c>
      <c r="AH27" s="138">
        <f>IF(ISBLANK(laps_times[[#This Row],[25]]),"DNF",    rounds_cum_time[[#This Row],[24]]+laps_times[[#This Row],[25]])</f>
        <v>5.1257951388888889E-2</v>
      </c>
      <c r="AI27" s="138">
        <f>IF(ISBLANK(laps_times[[#This Row],[26]]),"DNF",    rounds_cum_time[[#This Row],[25]]+laps_times[[#This Row],[26]])</f>
        <v>5.3424375000000003E-2</v>
      </c>
      <c r="AJ27" s="138">
        <f>IF(ISBLANK(laps_times[[#This Row],[27]]),"DNF",    rounds_cum_time[[#This Row],[26]]+laps_times[[#This Row],[27]])</f>
        <v>5.5546030092592596E-2</v>
      </c>
      <c r="AK27" s="138">
        <f>IF(ISBLANK(laps_times[[#This Row],[28]]),"DNF",    rounds_cum_time[[#This Row],[27]]+laps_times[[#This Row],[28]])</f>
        <v>5.7649039351851852E-2</v>
      </c>
      <c r="AL27" s="138">
        <f>IF(ISBLANK(laps_times[[#This Row],[29]]),"DNF",    rounds_cum_time[[#This Row],[28]]+laps_times[[#This Row],[29]])</f>
        <v>5.9829374999999997E-2</v>
      </c>
      <c r="AM27" s="138">
        <f>IF(ISBLANK(laps_times[[#This Row],[30]]),"DNF",    rounds_cum_time[[#This Row],[29]]+laps_times[[#This Row],[30]])</f>
        <v>6.2100023148148144E-2</v>
      </c>
      <c r="AN27" s="138">
        <f>IF(ISBLANK(laps_times[[#This Row],[31]]),"DNF",    rounds_cum_time[[#This Row],[30]]+laps_times[[#This Row],[31]])</f>
        <v>6.4317719907407409E-2</v>
      </c>
      <c r="AO27" s="138">
        <f>IF(ISBLANK(laps_times[[#This Row],[32]]),"DNF",    rounds_cum_time[[#This Row],[31]]+laps_times[[#This Row],[32]])</f>
        <v>6.6585601851851847E-2</v>
      </c>
      <c r="AP27" s="138">
        <f>IF(ISBLANK(laps_times[[#This Row],[33]]),"DNF",    rounds_cum_time[[#This Row],[32]]+laps_times[[#This Row],[33]])</f>
        <v>6.8756851851851847E-2</v>
      </c>
      <c r="AQ27" s="138">
        <f>IF(ISBLANK(laps_times[[#This Row],[34]]),"DNF",    rounds_cum_time[[#This Row],[33]]+laps_times[[#This Row],[34]])</f>
        <v>7.1183854166666657E-2</v>
      </c>
      <c r="AR27" s="138">
        <f>IF(ISBLANK(laps_times[[#This Row],[35]]),"DNF",    rounds_cum_time[[#This Row],[34]]+laps_times[[#This Row],[35]])</f>
        <v>7.3448472222222214E-2</v>
      </c>
      <c r="AS27" s="138">
        <f>IF(ISBLANK(laps_times[[#This Row],[36]]),"DNF",    rounds_cum_time[[#This Row],[35]]+laps_times[[#This Row],[36]])</f>
        <v>7.5708530092592582E-2</v>
      </c>
      <c r="AT27" s="138">
        <f>IF(ISBLANK(laps_times[[#This Row],[37]]),"DNF",    rounds_cum_time[[#This Row],[36]]+laps_times[[#This Row],[37]])</f>
        <v>7.8045300925925917E-2</v>
      </c>
      <c r="AU27" s="138">
        <f>IF(ISBLANK(laps_times[[#This Row],[38]]),"DNF",    rounds_cum_time[[#This Row],[37]]+laps_times[[#This Row],[38]])</f>
        <v>8.0345208333333321E-2</v>
      </c>
      <c r="AV27" s="138">
        <f>IF(ISBLANK(laps_times[[#This Row],[39]]),"DNF",    rounds_cum_time[[#This Row],[38]]+laps_times[[#This Row],[39]])</f>
        <v>8.2645358796296281E-2</v>
      </c>
      <c r="AW27" s="138">
        <f>IF(ISBLANK(laps_times[[#This Row],[40]]),"DNF",    rounds_cum_time[[#This Row],[39]]+laps_times[[#This Row],[40]])</f>
        <v>8.491124999999998E-2</v>
      </c>
      <c r="AX27" s="138">
        <f>IF(ISBLANK(laps_times[[#This Row],[41]]),"DNF",    rounds_cum_time[[#This Row],[40]]+laps_times[[#This Row],[41]])</f>
        <v>8.7222465277777758E-2</v>
      </c>
      <c r="AY27" s="138">
        <f>IF(ISBLANK(laps_times[[#This Row],[42]]),"DNF",    rounds_cum_time[[#This Row],[41]]+laps_times[[#This Row],[42]])</f>
        <v>8.9517986111111086E-2</v>
      </c>
      <c r="AZ27" s="138">
        <f>IF(ISBLANK(laps_times[[#This Row],[43]]),"DNF",    rounds_cum_time[[#This Row],[42]]+laps_times[[#This Row],[43]])</f>
        <v>9.1878796296296278E-2</v>
      </c>
      <c r="BA27" s="138">
        <f>IF(ISBLANK(laps_times[[#This Row],[44]]),"DNF",    rounds_cum_time[[#This Row],[43]]+laps_times[[#This Row],[44]])</f>
        <v>9.4239594907407395E-2</v>
      </c>
      <c r="BB27" s="138">
        <f>IF(ISBLANK(laps_times[[#This Row],[45]]),"DNF",    rounds_cum_time[[#This Row],[44]]+laps_times[[#This Row],[45]])</f>
        <v>9.6514432870370356E-2</v>
      </c>
      <c r="BC27" s="138">
        <f>IF(ISBLANK(laps_times[[#This Row],[46]]),"DNF",    rounds_cum_time[[#This Row],[45]]+laps_times[[#This Row],[46]])</f>
        <v>9.8854861111111095E-2</v>
      </c>
      <c r="BD27" s="138">
        <f>IF(ISBLANK(laps_times[[#This Row],[47]]),"DNF",    rounds_cum_time[[#This Row],[46]]+laps_times[[#This Row],[47]])</f>
        <v>0.1010242361111111</v>
      </c>
      <c r="BE27" s="138">
        <f>IF(ISBLANK(laps_times[[#This Row],[48]]),"DNF",    rounds_cum_time[[#This Row],[47]]+laps_times[[#This Row],[48]])</f>
        <v>0.10315622685185184</v>
      </c>
      <c r="BF27" s="138">
        <f>IF(ISBLANK(laps_times[[#This Row],[49]]),"DNF",    rounds_cum_time[[#This Row],[48]]+laps_times[[#This Row],[49]])</f>
        <v>0.10535306712962962</v>
      </c>
      <c r="BG27" s="138">
        <f>IF(ISBLANK(laps_times[[#This Row],[50]]),"DNF",    rounds_cum_time[[#This Row],[49]]+laps_times[[#This Row],[50]])</f>
        <v>0.10767119212962963</v>
      </c>
      <c r="BH27" s="138">
        <f>IF(ISBLANK(laps_times[[#This Row],[51]]),"DNF",    rounds_cum_time[[#This Row],[50]]+laps_times[[#This Row],[51]])</f>
        <v>0.10985538194444444</v>
      </c>
      <c r="BI27" s="138">
        <f>IF(ISBLANK(laps_times[[#This Row],[52]]),"DNF",    rounds_cum_time[[#This Row],[51]]+laps_times[[#This Row],[52]])</f>
        <v>0.11207107638888889</v>
      </c>
      <c r="BJ27" s="138">
        <f>IF(ISBLANK(laps_times[[#This Row],[53]]),"DNF",    rounds_cum_time[[#This Row],[52]]+laps_times[[#This Row],[53]])</f>
        <v>0.11426775462962963</v>
      </c>
      <c r="BK27" s="138">
        <f>IF(ISBLANK(laps_times[[#This Row],[54]]),"DNF",    rounds_cum_time[[#This Row],[53]]+laps_times[[#This Row],[54]])</f>
        <v>0.11666140046296296</v>
      </c>
      <c r="BL27" s="138">
        <f>IF(ISBLANK(laps_times[[#This Row],[55]]),"DNF",    rounds_cum_time[[#This Row],[54]]+laps_times[[#This Row],[55]])</f>
        <v>0.11889353009259258</v>
      </c>
      <c r="BM27" s="138">
        <f>IF(ISBLANK(laps_times[[#This Row],[56]]),"DNF",    rounds_cum_time[[#This Row],[55]]+laps_times[[#This Row],[56]])</f>
        <v>0.12117010416666665</v>
      </c>
      <c r="BN27" s="138">
        <f>IF(ISBLANK(laps_times[[#This Row],[57]]),"DNF",    rounds_cum_time[[#This Row],[56]]+laps_times[[#This Row],[57]])</f>
        <v>0.12345186342592591</v>
      </c>
      <c r="BO27" s="138">
        <f>IF(ISBLANK(laps_times[[#This Row],[58]]),"DNF",    rounds_cum_time[[#This Row],[57]]+laps_times[[#This Row],[58]])</f>
        <v>0.12585401620370371</v>
      </c>
      <c r="BP27" s="138">
        <f>IF(ISBLANK(laps_times[[#This Row],[59]]),"DNF",    rounds_cum_time[[#This Row],[58]]+laps_times[[#This Row],[59]])</f>
        <v>0.12808980324074073</v>
      </c>
      <c r="BQ27" s="138">
        <f>IF(ISBLANK(laps_times[[#This Row],[60]]),"DNF",    rounds_cum_time[[#This Row],[59]]+laps_times[[#This Row],[60]])</f>
        <v>0.13038262731481481</v>
      </c>
      <c r="BR27" s="138">
        <f>IF(ISBLANK(laps_times[[#This Row],[61]]),"DNF",    rounds_cum_time[[#This Row],[60]]+laps_times[[#This Row],[61]])</f>
        <v>0.13262435185185184</v>
      </c>
      <c r="BS27" s="138">
        <f>IF(ISBLANK(laps_times[[#This Row],[62]]),"DNF",    rounds_cum_time[[#This Row],[61]]+laps_times[[#This Row],[62]])</f>
        <v>0.13487425925925925</v>
      </c>
      <c r="BT27" s="139">
        <f>IF(ISBLANK(laps_times[[#This Row],[63]]),"DNF",    rounds_cum_time[[#This Row],[62]]+laps_times[[#This Row],[63]])</f>
        <v>0.13704843749999998</v>
      </c>
    </row>
    <row r="28" spans="2:72" x14ac:dyDescent="0.2">
      <c r="B28" s="130">
        <f>laps_times[[#This Row],[poř]]</f>
        <v>23</v>
      </c>
      <c r="C28" s="131">
        <f>laps_times[[#This Row],[s.č.]]</f>
        <v>57</v>
      </c>
      <c r="D28" s="131" t="str">
        <f>laps_times[[#This Row],[jméno]]</f>
        <v>Zbíralová Radka</v>
      </c>
      <c r="E28" s="132">
        <f>laps_times[[#This Row],[roč]]</f>
        <v>1972</v>
      </c>
      <c r="F28" s="132" t="str">
        <f>laps_times[[#This Row],[kat]]</f>
        <v>Z2</v>
      </c>
      <c r="G28" s="132">
        <f>laps_times[[#This Row],[poř_kat]]</f>
        <v>1</v>
      </c>
      <c r="H28" s="131" t="str">
        <f>IF(ISBLANK(laps_times[[#This Row],[klub]]),"-",laps_times[[#This Row],[klub]])</f>
        <v>MK Kladno</v>
      </c>
      <c r="I28" s="134">
        <f>laps_times[[#This Row],[celk. čas]]</f>
        <v>0.13714805555555556</v>
      </c>
      <c r="J28" s="138">
        <f>laps_times[[#This Row],[1]]</f>
        <v>2.768252314814815E-3</v>
      </c>
      <c r="K28" s="138">
        <f>IF(ISBLANK(laps_times[[#This Row],[2]]),"DNF",    rounds_cum_time[[#This Row],[1]]+laps_times[[#This Row],[2]])</f>
        <v>4.9004745370370365E-3</v>
      </c>
      <c r="L28" s="138">
        <f>IF(ISBLANK(laps_times[[#This Row],[3]]),"DNF",    rounds_cum_time[[#This Row],[2]]+laps_times[[#This Row],[3]])</f>
        <v>7.0991203703703702E-3</v>
      </c>
      <c r="M28" s="138">
        <f>IF(ISBLANK(laps_times[[#This Row],[4]]),"DNF",    rounds_cum_time[[#This Row],[3]]+laps_times[[#This Row],[4]])</f>
        <v>9.2331828703703708E-3</v>
      </c>
      <c r="N28" s="138">
        <f>IF(ISBLANK(laps_times[[#This Row],[5]]),"DNF",    rounds_cum_time[[#This Row],[4]]+laps_times[[#This Row],[5]])</f>
        <v>1.1348923611111112E-2</v>
      </c>
      <c r="O28" s="138">
        <f>IF(ISBLANK(laps_times[[#This Row],[6]]),"DNF",    rounds_cum_time[[#This Row],[5]]+laps_times[[#This Row],[6]])</f>
        <v>1.3458391203703705E-2</v>
      </c>
      <c r="P28" s="138">
        <f>IF(ISBLANK(laps_times[[#This Row],[7]]),"DNF",    rounds_cum_time[[#This Row],[6]]+laps_times[[#This Row],[7]])</f>
        <v>1.5581631944444445E-2</v>
      </c>
      <c r="Q28" s="138">
        <f>IF(ISBLANK(laps_times[[#This Row],[8]]),"DNF",    rounds_cum_time[[#This Row],[7]]+laps_times[[#This Row],[8]])</f>
        <v>1.7710474537037037E-2</v>
      </c>
      <c r="R28" s="138">
        <f>IF(ISBLANK(laps_times[[#This Row],[9]]),"DNF",    rounds_cum_time[[#This Row],[8]]+laps_times[[#This Row],[9]])</f>
        <v>1.9866747685185183E-2</v>
      </c>
      <c r="S28" s="138">
        <f>IF(ISBLANK(laps_times[[#This Row],[10]]),"DNF",    rounds_cum_time[[#This Row],[9]]+laps_times[[#This Row],[10]])</f>
        <v>2.1996284722222221E-2</v>
      </c>
      <c r="T28" s="138">
        <f>IF(ISBLANK(laps_times[[#This Row],[11]]),"DNF",    rounds_cum_time[[#This Row],[10]]+laps_times[[#This Row],[11]])</f>
        <v>2.4117673611111109E-2</v>
      </c>
      <c r="U28" s="138">
        <f>IF(ISBLANK(laps_times[[#This Row],[12]]),"DNF",    rounds_cum_time[[#This Row],[11]]+laps_times[[#This Row],[12]])</f>
        <v>2.6228009259259256E-2</v>
      </c>
      <c r="V28" s="138">
        <f>IF(ISBLANK(laps_times[[#This Row],[13]]),"DNF",    rounds_cum_time[[#This Row],[12]]+laps_times[[#This Row],[13]])</f>
        <v>2.8342465277777774E-2</v>
      </c>
      <c r="W28" s="138">
        <f>IF(ISBLANK(laps_times[[#This Row],[14]]),"DNF",    rounds_cum_time[[#This Row],[13]]+laps_times[[#This Row],[14]])</f>
        <v>3.047237268518518E-2</v>
      </c>
      <c r="X28" s="138">
        <f>IF(ISBLANK(laps_times[[#This Row],[15]]),"DNF",    rounds_cum_time[[#This Row],[14]]+laps_times[[#This Row],[15]])</f>
        <v>3.255778935185185E-2</v>
      </c>
      <c r="Y28" s="138">
        <f>IF(ISBLANK(laps_times[[#This Row],[16]]),"DNF",    rounds_cum_time[[#This Row],[15]]+laps_times[[#This Row],[16]])</f>
        <v>3.4670127314814815E-2</v>
      </c>
      <c r="Z28" s="138">
        <f>IF(ISBLANK(laps_times[[#This Row],[17]]),"DNF",    rounds_cum_time[[#This Row],[16]]+laps_times[[#This Row],[17]])</f>
        <v>3.6744224537037039E-2</v>
      </c>
      <c r="AA28" s="138">
        <f>IF(ISBLANK(laps_times[[#This Row],[18]]),"DNF",    rounds_cum_time[[#This Row],[17]]+laps_times[[#This Row],[18]])</f>
        <v>3.8845706018518521E-2</v>
      </c>
      <c r="AB28" s="138">
        <f>IF(ISBLANK(laps_times[[#This Row],[19]]),"DNF",    rounds_cum_time[[#This Row],[18]]+laps_times[[#This Row],[19]])</f>
        <v>4.0955543981481483E-2</v>
      </c>
      <c r="AC28" s="138">
        <f>IF(ISBLANK(laps_times[[#This Row],[20]]),"DNF",    rounds_cum_time[[#This Row],[19]]+laps_times[[#This Row],[20]])</f>
        <v>4.3081631944444448E-2</v>
      </c>
      <c r="AD28" s="138">
        <f>IF(ISBLANK(laps_times[[#This Row],[21]]),"DNF",    rounds_cum_time[[#This Row],[20]]+laps_times[[#This Row],[21]])</f>
        <v>4.5207534722222227E-2</v>
      </c>
      <c r="AE28" s="138">
        <f>IF(ISBLANK(laps_times[[#This Row],[22]]),"DNF",    rounds_cum_time[[#This Row],[21]]+laps_times[[#This Row],[22]])</f>
        <v>4.733914351851852E-2</v>
      </c>
      <c r="AF28" s="138">
        <f>IF(ISBLANK(laps_times[[#This Row],[23]]),"DNF",    rounds_cum_time[[#This Row],[22]]+laps_times[[#This Row],[23]])</f>
        <v>4.9478321759259258E-2</v>
      </c>
      <c r="AG28" s="138">
        <f>IF(ISBLANK(laps_times[[#This Row],[24]]),"DNF",    rounds_cum_time[[#This Row],[23]]+laps_times[[#This Row],[24]])</f>
        <v>5.1582893518518518E-2</v>
      </c>
      <c r="AH28" s="138">
        <f>IF(ISBLANK(laps_times[[#This Row],[25]]),"DNF",    rounds_cum_time[[#This Row],[24]]+laps_times[[#This Row],[25]])</f>
        <v>5.3713900462962962E-2</v>
      </c>
      <c r="AI28" s="138">
        <f>IF(ISBLANK(laps_times[[#This Row],[26]]),"DNF",    rounds_cum_time[[#This Row],[25]]+laps_times[[#This Row],[26]])</f>
        <v>5.5835706018518519E-2</v>
      </c>
      <c r="AJ28" s="138">
        <f>IF(ISBLANK(laps_times[[#This Row],[27]]),"DNF",    rounds_cum_time[[#This Row],[26]]+laps_times[[#This Row],[27]])</f>
        <v>5.7964270833333331E-2</v>
      </c>
      <c r="AK28" s="138">
        <f>IF(ISBLANK(laps_times[[#This Row],[28]]),"DNF",    rounds_cum_time[[#This Row],[27]]+laps_times[[#This Row],[28]])</f>
        <v>6.0115462962962961E-2</v>
      </c>
      <c r="AL28" s="138">
        <f>IF(ISBLANK(laps_times[[#This Row],[29]]),"DNF",    rounds_cum_time[[#This Row],[28]]+laps_times[[#This Row],[29]])</f>
        <v>6.226233796296296E-2</v>
      </c>
      <c r="AM28" s="138">
        <f>IF(ISBLANK(laps_times[[#This Row],[30]]),"DNF",    rounds_cum_time[[#This Row],[29]]+laps_times[[#This Row],[30]])</f>
        <v>6.4398773148148139E-2</v>
      </c>
      <c r="AN28" s="138">
        <f>IF(ISBLANK(laps_times[[#This Row],[31]]),"DNF",    rounds_cum_time[[#This Row],[30]]+laps_times[[#This Row],[31]])</f>
        <v>6.6549953703703701E-2</v>
      </c>
      <c r="AO28" s="138">
        <f>IF(ISBLANK(laps_times[[#This Row],[32]]),"DNF",    rounds_cum_time[[#This Row],[31]]+laps_times[[#This Row],[32]])</f>
        <v>6.8717881944444448E-2</v>
      </c>
      <c r="AP28" s="138">
        <f>IF(ISBLANK(laps_times[[#This Row],[33]]),"DNF",    rounds_cum_time[[#This Row],[32]]+laps_times[[#This Row],[33]])</f>
        <v>7.0905613425925926E-2</v>
      </c>
      <c r="AQ28" s="138">
        <f>IF(ISBLANK(laps_times[[#This Row],[34]]),"DNF",    rounds_cum_time[[#This Row],[33]]+laps_times[[#This Row],[34]])</f>
        <v>7.3085208333333332E-2</v>
      </c>
      <c r="AR28" s="138">
        <f>IF(ISBLANK(laps_times[[#This Row],[35]]),"DNF",    rounds_cum_time[[#This Row],[34]]+laps_times[[#This Row],[35]])</f>
        <v>7.5245312499999994E-2</v>
      </c>
      <c r="AS28" s="138">
        <f>IF(ISBLANK(laps_times[[#This Row],[36]]),"DNF",    rounds_cum_time[[#This Row],[35]]+laps_times[[#This Row],[36]])</f>
        <v>7.7402233796296294E-2</v>
      </c>
      <c r="AT28" s="138">
        <f>IF(ISBLANK(laps_times[[#This Row],[37]]),"DNF",    rounds_cum_time[[#This Row],[36]]+laps_times[[#This Row],[37]])</f>
        <v>7.9522476851851848E-2</v>
      </c>
      <c r="AU28" s="138">
        <f>IF(ISBLANK(laps_times[[#This Row],[38]]),"DNF",    rounds_cum_time[[#This Row],[37]]+laps_times[[#This Row],[38]])</f>
        <v>8.1642581018518512E-2</v>
      </c>
      <c r="AV28" s="138">
        <f>IF(ISBLANK(laps_times[[#This Row],[39]]),"DNF",    rounds_cum_time[[#This Row],[38]]+laps_times[[#This Row],[39]])</f>
        <v>8.3781134259259246E-2</v>
      </c>
      <c r="AW28" s="138">
        <f>IF(ISBLANK(laps_times[[#This Row],[40]]),"DNF",    rounds_cum_time[[#This Row],[39]]+laps_times[[#This Row],[40]])</f>
        <v>8.595348379629629E-2</v>
      </c>
      <c r="AX28" s="138">
        <f>IF(ISBLANK(laps_times[[#This Row],[41]]),"DNF",    rounds_cum_time[[#This Row],[40]]+laps_times[[#This Row],[41]])</f>
        <v>8.8119710648148136E-2</v>
      </c>
      <c r="AY28" s="138">
        <f>IF(ISBLANK(laps_times[[#This Row],[42]]),"DNF",    rounds_cum_time[[#This Row],[41]]+laps_times[[#This Row],[42]])</f>
        <v>9.0301168981481467E-2</v>
      </c>
      <c r="AZ28" s="138">
        <f>IF(ISBLANK(laps_times[[#This Row],[43]]),"DNF",    rounds_cum_time[[#This Row],[42]]+laps_times[[#This Row],[43]])</f>
        <v>9.2450787037037019E-2</v>
      </c>
      <c r="BA28" s="138">
        <f>IF(ISBLANK(laps_times[[#This Row],[44]]),"DNF",    rounds_cum_time[[#This Row],[43]]+laps_times[[#This Row],[44]])</f>
        <v>9.4635601851851839E-2</v>
      </c>
      <c r="BB28" s="138">
        <f>IF(ISBLANK(laps_times[[#This Row],[45]]),"DNF",    rounds_cum_time[[#This Row],[44]]+laps_times[[#This Row],[45]])</f>
        <v>9.6819374999999985E-2</v>
      </c>
      <c r="BC28" s="138">
        <f>IF(ISBLANK(laps_times[[#This Row],[46]]),"DNF",    rounds_cum_time[[#This Row],[45]]+laps_times[[#This Row],[46]])</f>
        <v>9.9025844907407387E-2</v>
      </c>
      <c r="BD28" s="138">
        <f>IF(ISBLANK(laps_times[[#This Row],[47]]),"DNF",    rounds_cum_time[[#This Row],[46]]+laps_times[[#This Row],[47]])</f>
        <v>0.10124585648148146</v>
      </c>
      <c r="BE28" s="138">
        <f>IF(ISBLANK(laps_times[[#This Row],[48]]),"DNF",    rounds_cum_time[[#This Row],[47]]+laps_times[[#This Row],[48]])</f>
        <v>0.10346451388888887</v>
      </c>
      <c r="BF28" s="138">
        <f>IF(ISBLANK(laps_times[[#This Row],[49]]),"DNF",    rounds_cum_time[[#This Row],[48]]+laps_times[[#This Row],[49]])</f>
        <v>0.10566842592592592</v>
      </c>
      <c r="BG28" s="138">
        <f>IF(ISBLANK(laps_times[[#This Row],[50]]),"DNF",    rounds_cum_time[[#This Row],[49]]+laps_times[[#This Row],[50]])</f>
        <v>0.10785667824074073</v>
      </c>
      <c r="BH28" s="138">
        <f>IF(ISBLANK(laps_times[[#This Row],[51]]),"DNF",    rounds_cum_time[[#This Row],[50]]+laps_times[[#This Row],[51]])</f>
        <v>0.11004741898148147</v>
      </c>
      <c r="BI28" s="138">
        <f>IF(ISBLANK(laps_times[[#This Row],[52]]),"DNF",    rounds_cum_time[[#This Row],[51]]+laps_times[[#This Row],[52]])</f>
        <v>0.11227177083333333</v>
      </c>
      <c r="BJ28" s="138">
        <f>IF(ISBLANK(laps_times[[#This Row],[53]]),"DNF",    rounds_cum_time[[#This Row],[52]]+laps_times[[#This Row],[53]])</f>
        <v>0.11451822916666667</v>
      </c>
      <c r="BK28" s="138">
        <f>IF(ISBLANK(laps_times[[#This Row],[54]]),"DNF",    rounds_cum_time[[#This Row],[53]]+laps_times[[#This Row],[54]])</f>
        <v>0.11678771990740741</v>
      </c>
      <c r="BL28" s="138">
        <f>IF(ISBLANK(laps_times[[#This Row],[55]]),"DNF",    rounds_cum_time[[#This Row],[54]]+laps_times[[#This Row],[55]])</f>
        <v>0.11906298611111112</v>
      </c>
      <c r="BM28" s="138">
        <f>IF(ISBLANK(laps_times[[#This Row],[56]]),"DNF",    rounds_cum_time[[#This Row],[55]]+laps_times[[#This Row],[56]])</f>
        <v>0.12136315972222222</v>
      </c>
      <c r="BN28" s="138">
        <f>IF(ISBLANK(laps_times[[#This Row],[57]]),"DNF",    rounds_cum_time[[#This Row],[56]]+laps_times[[#This Row],[57]])</f>
        <v>0.12364708333333334</v>
      </c>
      <c r="BO28" s="138">
        <f>IF(ISBLANK(laps_times[[#This Row],[58]]),"DNF",    rounds_cum_time[[#This Row],[57]]+laps_times[[#This Row],[58]])</f>
        <v>0.12592965277777779</v>
      </c>
      <c r="BP28" s="138">
        <f>IF(ISBLANK(laps_times[[#This Row],[59]]),"DNF",    rounds_cum_time[[#This Row],[58]]+laps_times[[#This Row],[59]])</f>
        <v>0.12820046296296297</v>
      </c>
      <c r="BQ28" s="138">
        <f>IF(ISBLANK(laps_times[[#This Row],[60]]),"DNF",    rounds_cum_time[[#This Row],[59]]+laps_times[[#This Row],[60]])</f>
        <v>0.13046613425925926</v>
      </c>
      <c r="BR28" s="138">
        <f>IF(ISBLANK(laps_times[[#This Row],[61]]),"DNF",    rounds_cum_time[[#This Row],[60]]+laps_times[[#This Row],[61]])</f>
        <v>0.13274690972222222</v>
      </c>
      <c r="BS28" s="138">
        <f>IF(ISBLANK(laps_times[[#This Row],[62]]),"DNF",    rounds_cum_time[[#This Row],[61]]+laps_times[[#This Row],[62]])</f>
        <v>0.13498879629629629</v>
      </c>
      <c r="BT28" s="139">
        <f>IF(ISBLANK(laps_times[[#This Row],[63]]),"DNF",    rounds_cum_time[[#This Row],[62]]+laps_times[[#This Row],[63]])</f>
        <v>0.13714805555555554</v>
      </c>
    </row>
    <row r="29" spans="2:72" x14ac:dyDescent="0.2">
      <c r="B29" s="130">
        <f>laps_times[[#This Row],[poř]]</f>
        <v>24</v>
      </c>
      <c r="C29" s="131">
        <f>laps_times[[#This Row],[s.č.]]</f>
        <v>115</v>
      </c>
      <c r="D29" s="131" t="str">
        <f>laps_times[[#This Row],[jméno]]</f>
        <v>Gecová Tereza</v>
      </c>
      <c r="E29" s="132">
        <f>laps_times[[#This Row],[roč]]</f>
        <v>1983</v>
      </c>
      <c r="F29" s="132" t="str">
        <f>laps_times[[#This Row],[kat]]</f>
        <v>Z1</v>
      </c>
      <c r="G29" s="132">
        <f>laps_times[[#This Row],[poř_kat]]</f>
        <v>1</v>
      </c>
      <c r="H29" s="131" t="str">
        <f>IF(ISBLANK(laps_times[[#This Row],[klub]]),"-",laps_times[[#This Row],[klub]])</f>
        <v>Tarahumara</v>
      </c>
      <c r="I29" s="134">
        <f>laps_times[[#This Row],[celk. čas]]</f>
        <v>0.13738047453703703</v>
      </c>
      <c r="J29" s="138">
        <f>laps_times[[#This Row],[1]]</f>
        <v>2.6398726851851848E-3</v>
      </c>
      <c r="K29" s="138">
        <f>IF(ISBLANK(laps_times[[#This Row],[2]]),"DNF",    rounds_cum_time[[#This Row],[1]]+laps_times[[#This Row],[2]])</f>
        <v>4.6572800925925922E-3</v>
      </c>
      <c r="L29" s="138">
        <f>IF(ISBLANK(laps_times[[#This Row],[3]]),"DNF",    rounds_cum_time[[#This Row],[2]]+laps_times[[#This Row],[3]])</f>
        <v>6.6860185185185182E-3</v>
      </c>
      <c r="M29" s="138">
        <f>IF(ISBLANK(laps_times[[#This Row],[4]]),"DNF",    rounds_cum_time[[#This Row],[3]]+laps_times[[#This Row],[4]])</f>
        <v>8.7352662037037034E-3</v>
      </c>
      <c r="N29" s="138">
        <f>IF(ISBLANK(laps_times[[#This Row],[5]]),"DNF",    rounds_cum_time[[#This Row],[4]]+laps_times[[#This Row],[5]])</f>
        <v>1.0811365740740741E-2</v>
      </c>
      <c r="O29" s="138">
        <f>IF(ISBLANK(laps_times[[#This Row],[6]]),"DNF",    rounds_cum_time[[#This Row],[5]]+laps_times[[#This Row],[6]])</f>
        <v>1.2898067129629629E-2</v>
      </c>
      <c r="P29" s="138">
        <f>IF(ISBLANK(laps_times[[#This Row],[7]]),"DNF",    rounds_cum_time[[#This Row],[6]]+laps_times[[#This Row],[7]])</f>
        <v>1.4996793981481481E-2</v>
      </c>
      <c r="Q29" s="138">
        <f>IF(ISBLANK(laps_times[[#This Row],[8]]),"DNF",    rounds_cum_time[[#This Row],[7]]+laps_times[[#This Row],[8]])</f>
        <v>1.7086493055555554E-2</v>
      </c>
      <c r="R29" s="138">
        <f>IF(ISBLANK(laps_times[[#This Row],[9]]),"DNF",    rounds_cum_time[[#This Row],[8]]+laps_times[[#This Row],[9]])</f>
        <v>1.9177384259259259E-2</v>
      </c>
      <c r="S29" s="138">
        <f>IF(ISBLANK(laps_times[[#This Row],[10]]),"DNF",    rounds_cum_time[[#This Row],[9]]+laps_times[[#This Row],[10]])</f>
        <v>2.1296828703703703E-2</v>
      </c>
      <c r="T29" s="138">
        <f>IF(ISBLANK(laps_times[[#This Row],[11]]),"DNF",    rounds_cum_time[[#This Row],[10]]+laps_times[[#This Row],[11]])</f>
        <v>2.3380578703703702E-2</v>
      </c>
      <c r="U29" s="138">
        <f>IF(ISBLANK(laps_times[[#This Row],[12]]),"DNF",    rounds_cum_time[[#This Row],[11]]+laps_times[[#This Row],[12]])</f>
        <v>2.5457465277777775E-2</v>
      </c>
      <c r="V29" s="138">
        <f>IF(ISBLANK(laps_times[[#This Row],[13]]),"DNF",    rounds_cum_time[[#This Row],[12]]+laps_times[[#This Row],[13]])</f>
        <v>2.7553576388888886E-2</v>
      </c>
      <c r="W29" s="138">
        <f>IF(ISBLANK(laps_times[[#This Row],[14]]),"DNF",    rounds_cum_time[[#This Row],[13]]+laps_times[[#This Row],[14]])</f>
        <v>2.9648946759259255E-2</v>
      </c>
      <c r="X29" s="138">
        <f>IF(ISBLANK(laps_times[[#This Row],[15]]),"DNF",    rounds_cum_time[[#This Row],[14]]+laps_times[[#This Row],[15]])</f>
        <v>3.1735011574074073E-2</v>
      </c>
      <c r="Y29" s="138">
        <f>IF(ISBLANK(laps_times[[#This Row],[16]]),"DNF",    rounds_cum_time[[#This Row],[15]]+laps_times[[#This Row],[16]])</f>
        <v>3.3822581018518517E-2</v>
      </c>
      <c r="Z29" s="138">
        <f>IF(ISBLANK(laps_times[[#This Row],[17]]),"DNF",    rounds_cum_time[[#This Row],[16]]+laps_times[[#This Row],[17]])</f>
        <v>3.5939062500000001E-2</v>
      </c>
      <c r="AA29" s="138">
        <f>IF(ISBLANK(laps_times[[#This Row],[18]]),"DNF",    rounds_cum_time[[#This Row],[17]]+laps_times[[#This Row],[18]])</f>
        <v>3.8058368055555555E-2</v>
      </c>
      <c r="AB29" s="138">
        <f>IF(ISBLANK(laps_times[[#This Row],[19]]),"DNF",    rounds_cum_time[[#This Row],[18]]+laps_times[[#This Row],[19]])</f>
        <v>4.0174548611111111E-2</v>
      </c>
      <c r="AC29" s="138">
        <f>IF(ISBLANK(laps_times[[#This Row],[20]]),"DNF",    rounds_cum_time[[#This Row],[19]]+laps_times[[#This Row],[20]])</f>
        <v>4.2256979166666667E-2</v>
      </c>
      <c r="AD29" s="138">
        <f>IF(ISBLANK(laps_times[[#This Row],[21]]),"DNF",    rounds_cum_time[[#This Row],[20]]+laps_times[[#This Row],[21]])</f>
        <v>4.4309317129629627E-2</v>
      </c>
      <c r="AE29" s="138">
        <f>IF(ISBLANK(laps_times[[#This Row],[22]]),"DNF",    rounds_cum_time[[#This Row],[21]]+laps_times[[#This Row],[22]])</f>
        <v>4.6402210648148146E-2</v>
      </c>
      <c r="AF29" s="138">
        <f>IF(ISBLANK(laps_times[[#This Row],[23]]),"DNF",    rounds_cum_time[[#This Row],[22]]+laps_times[[#This Row],[23]])</f>
        <v>4.8505335648148143E-2</v>
      </c>
      <c r="AG29" s="138">
        <f>IF(ISBLANK(laps_times[[#This Row],[24]]),"DNF",    rounds_cum_time[[#This Row],[23]]+laps_times[[#This Row],[24]])</f>
        <v>5.0645324074074072E-2</v>
      </c>
      <c r="AH29" s="138">
        <f>IF(ISBLANK(laps_times[[#This Row],[25]]),"DNF",    rounds_cum_time[[#This Row],[24]]+laps_times[[#This Row],[25]])</f>
        <v>5.2736111111111109E-2</v>
      </c>
      <c r="AI29" s="138">
        <f>IF(ISBLANK(laps_times[[#This Row],[26]]),"DNF",    rounds_cum_time[[#This Row],[25]]+laps_times[[#This Row],[26]])</f>
        <v>5.4870856481481482E-2</v>
      </c>
      <c r="AJ29" s="138">
        <f>IF(ISBLANK(laps_times[[#This Row],[27]]),"DNF",    rounds_cum_time[[#This Row],[26]]+laps_times[[#This Row],[27]])</f>
        <v>5.6996631944444445E-2</v>
      </c>
      <c r="AK29" s="138">
        <f>IF(ISBLANK(laps_times[[#This Row],[28]]),"DNF",    rounds_cum_time[[#This Row],[27]]+laps_times[[#This Row],[28]])</f>
        <v>5.9116643518518516E-2</v>
      </c>
      <c r="AL29" s="138">
        <f>IF(ISBLANK(laps_times[[#This Row],[29]]),"DNF",    rounds_cum_time[[#This Row],[28]]+laps_times[[#This Row],[29]])</f>
        <v>6.1281192129629625E-2</v>
      </c>
      <c r="AM29" s="138">
        <f>IF(ISBLANK(laps_times[[#This Row],[30]]),"DNF",    rounds_cum_time[[#This Row],[29]]+laps_times[[#This Row],[30]])</f>
        <v>6.3421168981481479E-2</v>
      </c>
      <c r="AN29" s="138">
        <f>IF(ISBLANK(laps_times[[#This Row],[31]]),"DNF",    rounds_cum_time[[#This Row],[30]]+laps_times[[#This Row],[31]])</f>
        <v>6.5543495370370367E-2</v>
      </c>
      <c r="AO29" s="138">
        <f>IF(ISBLANK(laps_times[[#This Row],[32]]),"DNF",    rounds_cum_time[[#This Row],[31]]+laps_times[[#This Row],[32]])</f>
        <v>6.770640046296296E-2</v>
      </c>
      <c r="AP29" s="138">
        <f>IF(ISBLANK(laps_times[[#This Row],[33]]),"DNF",    rounds_cum_time[[#This Row],[32]]+laps_times[[#This Row],[33]])</f>
        <v>6.9865844907407409E-2</v>
      </c>
      <c r="AQ29" s="138">
        <f>IF(ISBLANK(laps_times[[#This Row],[34]]),"DNF",    rounds_cum_time[[#This Row],[33]]+laps_times[[#This Row],[34]])</f>
        <v>7.2048969907407404E-2</v>
      </c>
      <c r="AR29" s="138">
        <f>IF(ISBLANK(laps_times[[#This Row],[35]]),"DNF",    rounds_cum_time[[#This Row],[34]]+laps_times[[#This Row],[35]])</f>
        <v>7.4192511574074069E-2</v>
      </c>
      <c r="AS29" s="138">
        <f>IF(ISBLANK(laps_times[[#This Row],[36]]),"DNF",    rounds_cum_time[[#This Row],[35]]+laps_times[[#This Row],[36]])</f>
        <v>7.6377164351851851E-2</v>
      </c>
      <c r="AT29" s="138">
        <f>IF(ISBLANK(laps_times[[#This Row],[37]]),"DNF",    rounds_cum_time[[#This Row],[36]]+laps_times[[#This Row],[37]])</f>
        <v>7.8559525462962965E-2</v>
      </c>
      <c r="AU29" s="138">
        <f>IF(ISBLANK(laps_times[[#This Row],[38]]),"DNF",    rounds_cum_time[[#This Row],[37]]+laps_times[[#This Row],[38]])</f>
        <v>8.075978009259259E-2</v>
      </c>
      <c r="AV29" s="138">
        <f>IF(ISBLANK(laps_times[[#This Row],[39]]),"DNF",    rounds_cum_time[[#This Row],[38]]+laps_times[[#This Row],[39]])</f>
        <v>8.2954884259259259E-2</v>
      </c>
      <c r="AW29" s="138">
        <f>IF(ISBLANK(laps_times[[#This Row],[40]]),"DNF",    rounds_cum_time[[#This Row],[39]]+laps_times[[#This Row],[40]])</f>
        <v>8.5190416666666671E-2</v>
      </c>
      <c r="AX29" s="138">
        <f>IF(ISBLANK(laps_times[[#This Row],[41]]),"DNF",    rounds_cum_time[[#This Row],[40]]+laps_times[[#This Row],[41]])</f>
        <v>8.7414432870370373E-2</v>
      </c>
      <c r="AY29" s="138">
        <f>IF(ISBLANK(laps_times[[#This Row],[42]]),"DNF",    rounds_cum_time[[#This Row],[41]]+laps_times[[#This Row],[42]])</f>
        <v>8.9692291666666674E-2</v>
      </c>
      <c r="AZ29" s="138">
        <f>IF(ISBLANK(laps_times[[#This Row],[43]]),"DNF",    rounds_cum_time[[#This Row],[42]]+laps_times[[#This Row],[43]])</f>
        <v>9.1925393518518528E-2</v>
      </c>
      <c r="BA29" s="138">
        <f>IF(ISBLANK(laps_times[[#This Row],[44]]),"DNF",    rounds_cum_time[[#This Row],[43]]+laps_times[[#This Row],[44]])</f>
        <v>9.4107500000000011E-2</v>
      </c>
      <c r="BB29" s="138">
        <f>IF(ISBLANK(laps_times[[#This Row],[45]]),"DNF",    rounds_cum_time[[#This Row],[44]]+laps_times[[#This Row],[45]])</f>
        <v>9.6371273148148154E-2</v>
      </c>
      <c r="BC29" s="138">
        <f>IF(ISBLANK(laps_times[[#This Row],[46]]),"DNF",    rounds_cum_time[[#This Row],[45]]+laps_times[[#This Row],[46]])</f>
        <v>9.8730509259259261E-2</v>
      </c>
      <c r="BD29" s="138">
        <f>IF(ISBLANK(laps_times[[#This Row],[47]]),"DNF",    rounds_cum_time[[#This Row],[46]]+laps_times[[#This Row],[47]])</f>
        <v>0.10100333333333333</v>
      </c>
      <c r="BE29" s="138">
        <f>IF(ISBLANK(laps_times[[#This Row],[48]]),"DNF",    rounds_cum_time[[#This Row],[47]]+laps_times[[#This Row],[48]])</f>
        <v>0.10329599537037037</v>
      </c>
      <c r="BF29" s="138">
        <f>IF(ISBLANK(laps_times[[#This Row],[49]]),"DNF",    rounds_cum_time[[#This Row],[48]]+laps_times[[#This Row],[49]])</f>
        <v>0.10563400462962963</v>
      </c>
      <c r="BG29" s="138">
        <f>IF(ISBLANK(laps_times[[#This Row],[50]]),"DNF",    rounds_cum_time[[#This Row],[49]]+laps_times[[#This Row],[50]])</f>
        <v>0.1078575</v>
      </c>
      <c r="BH29" s="138">
        <f>IF(ISBLANK(laps_times[[#This Row],[51]]),"DNF",    rounds_cum_time[[#This Row],[50]]+laps_times[[#This Row],[51]])</f>
        <v>0.11006564814814815</v>
      </c>
      <c r="BI29" s="138">
        <f>IF(ISBLANK(laps_times[[#This Row],[52]]),"DNF",    rounds_cum_time[[#This Row],[51]]+laps_times[[#This Row],[52]])</f>
        <v>0.11234015046296296</v>
      </c>
      <c r="BJ29" s="138">
        <f>IF(ISBLANK(laps_times[[#This Row],[53]]),"DNF",    rounds_cum_time[[#This Row],[52]]+laps_times[[#This Row],[53]])</f>
        <v>0.11461584490740741</v>
      </c>
      <c r="BK29" s="138">
        <f>IF(ISBLANK(laps_times[[#This Row],[54]]),"DNF",    rounds_cum_time[[#This Row],[53]]+laps_times[[#This Row],[54]])</f>
        <v>0.11684344907407407</v>
      </c>
      <c r="BL29" s="138">
        <f>IF(ISBLANK(laps_times[[#This Row],[55]]),"DNF",    rounds_cum_time[[#This Row],[54]]+laps_times[[#This Row],[55]])</f>
        <v>0.11914462962962963</v>
      </c>
      <c r="BM29" s="138">
        <f>IF(ISBLANK(laps_times[[#This Row],[56]]),"DNF",    rounds_cum_time[[#This Row],[55]]+laps_times[[#This Row],[56]])</f>
        <v>0.1214265625</v>
      </c>
      <c r="BN29" s="138">
        <f>IF(ISBLANK(laps_times[[#This Row],[57]]),"DNF",    rounds_cum_time[[#This Row],[56]]+laps_times[[#This Row],[57]])</f>
        <v>0.1237777662037037</v>
      </c>
      <c r="BO29" s="138">
        <f>IF(ISBLANK(laps_times[[#This Row],[58]]),"DNF",    rounds_cum_time[[#This Row],[57]]+laps_times[[#This Row],[58]])</f>
        <v>0.1260682175925926</v>
      </c>
      <c r="BP29" s="138">
        <f>IF(ISBLANK(laps_times[[#This Row],[59]]),"DNF",    rounds_cum_time[[#This Row],[58]]+laps_times[[#This Row],[59]])</f>
        <v>0.12839401620370372</v>
      </c>
      <c r="BQ29" s="138">
        <f>IF(ISBLANK(laps_times[[#This Row],[60]]),"DNF",    rounds_cum_time[[#This Row],[59]]+laps_times[[#This Row],[60]])</f>
        <v>0.13068262731481484</v>
      </c>
      <c r="BR29" s="138">
        <f>IF(ISBLANK(laps_times[[#This Row],[61]]),"DNF",    rounds_cum_time[[#This Row],[60]]+laps_times[[#This Row],[61]])</f>
        <v>0.13295420138888892</v>
      </c>
      <c r="BS29" s="138">
        <f>IF(ISBLANK(laps_times[[#This Row],[62]]),"DNF",    rounds_cum_time[[#This Row],[61]]+laps_times[[#This Row],[62]])</f>
        <v>0.13523295138888891</v>
      </c>
      <c r="BT29" s="139">
        <f>IF(ISBLANK(laps_times[[#This Row],[63]]),"DNF",    rounds_cum_time[[#This Row],[62]]+laps_times[[#This Row],[63]])</f>
        <v>0.13738047453703706</v>
      </c>
    </row>
    <row r="30" spans="2:72" x14ac:dyDescent="0.2">
      <c r="B30" s="130">
        <f>laps_times[[#This Row],[poř]]</f>
        <v>25</v>
      </c>
      <c r="C30" s="131">
        <f>laps_times[[#This Row],[s.č.]]</f>
        <v>31</v>
      </c>
      <c r="D30" s="131" t="str">
        <f>laps_times[[#This Row],[jméno]]</f>
        <v>Doucha Jiří</v>
      </c>
      <c r="E30" s="132">
        <f>laps_times[[#This Row],[roč]]</f>
        <v>1971</v>
      </c>
      <c r="F30" s="132" t="str">
        <f>laps_times[[#This Row],[kat]]</f>
        <v>M3</v>
      </c>
      <c r="G30" s="132">
        <f>laps_times[[#This Row],[poř_kat]]</f>
        <v>12</v>
      </c>
      <c r="H30" s="131" t="str">
        <f>IF(ISBLANK(laps_times[[#This Row],[klub]]),"-",laps_times[[#This Row],[klub]])</f>
        <v>Hvězda Pardubice</v>
      </c>
      <c r="I30" s="134">
        <f>laps_times[[#This Row],[celk. čas]]</f>
        <v>0.13768703703703702</v>
      </c>
      <c r="J30" s="138">
        <f>laps_times[[#This Row],[1]]</f>
        <v>2.6200462962962961E-3</v>
      </c>
      <c r="K30" s="138">
        <f>IF(ISBLANK(laps_times[[#This Row],[2]]),"DNF",    rounds_cum_time[[#This Row],[1]]+laps_times[[#This Row],[2]])</f>
        <v>4.6632407407407404E-3</v>
      </c>
      <c r="L30" s="138">
        <f>IF(ISBLANK(laps_times[[#This Row],[3]]),"DNF",    rounds_cum_time[[#This Row],[2]]+laps_times[[#This Row],[3]])</f>
        <v>6.7155787037037028E-3</v>
      </c>
      <c r="M30" s="138">
        <f>IF(ISBLANK(laps_times[[#This Row],[4]]),"DNF",    rounds_cum_time[[#This Row],[3]]+laps_times[[#This Row],[4]])</f>
        <v>8.7381018518518511E-3</v>
      </c>
      <c r="N30" s="138">
        <f>IF(ISBLANK(laps_times[[#This Row],[5]]),"DNF",    rounds_cum_time[[#This Row],[4]]+laps_times[[#This Row],[5]])</f>
        <v>1.0838460648148147E-2</v>
      </c>
      <c r="O30" s="138">
        <f>IF(ISBLANK(laps_times[[#This Row],[6]]),"DNF",    rounds_cum_time[[#This Row],[5]]+laps_times[[#This Row],[6]])</f>
        <v>1.2853356481481481E-2</v>
      </c>
      <c r="P30" s="138">
        <f>IF(ISBLANK(laps_times[[#This Row],[7]]),"DNF",    rounds_cum_time[[#This Row],[6]]+laps_times[[#This Row],[7]])</f>
        <v>1.4903877314814814E-2</v>
      </c>
      <c r="Q30" s="138">
        <f>IF(ISBLANK(laps_times[[#This Row],[8]]),"DNF",    rounds_cum_time[[#This Row],[7]]+laps_times[[#This Row],[8]])</f>
        <v>1.7021655092592593E-2</v>
      </c>
      <c r="R30" s="138">
        <f>IF(ISBLANK(laps_times[[#This Row],[9]]),"DNF",    rounds_cum_time[[#This Row],[8]]+laps_times[[#This Row],[9]])</f>
        <v>1.9113981481481482E-2</v>
      </c>
      <c r="S30" s="138">
        <f>IF(ISBLANK(laps_times[[#This Row],[10]]),"DNF",    rounds_cum_time[[#This Row],[9]]+laps_times[[#This Row],[10]])</f>
        <v>2.1224583333333335E-2</v>
      </c>
      <c r="T30" s="138">
        <f>IF(ISBLANK(laps_times[[#This Row],[11]]),"DNF",    rounds_cum_time[[#This Row],[10]]+laps_times[[#This Row],[11]])</f>
        <v>2.3329953703703707E-2</v>
      </c>
      <c r="U30" s="138">
        <f>IF(ISBLANK(laps_times[[#This Row],[12]]),"DNF",    rounds_cum_time[[#This Row],[11]]+laps_times[[#This Row],[12]])</f>
        <v>2.5413553240740745E-2</v>
      </c>
      <c r="V30" s="138">
        <f>IF(ISBLANK(laps_times[[#This Row],[13]]),"DNF",    rounds_cum_time[[#This Row],[12]]+laps_times[[#This Row],[13]])</f>
        <v>2.7532812500000003E-2</v>
      </c>
      <c r="W30" s="138">
        <f>IF(ISBLANK(laps_times[[#This Row],[14]]),"DNF",    rounds_cum_time[[#This Row],[13]]+laps_times[[#This Row],[14]])</f>
        <v>2.9642916666666672E-2</v>
      </c>
      <c r="X30" s="138">
        <f>IF(ISBLANK(laps_times[[#This Row],[15]]),"DNF",    rounds_cum_time[[#This Row],[14]]+laps_times[[#This Row],[15]])</f>
        <v>3.1760694444444452E-2</v>
      </c>
      <c r="Y30" s="138">
        <f>IF(ISBLANK(laps_times[[#This Row],[16]]),"DNF",    rounds_cum_time[[#This Row],[15]]+laps_times[[#This Row],[16]])</f>
        <v>3.3934004629629637E-2</v>
      </c>
      <c r="Z30" s="138">
        <f>IF(ISBLANK(laps_times[[#This Row],[17]]),"DNF",    rounds_cum_time[[#This Row],[16]]+laps_times[[#This Row],[17]])</f>
        <v>3.6127546296296303E-2</v>
      </c>
      <c r="AA30" s="138">
        <f>IF(ISBLANK(laps_times[[#This Row],[18]]),"DNF",    rounds_cum_time[[#This Row],[17]]+laps_times[[#This Row],[18]])</f>
        <v>3.8290474537037045E-2</v>
      </c>
      <c r="AB30" s="138">
        <f>IF(ISBLANK(laps_times[[#This Row],[19]]),"DNF",    rounds_cum_time[[#This Row],[18]]+laps_times[[#This Row],[19]])</f>
        <v>4.0465335648148158E-2</v>
      </c>
      <c r="AC30" s="138">
        <f>IF(ISBLANK(laps_times[[#This Row],[20]]),"DNF",    rounds_cum_time[[#This Row],[19]]+laps_times[[#This Row],[20]])</f>
        <v>4.2588807870370379E-2</v>
      </c>
      <c r="AD30" s="138">
        <f>IF(ISBLANK(laps_times[[#This Row],[21]]),"DNF",    rounds_cum_time[[#This Row],[20]]+laps_times[[#This Row],[21]])</f>
        <v>4.4703807870370378E-2</v>
      </c>
      <c r="AE30" s="138">
        <f>IF(ISBLANK(laps_times[[#This Row],[22]]),"DNF",    rounds_cum_time[[#This Row],[21]]+laps_times[[#This Row],[22]])</f>
        <v>4.6767870370370376E-2</v>
      </c>
      <c r="AF30" s="138">
        <f>IF(ISBLANK(laps_times[[#This Row],[23]]),"DNF",    rounds_cum_time[[#This Row],[22]]+laps_times[[#This Row],[23]])</f>
        <v>4.889099537037038E-2</v>
      </c>
      <c r="AG30" s="138">
        <f>IF(ISBLANK(laps_times[[#This Row],[24]]),"DNF",    rounds_cum_time[[#This Row],[23]]+laps_times[[#This Row],[24]])</f>
        <v>5.1065393518518527E-2</v>
      </c>
      <c r="AH30" s="138">
        <f>IF(ISBLANK(laps_times[[#This Row],[25]]),"DNF",    rounds_cum_time[[#This Row],[24]]+laps_times[[#This Row],[25]])</f>
        <v>5.3187523148148154E-2</v>
      </c>
      <c r="AI30" s="138">
        <f>IF(ISBLANK(laps_times[[#This Row],[26]]),"DNF",    rounds_cum_time[[#This Row],[25]]+laps_times[[#This Row],[26]])</f>
        <v>5.5304918981481488E-2</v>
      </c>
      <c r="AJ30" s="138">
        <f>IF(ISBLANK(laps_times[[#This Row],[27]]),"DNF",    rounds_cum_time[[#This Row],[26]]+laps_times[[#This Row],[27]])</f>
        <v>5.7448819444444452E-2</v>
      </c>
      <c r="AK30" s="138">
        <f>IF(ISBLANK(laps_times[[#This Row],[28]]),"DNF",    rounds_cum_time[[#This Row],[27]]+laps_times[[#This Row],[28]])</f>
        <v>5.9627766203703712E-2</v>
      </c>
      <c r="AL30" s="138">
        <f>IF(ISBLANK(laps_times[[#This Row],[29]]),"DNF",    rounds_cum_time[[#This Row],[28]]+laps_times[[#This Row],[29]])</f>
        <v>6.1813518518518525E-2</v>
      </c>
      <c r="AM30" s="138">
        <f>IF(ISBLANK(laps_times[[#This Row],[30]]),"DNF",    rounds_cum_time[[#This Row],[29]]+laps_times[[#This Row],[30]])</f>
        <v>6.3961608796296296E-2</v>
      </c>
      <c r="AN30" s="138">
        <f>IF(ISBLANK(laps_times[[#This Row],[31]]),"DNF",    rounds_cum_time[[#This Row],[30]]+laps_times[[#This Row],[31]])</f>
        <v>6.6849687500000005E-2</v>
      </c>
      <c r="AO30" s="138">
        <f>IF(ISBLANK(laps_times[[#This Row],[32]]),"DNF",    rounds_cum_time[[#This Row],[31]]+laps_times[[#This Row],[32]])</f>
        <v>6.8871006944444452E-2</v>
      </c>
      <c r="AP30" s="138">
        <f>IF(ISBLANK(laps_times[[#This Row],[33]]),"DNF",    rounds_cum_time[[#This Row],[32]]+laps_times[[#This Row],[33]])</f>
        <v>7.0982581018518523E-2</v>
      </c>
      <c r="AQ30" s="138">
        <f>IF(ISBLANK(laps_times[[#This Row],[34]]),"DNF",    rounds_cum_time[[#This Row],[33]]+laps_times[[#This Row],[34]])</f>
        <v>7.3066990740740745E-2</v>
      </c>
      <c r="AR30" s="138">
        <f>IF(ISBLANK(laps_times[[#This Row],[35]]),"DNF",    rounds_cum_time[[#This Row],[34]]+laps_times[[#This Row],[35]])</f>
        <v>7.5235335648148147E-2</v>
      </c>
      <c r="AS30" s="138">
        <f>IF(ISBLANK(laps_times[[#This Row],[36]]),"DNF",    rounds_cum_time[[#This Row],[35]]+laps_times[[#This Row],[36]])</f>
        <v>7.7403252314814819E-2</v>
      </c>
      <c r="AT30" s="138">
        <f>IF(ISBLANK(laps_times[[#This Row],[37]]),"DNF",    rounds_cum_time[[#This Row],[36]]+laps_times[[#This Row],[37]])</f>
        <v>7.9533402777777776E-2</v>
      </c>
      <c r="AU30" s="138">
        <f>IF(ISBLANK(laps_times[[#This Row],[38]]),"DNF",    rounds_cum_time[[#This Row],[37]]+laps_times[[#This Row],[38]])</f>
        <v>8.1647106481481477E-2</v>
      </c>
      <c r="AV30" s="138">
        <f>IF(ISBLANK(laps_times[[#This Row],[39]]),"DNF",    rounds_cum_time[[#This Row],[38]]+laps_times[[#This Row],[39]])</f>
        <v>8.3793842592592593E-2</v>
      </c>
      <c r="AW30" s="138">
        <f>IF(ISBLANK(laps_times[[#This Row],[40]]),"DNF",    rounds_cum_time[[#This Row],[39]]+laps_times[[#This Row],[40]])</f>
        <v>8.6024884259259263E-2</v>
      </c>
      <c r="AX30" s="138">
        <f>IF(ISBLANK(laps_times[[#This Row],[41]]),"DNF",    rounds_cum_time[[#This Row],[40]]+laps_times[[#This Row],[41]])</f>
        <v>8.8319062500000003E-2</v>
      </c>
      <c r="AY30" s="138">
        <f>IF(ISBLANK(laps_times[[#This Row],[42]]),"DNF",    rounds_cum_time[[#This Row],[41]]+laps_times[[#This Row],[42]])</f>
        <v>9.0577557870370376E-2</v>
      </c>
      <c r="AZ30" s="138">
        <f>IF(ISBLANK(laps_times[[#This Row],[43]]),"DNF",    rounds_cum_time[[#This Row],[42]]+laps_times[[#This Row],[43]])</f>
        <v>9.2800613425925937E-2</v>
      </c>
      <c r="BA30" s="138">
        <f>IF(ISBLANK(laps_times[[#This Row],[44]]),"DNF",    rounds_cum_time[[#This Row],[43]]+laps_times[[#This Row],[44]])</f>
        <v>9.5029629629629644E-2</v>
      </c>
      <c r="BB30" s="138">
        <f>IF(ISBLANK(laps_times[[#This Row],[45]]),"DNF",    rounds_cum_time[[#This Row],[44]]+laps_times[[#This Row],[45]])</f>
        <v>9.727266203703705E-2</v>
      </c>
      <c r="BC30" s="138">
        <f>IF(ISBLANK(laps_times[[#This Row],[46]]),"DNF",    rounds_cum_time[[#This Row],[45]]+laps_times[[#This Row],[46]])</f>
        <v>9.9474282407407424E-2</v>
      </c>
      <c r="BD30" s="138">
        <f>IF(ISBLANK(laps_times[[#This Row],[47]]),"DNF",    rounds_cum_time[[#This Row],[46]]+laps_times[[#This Row],[47]])</f>
        <v>0.10171130787037039</v>
      </c>
      <c r="BE30" s="138">
        <f>IF(ISBLANK(laps_times[[#This Row],[48]]),"DNF",    rounds_cum_time[[#This Row],[47]]+laps_times[[#This Row],[48]])</f>
        <v>0.1039553240740741</v>
      </c>
      <c r="BF30" s="138">
        <f>IF(ISBLANK(laps_times[[#This Row],[49]]),"DNF",    rounds_cum_time[[#This Row],[48]]+laps_times[[#This Row],[49]])</f>
        <v>0.10621708333333335</v>
      </c>
      <c r="BG30" s="138">
        <f>IF(ISBLANK(laps_times[[#This Row],[50]]),"DNF",    rounds_cum_time[[#This Row],[49]]+laps_times[[#This Row],[50]])</f>
        <v>0.10847891203703705</v>
      </c>
      <c r="BH30" s="138">
        <f>IF(ISBLANK(laps_times[[#This Row],[51]]),"DNF",    rounds_cum_time[[#This Row],[50]]+laps_times[[#This Row],[51]])</f>
        <v>0.11074770833333335</v>
      </c>
      <c r="BI30" s="138">
        <f>IF(ISBLANK(laps_times[[#This Row],[52]]),"DNF",    rounds_cum_time[[#This Row],[51]]+laps_times[[#This Row],[52]])</f>
        <v>0.11302881944444446</v>
      </c>
      <c r="BJ30" s="138">
        <f>IF(ISBLANK(laps_times[[#This Row],[53]]),"DNF",    rounds_cum_time[[#This Row],[52]]+laps_times[[#This Row],[53]])</f>
        <v>0.11529378472222224</v>
      </c>
      <c r="BK30" s="138">
        <f>IF(ISBLANK(laps_times[[#This Row],[54]]),"DNF",    rounds_cum_time[[#This Row],[53]]+laps_times[[#This Row],[54]])</f>
        <v>0.1175946064814815</v>
      </c>
      <c r="BL30" s="138">
        <f>IF(ISBLANK(laps_times[[#This Row],[55]]),"DNF",    rounds_cum_time[[#This Row],[54]]+laps_times[[#This Row],[55]])</f>
        <v>0.1199242013888889</v>
      </c>
      <c r="BM30" s="138">
        <f>IF(ISBLANK(laps_times[[#This Row],[56]]),"DNF",    rounds_cum_time[[#This Row],[55]]+laps_times[[#This Row],[56]])</f>
        <v>0.12232075231481483</v>
      </c>
      <c r="BN30" s="138">
        <f>IF(ISBLANK(laps_times[[#This Row],[57]]),"DNF",    rounds_cum_time[[#This Row],[56]]+laps_times[[#This Row],[57]])</f>
        <v>0.12460626157407409</v>
      </c>
      <c r="BO30" s="138">
        <f>IF(ISBLANK(laps_times[[#This Row],[58]]),"DNF",    rounds_cum_time[[#This Row],[57]]+laps_times[[#This Row],[58]])</f>
        <v>0.12688746527777781</v>
      </c>
      <c r="BP30" s="138">
        <f>IF(ISBLANK(laps_times[[#This Row],[59]]),"DNF",    rounds_cum_time[[#This Row],[58]]+laps_times[[#This Row],[59]])</f>
        <v>0.12909614583333337</v>
      </c>
      <c r="BQ30" s="138">
        <f>IF(ISBLANK(laps_times[[#This Row],[60]]),"DNF",    rounds_cum_time[[#This Row],[59]]+laps_times[[#This Row],[60]])</f>
        <v>0.13133537037037041</v>
      </c>
      <c r="BR30" s="138">
        <f>IF(ISBLANK(laps_times[[#This Row],[61]]),"DNF",    rounds_cum_time[[#This Row],[60]]+laps_times[[#This Row],[61]])</f>
        <v>0.13348467592592597</v>
      </c>
      <c r="BS30" s="138">
        <f>IF(ISBLANK(laps_times[[#This Row],[62]]),"DNF",    rounds_cum_time[[#This Row],[61]]+laps_times[[#This Row],[62]])</f>
        <v>0.1355897569444445</v>
      </c>
      <c r="BT30" s="139">
        <f>IF(ISBLANK(laps_times[[#This Row],[63]]),"DNF",    rounds_cum_time[[#This Row],[62]]+laps_times[[#This Row],[63]])</f>
        <v>0.13768703703703708</v>
      </c>
    </row>
    <row r="31" spans="2:72" x14ac:dyDescent="0.2">
      <c r="B31" s="130">
        <f>laps_times[[#This Row],[poř]]</f>
        <v>26</v>
      </c>
      <c r="C31" s="131">
        <f>laps_times[[#This Row],[s.č.]]</f>
        <v>35</v>
      </c>
      <c r="D31" s="131" t="str">
        <f>laps_times[[#This Row],[jméno]]</f>
        <v>Ščibran Miroslav</v>
      </c>
      <c r="E31" s="132">
        <f>laps_times[[#This Row],[roč]]</f>
        <v>1977</v>
      </c>
      <c r="F31" s="132" t="str">
        <f>laps_times[[#This Row],[kat]]</f>
        <v>M2</v>
      </c>
      <c r="G31" s="132">
        <f>laps_times[[#This Row],[poř_kat]]</f>
        <v>11</v>
      </c>
      <c r="H31" s="131" t="str">
        <f>IF(ISBLANK(laps_times[[#This Row],[klub]]),"-",laps_times[[#This Row],[klub]])</f>
        <v>SIRKA A KLUB MIZA ŽILINA</v>
      </c>
      <c r="I31" s="134">
        <f>laps_times[[#This Row],[celk. čas]]</f>
        <v>0.13776060185185185</v>
      </c>
      <c r="J31" s="138">
        <f>laps_times[[#This Row],[1]]</f>
        <v>2.3237037037037037E-3</v>
      </c>
      <c r="K31" s="138">
        <f>IF(ISBLANK(laps_times[[#This Row],[2]]),"DNF",    rounds_cum_time[[#This Row],[1]]+laps_times[[#This Row],[2]])</f>
        <v>4.1322337962962962E-3</v>
      </c>
      <c r="L31" s="138">
        <f>IF(ISBLANK(laps_times[[#This Row],[3]]),"DNF",    rounds_cum_time[[#This Row],[2]]+laps_times[[#This Row],[3]])</f>
        <v>5.9949999999999995E-3</v>
      </c>
      <c r="M31" s="138">
        <f>IF(ISBLANK(laps_times[[#This Row],[4]]),"DNF",    rounds_cum_time[[#This Row],[3]]+laps_times[[#This Row],[4]])</f>
        <v>7.9147685185185189E-3</v>
      </c>
      <c r="N31" s="138">
        <f>IF(ISBLANK(laps_times[[#This Row],[5]]),"DNF",    rounds_cum_time[[#This Row],[4]]+laps_times[[#This Row],[5]])</f>
        <v>9.7979629629629632E-3</v>
      </c>
      <c r="O31" s="138">
        <f>IF(ISBLANK(laps_times[[#This Row],[6]]),"DNF",    rounds_cum_time[[#This Row],[5]]+laps_times[[#This Row],[6]])</f>
        <v>1.1689537037037036E-2</v>
      </c>
      <c r="P31" s="138">
        <f>IF(ISBLANK(laps_times[[#This Row],[7]]),"DNF",    rounds_cum_time[[#This Row],[6]]+laps_times[[#This Row],[7]])</f>
        <v>1.3583518518518517E-2</v>
      </c>
      <c r="Q31" s="138">
        <f>IF(ISBLANK(laps_times[[#This Row],[8]]),"DNF",    rounds_cum_time[[#This Row],[7]]+laps_times[[#This Row],[8]])</f>
        <v>1.5482627314814814E-2</v>
      </c>
      <c r="R31" s="138">
        <f>IF(ISBLANK(laps_times[[#This Row],[9]]),"DNF",    rounds_cum_time[[#This Row],[8]]+laps_times[[#This Row],[9]])</f>
        <v>1.7397858796296295E-2</v>
      </c>
      <c r="S31" s="138">
        <f>IF(ISBLANK(laps_times[[#This Row],[10]]),"DNF",    rounds_cum_time[[#This Row],[9]]+laps_times[[#This Row],[10]])</f>
        <v>1.928827546296296E-2</v>
      </c>
      <c r="T31" s="138">
        <f>IF(ISBLANK(laps_times[[#This Row],[11]]),"DNF",    rounds_cum_time[[#This Row],[10]]+laps_times[[#This Row],[11]])</f>
        <v>2.1208379629629626E-2</v>
      </c>
      <c r="U31" s="138">
        <f>IF(ISBLANK(laps_times[[#This Row],[12]]),"DNF",    rounds_cum_time[[#This Row],[11]]+laps_times[[#This Row],[12]])</f>
        <v>2.317512731481481E-2</v>
      </c>
      <c r="V31" s="138">
        <f>IF(ISBLANK(laps_times[[#This Row],[13]]),"DNF",    rounds_cum_time[[#This Row],[12]]+laps_times[[#This Row],[13]])</f>
        <v>2.5170810185185181E-2</v>
      </c>
      <c r="W31" s="138">
        <f>IF(ISBLANK(laps_times[[#This Row],[14]]),"DNF",    rounds_cum_time[[#This Row],[13]]+laps_times[[#This Row],[14]])</f>
        <v>2.7155254629629626E-2</v>
      </c>
      <c r="X31" s="138">
        <f>IF(ISBLANK(laps_times[[#This Row],[15]]),"DNF",    rounds_cum_time[[#This Row],[14]]+laps_times[[#This Row],[15]])</f>
        <v>2.9167777777777775E-2</v>
      </c>
      <c r="Y31" s="138">
        <f>IF(ISBLANK(laps_times[[#This Row],[16]]),"DNF",    rounds_cum_time[[#This Row],[15]]+laps_times[[#This Row],[16]])</f>
        <v>3.1167523148148146E-2</v>
      </c>
      <c r="Z31" s="138">
        <f>IF(ISBLANK(laps_times[[#This Row],[17]]),"DNF",    rounds_cum_time[[#This Row],[16]]+laps_times[[#This Row],[17]])</f>
        <v>3.317827546296296E-2</v>
      </c>
      <c r="AA31" s="138">
        <f>IF(ISBLANK(laps_times[[#This Row],[18]]),"DNF",    rounds_cum_time[[#This Row],[17]]+laps_times[[#This Row],[18]])</f>
        <v>3.5207731481481479E-2</v>
      </c>
      <c r="AB31" s="138">
        <f>IF(ISBLANK(laps_times[[#This Row],[19]]),"DNF",    rounds_cum_time[[#This Row],[18]]+laps_times[[#This Row],[19]])</f>
        <v>3.7229687499999997E-2</v>
      </c>
      <c r="AC31" s="138">
        <f>IF(ISBLANK(laps_times[[#This Row],[20]]),"DNF",    rounds_cum_time[[#This Row],[19]]+laps_times[[#This Row],[20]])</f>
        <v>3.9224074074074071E-2</v>
      </c>
      <c r="AD31" s="138">
        <f>IF(ISBLANK(laps_times[[#This Row],[21]]),"DNF",    rounds_cum_time[[#This Row],[20]]+laps_times[[#This Row],[21]])</f>
        <v>4.1274953703703703E-2</v>
      </c>
      <c r="AE31" s="138">
        <f>IF(ISBLANK(laps_times[[#This Row],[22]]),"DNF",    rounds_cum_time[[#This Row],[21]]+laps_times[[#This Row],[22]])</f>
        <v>4.3388993055555554E-2</v>
      </c>
      <c r="AF31" s="138">
        <f>IF(ISBLANK(laps_times[[#This Row],[23]]),"DNF",    rounds_cum_time[[#This Row],[22]]+laps_times[[#This Row],[23]])</f>
        <v>4.5500428240740742E-2</v>
      </c>
      <c r="AG31" s="138">
        <f>IF(ISBLANK(laps_times[[#This Row],[24]]),"DNF",    rounds_cum_time[[#This Row],[23]]+laps_times[[#This Row],[24]])</f>
        <v>4.7670011574074078E-2</v>
      </c>
      <c r="AH31" s="138">
        <f>IF(ISBLANK(laps_times[[#This Row],[25]]),"DNF",    rounds_cum_time[[#This Row],[24]]+laps_times[[#This Row],[25]])</f>
        <v>4.9845543981481485E-2</v>
      </c>
      <c r="AI31" s="138">
        <f>IF(ISBLANK(laps_times[[#This Row],[26]]),"DNF",    rounds_cum_time[[#This Row],[25]]+laps_times[[#This Row],[26]])</f>
        <v>5.1995752314814819E-2</v>
      </c>
      <c r="AJ31" s="138">
        <f>IF(ISBLANK(laps_times[[#This Row],[27]]),"DNF",    rounds_cum_time[[#This Row],[26]]+laps_times[[#This Row],[27]])</f>
        <v>5.4135046296296299E-2</v>
      </c>
      <c r="AK31" s="138">
        <f>IF(ISBLANK(laps_times[[#This Row],[28]]),"DNF",    rounds_cum_time[[#This Row],[27]]+laps_times[[#This Row],[28]])</f>
        <v>5.6242592592592594E-2</v>
      </c>
      <c r="AL31" s="138">
        <f>IF(ISBLANK(laps_times[[#This Row],[29]]),"DNF",    rounds_cum_time[[#This Row],[28]]+laps_times[[#This Row],[29]])</f>
        <v>5.8323784722222223E-2</v>
      </c>
      <c r="AM31" s="138">
        <f>IF(ISBLANK(laps_times[[#This Row],[30]]),"DNF",    rounds_cum_time[[#This Row],[29]]+laps_times[[#This Row],[30]])</f>
        <v>6.0453611111111111E-2</v>
      </c>
      <c r="AN31" s="138">
        <f>IF(ISBLANK(laps_times[[#This Row],[31]]),"DNF",    rounds_cum_time[[#This Row],[30]]+laps_times[[#This Row],[31]])</f>
        <v>6.2672951388888884E-2</v>
      </c>
      <c r="AO31" s="138">
        <f>IF(ISBLANK(laps_times[[#This Row],[32]]),"DNF",    rounds_cum_time[[#This Row],[31]]+laps_times[[#This Row],[32]])</f>
        <v>6.4967997685185186E-2</v>
      </c>
      <c r="AP31" s="138">
        <f>IF(ISBLANK(laps_times[[#This Row],[33]]),"DNF",    rounds_cum_time[[#This Row],[32]]+laps_times[[#This Row],[33]])</f>
        <v>6.7195277777777784E-2</v>
      </c>
      <c r="AQ31" s="138">
        <f>IF(ISBLANK(laps_times[[#This Row],[34]]),"DNF",    rounds_cum_time[[#This Row],[33]]+laps_times[[#This Row],[34]])</f>
        <v>6.938762731481482E-2</v>
      </c>
      <c r="AR31" s="138">
        <f>IF(ISBLANK(laps_times[[#This Row],[35]]),"DNF",    rounds_cum_time[[#This Row],[34]]+laps_times[[#This Row],[35]])</f>
        <v>7.1591597222222234E-2</v>
      </c>
      <c r="AS31" s="138">
        <f>IF(ISBLANK(laps_times[[#This Row],[36]]),"DNF",    rounds_cum_time[[#This Row],[35]]+laps_times[[#This Row],[36]])</f>
        <v>7.378737268518519E-2</v>
      </c>
      <c r="AT31" s="138">
        <f>IF(ISBLANK(laps_times[[#This Row],[37]]),"DNF",    rounds_cum_time[[#This Row],[36]]+laps_times[[#This Row],[37]])</f>
        <v>7.611283564814815E-2</v>
      </c>
      <c r="AU31" s="138">
        <f>IF(ISBLANK(laps_times[[#This Row],[38]]),"DNF",    rounds_cum_time[[#This Row],[37]]+laps_times[[#This Row],[38]])</f>
        <v>7.8412175925925934E-2</v>
      </c>
      <c r="AV31" s="138">
        <f>IF(ISBLANK(laps_times[[#This Row],[39]]),"DNF",    rounds_cum_time[[#This Row],[38]]+laps_times[[#This Row],[39]])</f>
        <v>8.0695393518518524E-2</v>
      </c>
      <c r="AW31" s="138">
        <f>IF(ISBLANK(laps_times[[#This Row],[40]]),"DNF",    rounds_cum_time[[#This Row],[39]]+laps_times[[#This Row],[40]])</f>
        <v>8.3032442129629638E-2</v>
      </c>
      <c r="AX31" s="138">
        <f>IF(ISBLANK(laps_times[[#This Row],[41]]),"DNF",    rounds_cum_time[[#This Row],[40]]+laps_times[[#This Row],[41]])</f>
        <v>8.5320694444444456E-2</v>
      </c>
      <c r="AY31" s="138">
        <f>IF(ISBLANK(laps_times[[#This Row],[42]]),"DNF",    rounds_cum_time[[#This Row],[41]]+laps_times[[#This Row],[42]])</f>
        <v>8.7625891203703718E-2</v>
      </c>
      <c r="AZ31" s="138">
        <f>IF(ISBLANK(laps_times[[#This Row],[43]]),"DNF",    rounds_cum_time[[#This Row],[42]]+laps_times[[#This Row],[43]])</f>
        <v>8.9968344907407419E-2</v>
      </c>
      <c r="BA31" s="138">
        <f>IF(ISBLANK(laps_times[[#This Row],[44]]),"DNF",    rounds_cum_time[[#This Row],[43]]+laps_times[[#This Row],[44]])</f>
        <v>9.2355034722222229E-2</v>
      </c>
      <c r="BB31" s="138">
        <f>IF(ISBLANK(laps_times[[#This Row],[45]]),"DNF",    rounds_cum_time[[#This Row],[44]]+laps_times[[#This Row],[45]])</f>
        <v>9.4711400462962975E-2</v>
      </c>
      <c r="BC31" s="138">
        <f>IF(ISBLANK(laps_times[[#This Row],[46]]),"DNF",    rounds_cum_time[[#This Row],[45]]+laps_times[[#This Row],[46]])</f>
        <v>9.717611111111113E-2</v>
      </c>
      <c r="BD31" s="138">
        <f>IF(ISBLANK(laps_times[[#This Row],[47]]),"DNF",    rounds_cum_time[[#This Row],[46]]+laps_times[[#This Row],[47]])</f>
        <v>9.9608449074074096E-2</v>
      </c>
      <c r="BE31" s="138">
        <f>IF(ISBLANK(laps_times[[#This Row],[48]]),"DNF",    rounds_cum_time[[#This Row],[47]]+laps_times[[#This Row],[48]])</f>
        <v>0.10195938657407409</v>
      </c>
      <c r="BF31" s="138">
        <f>IF(ISBLANK(laps_times[[#This Row],[49]]),"DNF",    rounds_cum_time[[#This Row],[48]]+laps_times[[#This Row],[49]])</f>
        <v>0.1042862152777778</v>
      </c>
      <c r="BG31" s="138">
        <f>IF(ISBLANK(laps_times[[#This Row],[50]]),"DNF",    rounds_cum_time[[#This Row],[49]]+laps_times[[#This Row],[50]])</f>
        <v>0.10665114583333336</v>
      </c>
      <c r="BH31" s="138">
        <f>IF(ISBLANK(laps_times[[#This Row],[51]]),"DNF",    rounds_cum_time[[#This Row],[50]]+laps_times[[#This Row],[51]])</f>
        <v>0.10900908564814818</v>
      </c>
      <c r="BI31" s="138">
        <f>IF(ISBLANK(laps_times[[#This Row],[52]]),"DNF",    rounds_cum_time[[#This Row],[51]]+laps_times[[#This Row],[52]])</f>
        <v>0.11146508101851856</v>
      </c>
      <c r="BJ31" s="138">
        <f>IF(ISBLANK(laps_times[[#This Row],[53]]),"DNF",    rounds_cum_time[[#This Row],[52]]+laps_times[[#This Row],[53]])</f>
        <v>0.11388495370370375</v>
      </c>
      <c r="BK31" s="138">
        <f>IF(ISBLANK(laps_times[[#This Row],[54]]),"DNF",    rounds_cum_time[[#This Row],[53]]+laps_times[[#This Row],[54]])</f>
        <v>0.11636043981481485</v>
      </c>
      <c r="BL31" s="138">
        <f>IF(ISBLANK(laps_times[[#This Row],[55]]),"DNF",    rounds_cum_time[[#This Row],[54]]+laps_times[[#This Row],[55]])</f>
        <v>0.11875041666666671</v>
      </c>
      <c r="BM31" s="138">
        <f>IF(ISBLANK(laps_times[[#This Row],[56]]),"DNF",    rounds_cum_time[[#This Row],[55]]+laps_times[[#This Row],[56]])</f>
        <v>0.12116162037037041</v>
      </c>
      <c r="BN31" s="138">
        <f>IF(ISBLANK(laps_times[[#This Row],[57]]),"DNF",    rounds_cum_time[[#This Row],[56]]+laps_times[[#This Row],[57]])</f>
        <v>0.12350657407407412</v>
      </c>
      <c r="BO31" s="138">
        <f>IF(ISBLANK(laps_times[[#This Row],[58]]),"DNF",    rounds_cum_time[[#This Row],[57]]+laps_times[[#This Row],[58]])</f>
        <v>0.12596674768518523</v>
      </c>
      <c r="BP31" s="138">
        <f>IF(ISBLANK(laps_times[[#This Row],[59]]),"DNF",    rounds_cum_time[[#This Row],[58]]+laps_times[[#This Row],[59]])</f>
        <v>0.12836125000000004</v>
      </c>
      <c r="BQ31" s="138">
        <f>IF(ISBLANK(laps_times[[#This Row],[60]]),"DNF",    rounds_cum_time[[#This Row],[59]]+laps_times[[#This Row],[60]])</f>
        <v>0.13087456018518523</v>
      </c>
      <c r="BR31" s="138">
        <f>IF(ISBLANK(laps_times[[#This Row],[61]]),"DNF",    rounds_cum_time[[#This Row],[60]]+laps_times[[#This Row],[61]])</f>
        <v>0.1333135416666667</v>
      </c>
      <c r="BS31" s="138">
        <f>IF(ISBLANK(laps_times[[#This Row],[62]]),"DNF",    rounds_cum_time[[#This Row],[61]]+laps_times[[#This Row],[62]])</f>
        <v>0.13564954861111114</v>
      </c>
      <c r="BT31" s="139">
        <f>IF(ISBLANK(laps_times[[#This Row],[63]]),"DNF",    rounds_cum_time[[#This Row],[62]]+laps_times[[#This Row],[63]])</f>
        <v>0.13776060185185188</v>
      </c>
    </row>
    <row r="32" spans="2:72" x14ac:dyDescent="0.2">
      <c r="B32" s="130">
        <f>laps_times[[#This Row],[poř]]</f>
        <v>27</v>
      </c>
      <c r="C32" s="131">
        <f>laps_times[[#This Row],[s.č.]]</f>
        <v>99</v>
      </c>
      <c r="D32" s="131" t="str">
        <f>laps_times[[#This Row],[jméno]]</f>
        <v>Malík Jakub</v>
      </c>
      <c r="E32" s="132">
        <f>laps_times[[#This Row],[roč]]</f>
        <v>1991</v>
      </c>
      <c r="F32" s="132" t="str">
        <f>laps_times[[#This Row],[kat]]</f>
        <v>M1</v>
      </c>
      <c r="G32" s="132">
        <f>laps_times[[#This Row],[poř_kat]]</f>
        <v>1</v>
      </c>
      <c r="H32" s="131" t="str">
        <f>IF(ISBLANK(laps_times[[#This Row],[klub]]),"-",laps_times[[#This Row],[klub]])</f>
        <v>RUN TEAM Borovany</v>
      </c>
      <c r="I32" s="134">
        <f>laps_times[[#This Row],[celk. čas]]</f>
        <v>0.13828148148148148</v>
      </c>
      <c r="J32" s="138">
        <f>laps_times[[#This Row],[1]]</f>
        <v>2.6242939814814814E-3</v>
      </c>
      <c r="K32" s="138">
        <f>IF(ISBLANK(laps_times[[#This Row],[2]]),"DNF",    rounds_cum_time[[#This Row],[1]]+laps_times[[#This Row],[2]])</f>
        <v>4.6161111111111108E-3</v>
      </c>
      <c r="L32" s="138">
        <f>IF(ISBLANK(laps_times[[#This Row],[3]]),"DNF",    rounds_cum_time[[#This Row],[2]]+laps_times[[#This Row],[3]])</f>
        <v>6.6799768518518519E-3</v>
      </c>
      <c r="M32" s="138">
        <f>IF(ISBLANK(laps_times[[#This Row],[4]]),"DNF",    rounds_cum_time[[#This Row],[3]]+laps_times[[#This Row],[4]])</f>
        <v>8.7687962962962954E-3</v>
      </c>
      <c r="N32" s="138">
        <f>IF(ISBLANK(laps_times[[#This Row],[5]]),"DNF",    rounds_cum_time[[#This Row],[4]]+laps_times[[#This Row],[5]])</f>
        <v>1.0886550925925925E-2</v>
      </c>
      <c r="O32" s="138">
        <f>IF(ISBLANK(laps_times[[#This Row],[6]]),"DNF",    rounds_cum_time[[#This Row],[5]]+laps_times[[#This Row],[6]])</f>
        <v>1.3054687499999999E-2</v>
      </c>
      <c r="P32" s="138">
        <f>IF(ISBLANK(laps_times[[#This Row],[7]]),"DNF",    rounds_cum_time[[#This Row],[6]]+laps_times[[#This Row],[7]])</f>
        <v>1.5184432870370369E-2</v>
      </c>
      <c r="Q32" s="138">
        <f>IF(ISBLANK(laps_times[[#This Row],[8]]),"DNF",    rounds_cum_time[[#This Row],[7]]+laps_times[[#This Row],[8]])</f>
        <v>1.7340451388888886E-2</v>
      </c>
      <c r="R32" s="138">
        <f>IF(ISBLANK(laps_times[[#This Row],[9]]),"DNF",    rounds_cum_time[[#This Row],[8]]+laps_times[[#This Row],[9]])</f>
        <v>1.948796296296296E-2</v>
      </c>
      <c r="S32" s="138">
        <f>IF(ISBLANK(laps_times[[#This Row],[10]]),"DNF",    rounds_cum_time[[#This Row],[9]]+laps_times[[#This Row],[10]])</f>
        <v>2.1634363425925923E-2</v>
      </c>
      <c r="T32" s="138">
        <f>IF(ISBLANK(laps_times[[#This Row],[11]]),"DNF",    rounds_cum_time[[#This Row],[10]]+laps_times[[#This Row],[11]])</f>
        <v>2.3798784722222219E-2</v>
      </c>
      <c r="U32" s="138">
        <f>IF(ISBLANK(laps_times[[#This Row],[12]]),"DNF",    rounds_cum_time[[#This Row],[11]]+laps_times[[#This Row],[12]])</f>
        <v>2.595938657407407E-2</v>
      </c>
      <c r="V32" s="138">
        <f>IF(ISBLANK(laps_times[[#This Row],[13]]),"DNF",    rounds_cum_time[[#This Row],[12]]+laps_times[[#This Row],[13]])</f>
        <v>2.814106481481481E-2</v>
      </c>
      <c r="W32" s="138">
        <f>IF(ISBLANK(laps_times[[#This Row],[14]]),"DNF",    rounds_cum_time[[#This Row],[13]]+laps_times[[#This Row],[14]])</f>
        <v>3.0352280092592589E-2</v>
      </c>
      <c r="X32" s="138">
        <f>IF(ISBLANK(laps_times[[#This Row],[15]]),"DNF",    rounds_cum_time[[#This Row],[14]]+laps_times[[#This Row],[15]])</f>
        <v>3.2551238425925923E-2</v>
      </c>
      <c r="Y32" s="138">
        <f>IF(ISBLANK(laps_times[[#This Row],[16]]),"DNF",    rounds_cum_time[[#This Row],[15]]+laps_times[[#This Row],[16]])</f>
        <v>3.4735138888888885E-2</v>
      </c>
      <c r="Z32" s="138">
        <f>IF(ISBLANK(laps_times[[#This Row],[17]]),"DNF",    rounds_cum_time[[#This Row],[16]]+laps_times[[#This Row],[17]])</f>
        <v>3.692657407407407E-2</v>
      </c>
      <c r="AA32" s="138">
        <f>IF(ISBLANK(laps_times[[#This Row],[18]]),"DNF",    rounds_cum_time[[#This Row],[17]]+laps_times[[#This Row],[18]])</f>
        <v>3.912798611111111E-2</v>
      </c>
      <c r="AB32" s="138">
        <f>IF(ISBLANK(laps_times[[#This Row],[19]]),"DNF",    rounds_cum_time[[#This Row],[18]]+laps_times[[#This Row],[19]])</f>
        <v>4.1341793981481481E-2</v>
      </c>
      <c r="AC32" s="138">
        <f>IF(ISBLANK(laps_times[[#This Row],[20]]),"DNF",    rounds_cum_time[[#This Row],[19]]+laps_times[[#This Row],[20]])</f>
        <v>4.3568495370370372E-2</v>
      </c>
      <c r="AD32" s="138">
        <f>IF(ISBLANK(laps_times[[#This Row],[21]]),"DNF",    rounds_cum_time[[#This Row],[20]]+laps_times[[#This Row],[21]])</f>
        <v>4.5770092592592591E-2</v>
      </c>
      <c r="AE32" s="138">
        <f>IF(ISBLANK(laps_times[[#This Row],[22]]),"DNF",    rounds_cum_time[[#This Row],[21]]+laps_times[[#This Row],[22]])</f>
        <v>4.7948819444444443E-2</v>
      </c>
      <c r="AF32" s="138">
        <f>IF(ISBLANK(laps_times[[#This Row],[23]]),"DNF",    rounds_cum_time[[#This Row],[22]]+laps_times[[#This Row],[23]])</f>
        <v>5.013193287037037E-2</v>
      </c>
      <c r="AG32" s="138">
        <f>IF(ISBLANK(laps_times[[#This Row],[24]]),"DNF",    rounds_cum_time[[#This Row],[23]]+laps_times[[#This Row],[24]])</f>
        <v>5.230403935185185E-2</v>
      </c>
      <c r="AH32" s="138">
        <f>IF(ISBLANK(laps_times[[#This Row],[25]]),"DNF",    rounds_cum_time[[#This Row],[24]]+laps_times[[#This Row],[25]])</f>
        <v>5.4492256944444442E-2</v>
      </c>
      <c r="AI32" s="138">
        <f>IF(ISBLANK(laps_times[[#This Row],[26]]),"DNF",    rounds_cum_time[[#This Row],[25]]+laps_times[[#This Row],[26]])</f>
        <v>5.6683217592592587E-2</v>
      </c>
      <c r="AJ32" s="138">
        <f>IF(ISBLANK(laps_times[[#This Row],[27]]),"DNF",    rounds_cum_time[[#This Row],[26]]+laps_times[[#This Row],[27]])</f>
        <v>5.8869062499999993E-2</v>
      </c>
      <c r="AK32" s="138">
        <f>IF(ISBLANK(laps_times[[#This Row],[28]]),"DNF",    rounds_cum_time[[#This Row],[27]]+laps_times[[#This Row],[28]])</f>
        <v>6.1065069444444439E-2</v>
      </c>
      <c r="AL32" s="138">
        <f>IF(ISBLANK(laps_times[[#This Row],[29]]),"DNF",    rounds_cum_time[[#This Row],[28]]+laps_times[[#This Row],[29]])</f>
        <v>6.3254849537037028E-2</v>
      </c>
      <c r="AM32" s="138">
        <f>IF(ISBLANK(laps_times[[#This Row],[30]]),"DNF",    rounds_cum_time[[#This Row],[29]]+laps_times[[#This Row],[30]])</f>
        <v>6.5432881944444438E-2</v>
      </c>
      <c r="AN32" s="138">
        <f>IF(ISBLANK(laps_times[[#This Row],[31]]),"DNF",    rounds_cum_time[[#This Row],[30]]+laps_times[[#This Row],[31]])</f>
        <v>6.7652835648148141E-2</v>
      </c>
      <c r="AO32" s="138">
        <f>IF(ISBLANK(laps_times[[#This Row],[32]]),"DNF",    rounds_cum_time[[#This Row],[31]]+laps_times[[#This Row],[32]])</f>
        <v>6.9861145833333332E-2</v>
      </c>
      <c r="AP32" s="138">
        <f>IF(ISBLANK(laps_times[[#This Row],[33]]),"DNF",    rounds_cum_time[[#This Row],[32]]+laps_times[[#This Row],[33]])</f>
        <v>7.2056435185185189E-2</v>
      </c>
      <c r="AQ32" s="138">
        <f>IF(ISBLANK(laps_times[[#This Row],[34]]),"DNF",    rounds_cum_time[[#This Row],[33]]+laps_times[[#This Row],[34]])</f>
        <v>7.4258958333333333E-2</v>
      </c>
      <c r="AR32" s="138">
        <f>IF(ISBLANK(laps_times[[#This Row],[35]]),"DNF",    rounds_cum_time[[#This Row],[34]]+laps_times[[#This Row],[35]])</f>
        <v>7.6467291666666673E-2</v>
      </c>
      <c r="AS32" s="138">
        <f>IF(ISBLANK(laps_times[[#This Row],[36]]),"DNF",    rounds_cum_time[[#This Row],[35]]+laps_times[[#This Row],[36]])</f>
        <v>7.8691145833333337E-2</v>
      </c>
      <c r="AT32" s="138">
        <f>IF(ISBLANK(laps_times[[#This Row],[37]]),"DNF",    rounds_cum_time[[#This Row],[36]]+laps_times[[#This Row],[37]])</f>
        <v>8.0904074074074073E-2</v>
      </c>
      <c r="AU32" s="138">
        <f>IF(ISBLANK(laps_times[[#This Row],[38]]),"DNF",    rounds_cum_time[[#This Row],[37]]+laps_times[[#This Row],[38]])</f>
        <v>8.3110914351851847E-2</v>
      </c>
      <c r="AV32" s="138">
        <f>IF(ISBLANK(laps_times[[#This Row],[39]]),"DNF",    rounds_cum_time[[#This Row],[38]]+laps_times[[#This Row],[39]])</f>
        <v>8.5314606481481481E-2</v>
      </c>
      <c r="AW32" s="138">
        <f>IF(ISBLANK(laps_times[[#This Row],[40]]),"DNF",    rounds_cum_time[[#This Row],[39]]+laps_times[[#This Row],[40]])</f>
        <v>8.752008101851852E-2</v>
      </c>
      <c r="AX32" s="138">
        <f>IF(ISBLANK(laps_times[[#This Row],[41]]),"DNF",    rounds_cum_time[[#This Row],[40]]+laps_times[[#This Row],[41]])</f>
        <v>8.9705752314814813E-2</v>
      </c>
      <c r="AY32" s="138">
        <f>IF(ISBLANK(laps_times[[#This Row],[42]]),"DNF",    rounds_cum_time[[#This Row],[41]]+laps_times[[#This Row],[42]])</f>
        <v>9.1910370370370365E-2</v>
      </c>
      <c r="AZ32" s="138">
        <f>IF(ISBLANK(laps_times[[#This Row],[43]]),"DNF",    rounds_cum_time[[#This Row],[42]]+laps_times[[#This Row],[43]])</f>
        <v>9.4106874999999993E-2</v>
      </c>
      <c r="BA32" s="138">
        <f>IF(ISBLANK(laps_times[[#This Row],[44]]),"DNF",    rounds_cum_time[[#This Row],[43]]+laps_times[[#This Row],[44]])</f>
        <v>9.6316157407407399E-2</v>
      </c>
      <c r="BB32" s="138">
        <f>IF(ISBLANK(laps_times[[#This Row],[45]]),"DNF",    rounds_cum_time[[#This Row],[44]]+laps_times[[#This Row],[45]])</f>
        <v>9.8470104166666655E-2</v>
      </c>
      <c r="BC32" s="138">
        <f>IF(ISBLANK(laps_times[[#This Row],[46]]),"DNF",    rounds_cum_time[[#This Row],[45]]+laps_times[[#This Row],[46]])</f>
        <v>0.10065725694444444</v>
      </c>
      <c r="BD32" s="138">
        <f>IF(ISBLANK(laps_times[[#This Row],[47]]),"DNF",    rounds_cum_time[[#This Row],[46]]+laps_times[[#This Row],[47]])</f>
        <v>0.1028086574074074</v>
      </c>
      <c r="BE32" s="138">
        <f>IF(ISBLANK(laps_times[[#This Row],[48]]),"DNF",    rounds_cum_time[[#This Row],[47]]+laps_times[[#This Row],[48]])</f>
        <v>0.10493541666666666</v>
      </c>
      <c r="BF32" s="138">
        <f>IF(ISBLANK(laps_times[[#This Row],[49]]),"DNF",    rounds_cum_time[[#This Row],[48]]+laps_times[[#This Row],[49]])</f>
        <v>0.10707361111111111</v>
      </c>
      <c r="BG32" s="138">
        <f>IF(ISBLANK(laps_times[[#This Row],[50]]),"DNF",    rounds_cum_time[[#This Row],[49]]+laps_times[[#This Row],[50]])</f>
        <v>0.10920851851851851</v>
      </c>
      <c r="BH32" s="138">
        <f>IF(ISBLANK(laps_times[[#This Row],[51]]),"DNF",    rounds_cum_time[[#This Row],[50]]+laps_times[[#This Row],[51]])</f>
        <v>0.11131853009259259</v>
      </c>
      <c r="BI32" s="138">
        <f>IF(ISBLANK(laps_times[[#This Row],[52]]),"DNF",    rounds_cum_time[[#This Row],[51]]+laps_times[[#This Row],[52]])</f>
        <v>0.11347149305555555</v>
      </c>
      <c r="BJ32" s="138">
        <f>IF(ISBLANK(laps_times[[#This Row],[53]]),"DNF",    rounds_cum_time[[#This Row],[52]]+laps_times[[#This Row],[53]])</f>
        <v>0.11567048611111111</v>
      </c>
      <c r="BK32" s="138">
        <f>IF(ISBLANK(laps_times[[#This Row],[54]]),"DNF",    rounds_cum_time[[#This Row],[53]]+laps_times[[#This Row],[54]])</f>
        <v>0.11793560185185185</v>
      </c>
      <c r="BL32" s="138">
        <f>IF(ISBLANK(laps_times[[#This Row],[55]]),"DNF",    rounds_cum_time[[#This Row],[54]]+laps_times[[#This Row],[55]])</f>
        <v>0.12017695601851852</v>
      </c>
      <c r="BM32" s="138">
        <f>IF(ISBLANK(laps_times[[#This Row],[56]]),"DNF",    rounds_cum_time[[#This Row],[55]]+laps_times[[#This Row],[56]])</f>
        <v>0.1224522800925926</v>
      </c>
      <c r="BN32" s="138">
        <f>IF(ISBLANK(laps_times[[#This Row],[57]]),"DNF",    rounds_cum_time[[#This Row],[56]]+laps_times[[#This Row],[57]])</f>
        <v>0.12476870370370371</v>
      </c>
      <c r="BO32" s="138">
        <f>IF(ISBLANK(laps_times[[#This Row],[58]]),"DNF",    rounds_cum_time[[#This Row],[57]]+laps_times[[#This Row],[58]])</f>
        <v>0.12708674768518519</v>
      </c>
      <c r="BP32" s="138">
        <f>IF(ISBLANK(laps_times[[#This Row],[59]]),"DNF",    rounds_cum_time[[#This Row],[58]]+laps_times[[#This Row],[59]])</f>
        <v>0.12940108796296296</v>
      </c>
      <c r="BQ32" s="138">
        <f>IF(ISBLANK(laps_times[[#This Row],[60]]),"DNF",    rounds_cum_time[[#This Row],[59]]+laps_times[[#This Row],[60]])</f>
        <v>0.13171802083333334</v>
      </c>
      <c r="BR32" s="138">
        <f>IF(ISBLANK(laps_times[[#This Row],[61]]),"DNF",    rounds_cum_time[[#This Row],[60]]+laps_times[[#This Row],[61]])</f>
        <v>0.13398145833333333</v>
      </c>
      <c r="BS32" s="138">
        <f>IF(ISBLANK(laps_times[[#This Row],[62]]),"DNF",    rounds_cum_time[[#This Row],[61]]+laps_times[[#This Row],[62]])</f>
        <v>0.13617234953703702</v>
      </c>
      <c r="BT32" s="139">
        <f>IF(ISBLANK(laps_times[[#This Row],[63]]),"DNF",    rounds_cum_time[[#This Row],[62]]+laps_times[[#This Row],[63]])</f>
        <v>0.13828148148148148</v>
      </c>
    </row>
    <row r="33" spans="2:72" x14ac:dyDescent="0.2">
      <c r="B33" s="130">
        <f>laps_times[[#This Row],[poř]]</f>
        <v>28</v>
      </c>
      <c r="C33" s="131">
        <f>laps_times[[#This Row],[s.č.]]</f>
        <v>55</v>
      </c>
      <c r="D33" s="131" t="str">
        <f>laps_times[[#This Row],[jméno]]</f>
        <v>Švanda Petr</v>
      </c>
      <c r="E33" s="132">
        <f>laps_times[[#This Row],[roč]]</f>
        <v>1967</v>
      </c>
      <c r="F33" s="132" t="str">
        <f>laps_times[[#This Row],[kat]]</f>
        <v>M3</v>
      </c>
      <c r="G33" s="132">
        <f>laps_times[[#This Row],[poř_kat]]</f>
        <v>13</v>
      </c>
      <c r="H33" s="131" t="str">
        <f>IF(ISBLANK(laps_times[[#This Row],[klub]]),"-",laps_times[[#This Row],[klub]])</f>
        <v>Maratón klub Kladno a iThi...</v>
      </c>
      <c r="I33" s="134">
        <f>laps_times[[#This Row],[celk. čas]]</f>
        <v>0.13862712962962961</v>
      </c>
      <c r="J33" s="138">
        <f>laps_times[[#This Row],[1]]</f>
        <v>2.9048726851851857E-3</v>
      </c>
      <c r="K33" s="138">
        <f>IF(ISBLANK(laps_times[[#This Row],[2]]),"DNF",    rounds_cum_time[[#This Row],[1]]+laps_times[[#This Row],[2]])</f>
        <v>5.2200000000000007E-3</v>
      </c>
      <c r="L33" s="138">
        <f>IF(ISBLANK(laps_times[[#This Row],[3]]),"DNF",    rounds_cum_time[[#This Row],[2]]+laps_times[[#This Row],[3]])</f>
        <v>7.5048726851851856E-3</v>
      </c>
      <c r="M33" s="138">
        <f>IF(ISBLANK(laps_times[[#This Row],[4]]),"DNF",    rounds_cum_time[[#This Row],[3]]+laps_times[[#This Row],[4]])</f>
        <v>1.0256099537037038E-2</v>
      </c>
      <c r="N33" s="138">
        <f>IF(ISBLANK(laps_times[[#This Row],[5]]),"DNF",    rounds_cum_time[[#This Row],[4]]+laps_times[[#This Row],[5]])</f>
        <v>1.2448101851851853E-2</v>
      </c>
      <c r="O33" s="138">
        <f>IF(ISBLANK(laps_times[[#This Row],[6]]),"DNF",    rounds_cum_time[[#This Row],[5]]+laps_times[[#This Row],[6]])</f>
        <v>1.4619988425925927E-2</v>
      </c>
      <c r="P33" s="138">
        <f>IF(ISBLANK(laps_times[[#This Row],[7]]),"DNF",    rounds_cum_time[[#This Row],[6]]+laps_times[[#This Row],[7]])</f>
        <v>1.6845347222222223E-2</v>
      </c>
      <c r="Q33" s="138">
        <f>IF(ISBLANK(laps_times[[#This Row],[8]]),"DNF",    rounds_cum_time[[#This Row],[7]]+laps_times[[#This Row],[8]])</f>
        <v>1.9077407407407408E-2</v>
      </c>
      <c r="R33" s="138">
        <f>IF(ISBLANK(laps_times[[#This Row],[9]]),"DNF",    rounds_cum_time[[#This Row],[8]]+laps_times[[#This Row],[9]])</f>
        <v>2.1274571759259259E-2</v>
      </c>
      <c r="S33" s="138">
        <f>IF(ISBLANK(laps_times[[#This Row],[10]]),"DNF",    rounds_cum_time[[#This Row],[9]]+laps_times[[#This Row],[10]])</f>
        <v>2.3474409722222221E-2</v>
      </c>
      <c r="T33" s="138">
        <f>IF(ISBLANK(laps_times[[#This Row],[11]]),"DNF",    rounds_cum_time[[#This Row],[10]]+laps_times[[#This Row],[11]])</f>
        <v>2.5695497685185184E-2</v>
      </c>
      <c r="U33" s="138">
        <f>IF(ISBLANK(laps_times[[#This Row],[12]]),"DNF",    rounds_cum_time[[#This Row],[11]]+laps_times[[#This Row],[12]])</f>
        <v>2.7857314814814814E-2</v>
      </c>
      <c r="V33" s="138">
        <f>IF(ISBLANK(laps_times[[#This Row],[13]]),"DNF",    rounds_cum_time[[#This Row],[12]]+laps_times[[#This Row],[13]])</f>
        <v>3.0088912037037036E-2</v>
      </c>
      <c r="W33" s="138">
        <f>IF(ISBLANK(laps_times[[#This Row],[14]]),"DNF",    rounds_cum_time[[#This Row],[13]]+laps_times[[#This Row],[14]])</f>
        <v>3.2295682870370372E-2</v>
      </c>
      <c r="X33" s="138">
        <f>IF(ISBLANK(laps_times[[#This Row],[15]]),"DNF",    rounds_cum_time[[#This Row],[14]]+laps_times[[#This Row],[15]])</f>
        <v>3.4495972222222226E-2</v>
      </c>
      <c r="Y33" s="138">
        <f>IF(ISBLANK(laps_times[[#This Row],[16]]),"DNF",    rounds_cum_time[[#This Row],[15]]+laps_times[[#This Row],[16]])</f>
        <v>3.6719976851851854E-2</v>
      </c>
      <c r="Z33" s="138">
        <f>IF(ISBLANK(laps_times[[#This Row],[17]]),"DNF",    rounds_cum_time[[#This Row],[16]]+laps_times[[#This Row],[17]])</f>
        <v>3.8909930555555555E-2</v>
      </c>
      <c r="AA33" s="138">
        <f>IF(ISBLANK(laps_times[[#This Row],[18]]),"DNF",    rounds_cum_time[[#This Row],[17]]+laps_times[[#This Row],[18]])</f>
        <v>4.1136608796296298E-2</v>
      </c>
      <c r="AB33" s="138">
        <f>IF(ISBLANK(laps_times[[#This Row],[19]]),"DNF",    rounds_cum_time[[#This Row],[18]]+laps_times[[#This Row],[19]])</f>
        <v>4.3364791666666666E-2</v>
      </c>
      <c r="AC33" s="138">
        <f>IF(ISBLANK(laps_times[[#This Row],[20]]),"DNF",    rounds_cum_time[[#This Row],[19]]+laps_times[[#This Row],[20]])</f>
        <v>4.5575567129629631E-2</v>
      </c>
      <c r="AD33" s="138">
        <f>IF(ISBLANK(laps_times[[#This Row],[21]]),"DNF",    rounds_cum_time[[#This Row],[20]]+laps_times[[#This Row],[21]])</f>
        <v>4.7760393518518518E-2</v>
      </c>
      <c r="AE33" s="138">
        <f>IF(ISBLANK(laps_times[[#This Row],[22]]),"DNF",    rounds_cum_time[[#This Row],[21]]+laps_times[[#This Row],[22]])</f>
        <v>4.995553240740741E-2</v>
      </c>
      <c r="AF33" s="138">
        <f>IF(ISBLANK(laps_times[[#This Row],[23]]),"DNF",    rounds_cum_time[[#This Row],[22]]+laps_times[[#This Row],[23]])</f>
        <v>5.2164328703703709E-2</v>
      </c>
      <c r="AG33" s="138">
        <f>IF(ISBLANK(laps_times[[#This Row],[24]]),"DNF",    rounds_cum_time[[#This Row],[23]]+laps_times[[#This Row],[24]])</f>
        <v>5.4345219907407413E-2</v>
      </c>
      <c r="AH33" s="138">
        <f>IF(ISBLANK(laps_times[[#This Row],[25]]),"DNF",    rounds_cum_time[[#This Row],[24]]+laps_times[[#This Row],[25]])</f>
        <v>5.6530636574074082E-2</v>
      </c>
      <c r="AI33" s="138">
        <f>IF(ISBLANK(laps_times[[#This Row],[26]]),"DNF",    rounds_cum_time[[#This Row],[25]]+laps_times[[#This Row],[26]])</f>
        <v>5.872841435185186E-2</v>
      </c>
      <c r="AJ33" s="138">
        <f>IF(ISBLANK(laps_times[[#This Row],[27]]),"DNF",    rounds_cum_time[[#This Row],[26]]+laps_times[[#This Row],[27]])</f>
        <v>6.0928842592592604E-2</v>
      </c>
      <c r="AK33" s="138">
        <f>IF(ISBLANK(laps_times[[#This Row],[28]]),"DNF",    rounds_cum_time[[#This Row],[27]]+laps_times[[#This Row],[28]])</f>
        <v>6.314015046296298E-2</v>
      </c>
      <c r="AL33" s="138">
        <f>IF(ISBLANK(laps_times[[#This Row],[29]]),"DNF",    rounds_cum_time[[#This Row],[28]]+laps_times[[#This Row],[29]])</f>
        <v>6.540203703703705E-2</v>
      </c>
      <c r="AM33" s="138">
        <f>IF(ISBLANK(laps_times[[#This Row],[30]]),"DNF",    rounds_cum_time[[#This Row],[29]]+laps_times[[#This Row],[30]])</f>
        <v>6.7649293981481493E-2</v>
      </c>
      <c r="AN33" s="138">
        <f>IF(ISBLANK(laps_times[[#This Row],[31]]),"DNF",    rounds_cum_time[[#This Row],[30]]+laps_times[[#This Row],[31]])</f>
        <v>6.9883692129629638E-2</v>
      </c>
      <c r="AO33" s="138">
        <f>IF(ISBLANK(laps_times[[#This Row],[32]]),"DNF",    rounds_cum_time[[#This Row],[31]]+laps_times[[#This Row],[32]])</f>
        <v>7.220108796296297E-2</v>
      </c>
      <c r="AP33" s="138">
        <f>IF(ISBLANK(laps_times[[#This Row],[33]]),"DNF",    rounds_cum_time[[#This Row],[32]]+laps_times[[#This Row],[33]])</f>
        <v>7.4426817129629633E-2</v>
      </c>
      <c r="AQ33" s="138">
        <f>IF(ISBLANK(laps_times[[#This Row],[34]]),"DNF",    rounds_cum_time[[#This Row],[33]]+laps_times[[#This Row],[34]])</f>
        <v>7.7131238425925924E-2</v>
      </c>
      <c r="AR33" s="138">
        <f>IF(ISBLANK(laps_times[[#This Row],[35]]),"DNF",    rounds_cum_time[[#This Row],[34]]+laps_times[[#This Row],[35]])</f>
        <v>7.9294004629629627E-2</v>
      </c>
      <c r="AS33" s="138">
        <f>IF(ISBLANK(laps_times[[#This Row],[36]]),"DNF",    rounds_cum_time[[#This Row],[35]]+laps_times[[#This Row],[36]])</f>
        <v>8.1467777777777778E-2</v>
      </c>
      <c r="AT33" s="138">
        <f>IF(ISBLANK(laps_times[[#This Row],[37]]),"DNF",    rounds_cum_time[[#This Row],[36]]+laps_times[[#This Row],[37]])</f>
        <v>8.3655312499999995E-2</v>
      </c>
      <c r="AU33" s="138">
        <f>IF(ISBLANK(laps_times[[#This Row],[38]]),"DNF",    rounds_cum_time[[#This Row],[37]]+laps_times[[#This Row],[38]])</f>
        <v>8.5880486111111112E-2</v>
      </c>
      <c r="AV33" s="138">
        <f>IF(ISBLANK(laps_times[[#This Row],[39]]),"DNF",    rounds_cum_time[[#This Row],[38]]+laps_times[[#This Row],[39]])</f>
        <v>8.8052534722222228E-2</v>
      </c>
      <c r="AW33" s="138">
        <f>IF(ISBLANK(laps_times[[#This Row],[40]]),"DNF",    rounds_cum_time[[#This Row],[39]]+laps_times[[#This Row],[40]])</f>
        <v>9.0235671296296296E-2</v>
      </c>
      <c r="AX33" s="138">
        <f>IF(ISBLANK(laps_times[[#This Row],[41]]),"DNF",    rounds_cum_time[[#This Row],[40]]+laps_times[[#This Row],[41]])</f>
        <v>9.2399710648148142E-2</v>
      </c>
      <c r="AY33" s="138">
        <f>IF(ISBLANK(laps_times[[#This Row],[42]]),"DNF",    rounds_cum_time[[#This Row],[41]]+laps_times[[#This Row],[42]])</f>
        <v>9.4542696759259248E-2</v>
      </c>
      <c r="AZ33" s="138">
        <f>IF(ISBLANK(laps_times[[#This Row],[43]]),"DNF",    rounds_cum_time[[#This Row],[42]]+laps_times[[#This Row],[43]])</f>
        <v>9.6712511574074067E-2</v>
      </c>
      <c r="BA33" s="138">
        <f>IF(ISBLANK(laps_times[[#This Row],[44]]),"DNF",    rounds_cum_time[[#This Row],[43]]+laps_times[[#This Row],[44]])</f>
        <v>9.8849583333333324E-2</v>
      </c>
      <c r="BB33" s="138">
        <f>IF(ISBLANK(laps_times[[#This Row],[45]]),"DNF",    rounds_cum_time[[#This Row],[44]]+laps_times[[#This Row],[45]])</f>
        <v>0.10101703703703703</v>
      </c>
      <c r="BC33" s="138">
        <f>IF(ISBLANK(laps_times[[#This Row],[46]]),"DNF",    rounds_cum_time[[#This Row],[45]]+laps_times[[#This Row],[46]])</f>
        <v>0.10313408564814815</v>
      </c>
      <c r="BD33" s="138">
        <f>IF(ISBLANK(laps_times[[#This Row],[47]]),"DNF",    rounds_cum_time[[#This Row],[46]]+laps_times[[#This Row],[47]])</f>
        <v>0.10522886574074074</v>
      </c>
      <c r="BE33" s="138">
        <f>IF(ISBLANK(laps_times[[#This Row],[48]]),"DNF",    rounds_cum_time[[#This Row],[47]]+laps_times[[#This Row],[48]])</f>
        <v>0.10731501157407407</v>
      </c>
      <c r="BF33" s="138">
        <f>IF(ISBLANK(laps_times[[#This Row],[49]]),"DNF",    rounds_cum_time[[#This Row],[48]]+laps_times[[#This Row],[49]])</f>
        <v>0.10949001157407406</v>
      </c>
      <c r="BG33" s="138">
        <f>IF(ISBLANK(laps_times[[#This Row],[50]]),"DNF",    rounds_cum_time[[#This Row],[49]]+laps_times[[#This Row],[50]])</f>
        <v>0.11166754629629629</v>
      </c>
      <c r="BH33" s="138">
        <f>IF(ISBLANK(laps_times[[#This Row],[51]]),"DNF",    rounds_cum_time[[#This Row],[50]]+laps_times[[#This Row],[51]])</f>
        <v>0.11379982638888887</v>
      </c>
      <c r="BI33" s="138">
        <f>IF(ISBLANK(laps_times[[#This Row],[52]]),"DNF",    rounds_cum_time[[#This Row],[51]]+laps_times[[#This Row],[52]])</f>
        <v>0.11594674768518518</v>
      </c>
      <c r="BJ33" s="138">
        <f>IF(ISBLANK(laps_times[[#This Row],[53]]),"DNF",    rounds_cum_time[[#This Row],[52]]+laps_times[[#This Row],[53]])</f>
        <v>0.11810437499999998</v>
      </c>
      <c r="BK33" s="138">
        <f>IF(ISBLANK(laps_times[[#This Row],[54]]),"DNF",    rounds_cum_time[[#This Row],[53]]+laps_times[[#This Row],[54]])</f>
        <v>0.12020944444444442</v>
      </c>
      <c r="BL33" s="138">
        <f>IF(ISBLANK(laps_times[[#This Row],[55]]),"DNF",    rounds_cum_time[[#This Row],[54]]+laps_times[[#This Row],[55]])</f>
        <v>0.12238454861111109</v>
      </c>
      <c r="BM33" s="138">
        <f>IF(ISBLANK(laps_times[[#This Row],[56]]),"DNF",    rounds_cum_time[[#This Row],[55]]+laps_times[[#This Row],[56]])</f>
        <v>0.12447901620370368</v>
      </c>
      <c r="BN33" s="138">
        <f>IF(ISBLANK(laps_times[[#This Row],[57]]),"DNF",    rounds_cum_time[[#This Row],[56]]+laps_times[[#This Row],[57]])</f>
        <v>0.12659615740740737</v>
      </c>
      <c r="BO33" s="138">
        <f>IF(ISBLANK(laps_times[[#This Row],[58]]),"DNF",    rounds_cum_time[[#This Row],[57]]+laps_times[[#This Row],[58]])</f>
        <v>0.12875415509259255</v>
      </c>
      <c r="BP33" s="138">
        <f>IF(ISBLANK(laps_times[[#This Row],[59]]),"DNF",    rounds_cum_time[[#This Row],[58]]+laps_times[[#This Row],[59]])</f>
        <v>0.13077968749999996</v>
      </c>
      <c r="BQ33" s="138">
        <f>IF(ISBLANK(laps_times[[#This Row],[60]]),"DNF",    rounds_cum_time[[#This Row],[59]]+laps_times[[#This Row],[60]])</f>
        <v>0.1327218171296296</v>
      </c>
      <c r="BR33" s="138">
        <f>IF(ISBLANK(laps_times[[#This Row],[61]]),"DNF",    rounds_cum_time[[#This Row],[60]]+laps_times[[#This Row],[61]])</f>
        <v>0.13467850694444441</v>
      </c>
      <c r="BS33" s="138">
        <f>IF(ISBLANK(laps_times[[#This Row],[62]]),"DNF",    rounds_cum_time[[#This Row],[61]]+laps_times[[#This Row],[62]])</f>
        <v>0.13664405092592591</v>
      </c>
      <c r="BT33" s="139">
        <f>IF(ISBLANK(laps_times[[#This Row],[63]]),"DNF",    rounds_cum_time[[#This Row],[62]]+laps_times[[#This Row],[63]])</f>
        <v>0.13862712962962961</v>
      </c>
    </row>
    <row r="34" spans="2:72" x14ac:dyDescent="0.2">
      <c r="B34" s="130">
        <f>laps_times[[#This Row],[poř]]</f>
        <v>29</v>
      </c>
      <c r="C34" s="131">
        <f>laps_times[[#This Row],[s.č.]]</f>
        <v>30</v>
      </c>
      <c r="D34" s="131" t="str">
        <f>laps_times[[#This Row],[jméno]]</f>
        <v>Lebedová Olga</v>
      </c>
      <c r="E34" s="132">
        <f>laps_times[[#This Row],[roč]]</f>
        <v>1981</v>
      </c>
      <c r="F34" s="132" t="str">
        <f>laps_times[[#This Row],[kat]]</f>
        <v>Z2</v>
      </c>
      <c r="G34" s="132">
        <f>laps_times[[#This Row],[poř_kat]]</f>
        <v>2</v>
      </c>
      <c r="H34" s="131" t="str">
        <f>IF(ISBLANK(laps_times[[#This Row],[klub]]),"-",laps_times[[#This Row],[klub]])</f>
        <v>Hůrka</v>
      </c>
      <c r="I34" s="134">
        <f>laps_times[[#This Row],[celk. čas]]</f>
        <v>0.13993466435185184</v>
      </c>
      <c r="J34" s="138">
        <f>laps_times[[#This Row],[1]]</f>
        <v>2.9123958333333332E-3</v>
      </c>
      <c r="K34" s="138">
        <f>IF(ISBLANK(laps_times[[#This Row],[2]]),"DNF",    rounds_cum_time[[#This Row],[1]]+laps_times[[#This Row],[2]])</f>
        <v>5.1747453703703703E-3</v>
      </c>
      <c r="L34" s="138">
        <f>IF(ISBLANK(laps_times[[#This Row],[3]]),"DNF",    rounds_cum_time[[#This Row],[2]]+laps_times[[#This Row],[3]])</f>
        <v>7.4404513888888888E-3</v>
      </c>
      <c r="M34" s="138">
        <f>IF(ISBLANK(laps_times[[#This Row],[4]]),"DNF",    rounds_cum_time[[#This Row],[3]]+laps_times[[#This Row],[4]])</f>
        <v>9.75144675925926E-3</v>
      </c>
      <c r="N34" s="138">
        <f>IF(ISBLANK(laps_times[[#This Row],[5]]),"DNF",    rounds_cum_time[[#This Row],[4]]+laps_times[[#This Row],[5]])</f>
        <v>1.2022233796296296E-2</v>
      </c>
      <c r="O34" s="138">
        <f>IF(ISBLANK(laps_times[[#This Row],[6]]),"DNF",    rounds_cum_time[[#This Row],[5]]+laps_times[[#This Row],[6]])</f>
        <v>1.4309305555555556E-2</v>
      </c>
      <c r="P34" s="138">
        <f>IF(ISBLANK(laps_times[[#This Row],[7]]),"DNF",    rounds_cum_time[[#This Row],[6]]+laps_times[[#This Row],[7]])</f>
        <v>1.6560648148148147E-2</v>
      </c>
      <c r="Q34" s="138">
        <f>IF(ISBLANK(laps_times[[#This Row],[8]]),"DNF",    rounds_cum_time[[#This Row],[7]]+laps_times[[#This Row],[8]])</f>
        <v>1.8721863425925925E-2</v>
      </c>
      <c r="R34" s="138">
        <f>IF(ISBLANK(laps_times[[#This Row],[9]]),"DNF",    rounds_cum_time[[#This Row],[8]]+laps_times[[#This Row],[9]])</f>
        <v>2.0877789351851851E-2</v>
      </c>
      <c r="S34" s="138">
        <f>IF(ISBLANK(laps_times[[#This Row],[10]]),"DNF",    rounds_cum_time[[#This Row],[9]]+laps_times[[#This Row],[10]])</f>
        <v>2.3072118055555556E-2</v>
      </c>
      <c r="T34" s="138">
        <f>IF(ISBLANK(laps_times[[#This Row],[11]]),"DNF",    rounds_cum_time[[#This Row],[10]]+laps_times[[#This Row],[11]])</f>
        <v>2.5258877314814816E-2</v>
      </c>
      <c r="U34" s="138">
        <f>IF(ISBLANK(laps_times[[#This Row],[12]]),"DNF",    rounds_cum_time[[#This Row],[11]]+laps_times[[#This Row],[12]])</f>
        <v>2.7454722222222224E-2</v>
      </c>
      <c r="V34" s="138">
        <f>IF(ISBLANK(laps_times[[#This Row],[13]]),"DNF",    rounds_cum_time[[#This Row],[12]]+laps_times[[#This Row],[13]])</f>
        <v>2.9630798611111113E-2</v>
      </c>
      <c r="W34" s="138">
        <f>IF(ISBLANK(laps_times[[#This Row],[14]]),"DNF",    rounds_cum_time[[#This Row],[13]]+laps_times[[#This Row],[14]])</f>
        <v>3.1821365740740744E-2</v>
      </c>
      <c r="X34" s="138">
        <f>IF(ISBLANK(laps_times[[#This Row],[15]]),"DNF",    rounds_cum_time[[#This Row],[14]]+laps_times[[#This Row],[15]])</f>
        <v>3.397578703703704E-2</v>
      </c>
      <c r="Y34" s="138">
        <f>IF(ISBLANK(laps_times[[#This Row],[16]]),"DNF",    rounds_cum_time[[#This Row],[15]]+laps_times[[#This Row],[16]])</f>
        <v>3.6129004629629632E-2</v>
      </c>
      <c r="Z34" s="138">
        <f>IF(ISBLANK(laps_times[[#This Row],[17]]),"DNF",    rounds_cum_time[[#This Row],[16]]+laps_times[[#This Row],[17]])</f>
        <v>3.8303460648148151E-2</v>
      </c>
      <c r="AA34" s="138">
        <f>IF(ISBLANK(laps_times[[#This Row],[18]]),"DNF",    rounds_cum_time[[#This Row],[17]]+laps_times[[#This Row],[18]])</f>
        <v>4.0476921296296299E-2</v>
      </c>
      <c r="AB34" s="138">
        <f>IF(ISBLANK(laps_times[[#This Row],[19]]),"DNF",    rounds_cum_time[[#This Row],[18]]+laps_times[[#This Row],[19]])</f>
        <v>4.2598449074074077E-2</v>
      </c>
      <c r="AC34" s="138">
        <f>IF(ISBLANK(laps_times[[#This Row],[20]]),"DNF",    rounds_cum_time[[#This Row],[19]]+laps_times[[#This Row],[20]])</f>
        <v>4.4714212962962963E-2</v>
      </c>
      <c r="AD34" s="138">
        <f>IF(ISBLANK(laps_times[[#This Row],[21]]),"DNF",    rounds_cum_time[[#This Row],[20]]+laps_times[[#This Row],[21]])</f>
        <v>4.688789351851852E-2</v>
      </c>
      <c r="AE34" s="138">
        <f>IF(ISBLANK(laps_times[[#This Row],[22]]),"DNF",    rounds_cum_time[[#This Row],[21]]+laps_times[[#This Row],[22]])</f>
        <v>4.9015023148148151E-2</v>
      </c>
      <c r="AF34" s="138">
        <f>IF(ISBLANK(laps_times[[#This Row],[23]]),"DNF",    rounds_cum_time[[#This Row],[22]]+laps_times[[#This Row],[23]])</f>
        <v>5.1166620370370376E-2</v>
      </c>
      <c r="AG34" s="138">
        <f>IF(ISBLANK(laps_times[[#This Row],[24]]),"DNF",    rounds_cum_time[[#This Row],[23]]+laps_times[[#This Row],[24]])</f>
        <v>5.3259432870370375E-2</v>
      </c>
      <c r="AH34" s="138">
        <f>IF(ISBLANK(laps_times[[#This Row],[25]]),"DNF",    rounds_cum_time[[#This Row],[24]]+laps_times[[#This Row],[25]])</f>
        <v>5.5381678240740743E-2</v>
      </c>
      <c r="AI34" s="138">
        <f>IF(ISBLANK(laps_times[[#This Row],[26]]),"DNF",    rounds_cum_time[[#This Row],[25]]+laps_times[[#This Row],[26]])</f>
        <v>5.7541539351851856E-2</v>
      </c>
      <c r="AJ34" s="138">
        <f>IF(ISBLANK(laps_times[[#This Row],[27]]),"DNF",    rounds_cum_time[[#This Row],[26]]+laps_times[[#This Row],[27]])</f>
        <v>5.9704756944444451E-2</v>
      </c>
      <c r="AK34" s="138">
        <f>IF(ISBLANK(laps_times[[#This Row],[28]]),"DNF",    rounds_cum_time[[#This Row],[27]]+laps_times[[#This Row],[28]])</f>
        <v>6.1813692129629637E-2</v>
      </c>
      <c r="AL34" s="138">
        <f>IF(ISBLANK(laps_times[[#This Row],[29]]),"DNF",    rounds_cum_time[[#This Row],[28]]+laps_times[[#This Row],[29]])</f>
        <v>6.3948611111111123E-2</v>
      </c>
      <c r="AM34" s="138">
        <f>IF(ISBLANK(laps_times[[#This Row],[30]]),"DNF",    rounds_cum_time[[#This Row],[29]]+laps_times[[#This Row],[30]])</f>
        <v>6.6190787037037055E-2</v>
      </c>
      <c r="AN34" s="138">
        <f>IF(ISBLANK(laps_times[[#This Row],[31]]),"DNF",    rounds_cum_time[[#This Row],[30]]+laps_times[[#This Row],[31]])</f>
        <v>6.8347546296296316E-2</v>
      </c>
      <c r="AO34" s="138">
        <f>IF(ISBLANK(laps_times[[#This Row],[32]]),"DNF",    rounds_cum_time[[#This Row],[31]]+laps_times[[#This Row],[32]])</f>
        <v>7.0541446759259274E-2</v>
      </c>
      <c r="AP34" s="138">
        <f>IF(ISBLANK(laps_times[[#This Row],[33]]),"DNF",    rounds_cum_time[[#This Row],[32]]+laps_times[[#This Row],[33]])</f>
        <v>7.2780659722222238E-2</v>
      </c>
      <c r="AQ34" s="138">
        <f>IF(ISBLANK(laps_times[[#This Row],[34]]),"DNF",    rounds_cum_time[[#This Row],[33]]+laps_times[[#This Row],[34]])</f>
        <v>7.4967569444444465E-2</v>
      </c>
      <c r="AR34" s="138">
        <f>IF(ISBLANK(laps_times[[#This Row],[35]]),"DNF",    rounds_cum_time[[#This Row],[34]]+laps_times[[#This Row],[35]])</f>
        <v>7.7165925925925943E-2</v>
      </c>
      <c r="AS34" s="138">
        <f>IF(ISBLANK(laps_times[[#This Row],[36]]),"DNF",    rounds_cum_time[[#This Row],[35]]+laps_times[[#This Row],[36]])</f>
        <v>7.9426944444444467E-2</v>
      </c>
      <c r="AT34" s="138">
        <f>IF(ISBLANK(laps_times[[#This Row],[37]]),"DNF",    rounds_cum_time[[#This Row],[36]]+laps_times[[#This Row],[37]])</f>
        <v>8.164628472222224E-2</v>
      </c>
      <c r="AU34" s="138">
        <f>IF(ISBLANK(laps_times[[#This Row],[38]]),"DNF",    rounds_cum_time[[#This Row],[37]]+laps_times[[#This Row],[38]])</f>
        <v>8.3830729166666687E-2</v>
      </c>
      <c r="AV34" s="138">
        <f>IF(ISBLANK(laps_times[[#This Row],[39]]),"DNF",    rounds_cum_time[[#This Row],[38]]+laps_times[[#This Row],[39]])</f>
        <v>8.6040208333333354E-2</v>
      </c>
      <c r="AW34" s="138">
        <f>IF(ISBLANK(laps_times[[#This Row],[40]]),"DNF",    rounds_cum_time[[#This Row],[39]]+laps_times[[#This Row],[40]])</f>
        <v>8.8328217592592614E-2</v>
      </c>
      <c r="AX34" s="138">
        <f>IF(ISBLANK(laps_times[[#This Row],[41]]),"DNF",    rounds_cum_time[[#This Row],[40]]+laps_times[[#This Row],[41]])</f>
        <v>9.0571481481481503E-2</v>
      </c>
      <c r="AY34" s="138">
        <f>IF(ISBLANK(laps_times[[#This Row],[42]]),"DNF",    rounds_cum_time[[#This Row],[41]]+laps_times[[#This Row],[42]])</f>
        <v>9.2805393518518534E-2</v>
      </c>
      <c r="AZ34" s="138">
        <f>IF(ISBLANK(laps_times[[#This Row],[43]]),"DNF",    rounds_cum_time[[#This Row],[42]]+laps_times[[#This Row],[43]])</f>
        <v>9.5032314814814833E-2</v>
      </c>
      <c r="BA34" s="138">
        <f>IF(ISBLANK(laps_times[[#This Row],[44]]),"DNF",    rounds_cum_time[[#This Row],[43]]+laps_times[[#This Row],[44]])</f>
        <v>9.7286469907407427E-2</v>
      </c>
      <c r="BB34" s="138">
        <f>IF(ISBLANK(laps_times[[#This Row],[45]]),"DNF",    rounds_cum_time[[#This Row],[44]]+laps_times[[#This Row],[45]])</f>
        <v>9.9481122685185205E-2</v>
      </c>
      <c r="BC34" s="138">
        <f>IF(ISBLANK(laps_times[[#This Row],[46]]),"DNF",    rounds_cum_time[[#This Row],[45]]+laps_times[[#This Row],[46]])</f>
        <v>0.10173109953703706</v>
      </c>
      <c r="BD34" s="138">
        <f>IF(ISBLANK(laps_times[[#This Row],[47]]),"DNF",    rounds_cum_time[[#This Row],[46]]+laps_times[[#This Row],[47]])</f>
        <v>0.10397135416666668</v>
      </c>
      <c r="BE34" s="138">
        <f>IF(ISBLANK(laps_times[[#This Row],[48]]),"DNF",    rounds_cum_time[[#This Row],[47]]+laps_times[[#This Row],[48]])</f>
        <v>0.10622519675925927</v>
      </c>
      <c r="BF34" s="138">
        <f>IF(ISBLANK(laps_times[[#This Row],[49]]),"DNF",    rounds_cum_time[[#This Row],[48]]+laps_times[[#This Row],[49]])</f>
        <v>0.1085001388888889</v>
      </c>
      <c r="BG34" s="138">
        <f>IF(ISBLANK(laps_times[[#This Row],[50]]),"DNF",    rounds_cum_time[[#This Row],[49]]+laps_times[[#This Row],[50]])</f>
        <v>0.11079755787037038</v>
      </c>
      <c r="BH34" s="138">
        <f>IF(ISBLANK(laps_times[[#This Row],[51]]),"DNF",    rounds_cum_time[[#This Row],[50]]+laps_times[[#This Row],[51]])</f>
        <v>0.11321774305555557</v>
      </c>
      <c r="BI34" s="138">
        <f>IF(ISBLANK(laps_times[[#This Row],[52]]),"DNF",    rounds_cum_time[[#This Row],[51]]+laps_times[[#This Row],[52]])</f>
        <v>0.11543133101851853</v>
      </c>
      <c r="BJ34" s="138">
        <f>IF(ISBLANK(laps_times[[#This Row],[53]]),"DNF",    rounds_cum_time[[#This Row],[52]]+laps_times[[#This Row],[53]])</f>
        <v>0.11771519675925927</v>
      </c>
      <c r="BK34" s="138">
        <f>IF(ISBLANK(laps_times[[#This Row],[54]]),"DNF",    rounds_cum_time[[#This Row],[53]]+laps_times[[#This Row],[54]])</f>
        <v>0.11999462962962965</v>
      </c>
      <c r="BL34" s="138">
        <f>IF(ISBLANK(laps_times[[#This Row],[55]]),"DNF",    rounds_cum_time[[#This Row],[54]]+laps_times[[#This Row],[55]])</f>
        <v>0.12237744212962964</v>
      </c>
      <c r="BM34" s="138">
        <f>IF(ISBLANK(laps_times[[#This Row],[56]]),"DNF",    rounds_cum_time[[#This Row],[55]]+laps_times[[#This Row],[56]])</f>
        <v>0.12462828703703704</v>
      </c>
      <c r="BN34" s="138">
        <f>IF(ISBLANK(laps_times[[#This Row],[57]]),"DNF",    rounds_cum_time[[#This Row],[56]]+laps_times[[#This Row],[57]])</f>
        <v>0.12689017361111113</v>
      </c>
      <c r="BO34" s="138">
        <f>IF(ISBLANK(laps_times[[#This Row],[58]]),"DNF",    rounds_cum_time[[#This Row],[57]]+laps_times[[#This Row],[58]])</f>
        <v>0.12916303240740742</v>
      </c>
      <c r="BP34" s="138">
        <f>IF(ISBLANK(laps_times[[#This Row],[59]]),"DNF",    rounds_cum_time[[#This Row],[58]]+laps_times[[#This Row],[59]])</f>
        <v>0.13134069444444446</v>
      </c>
      <c r="BQ34" s="138">
        <f>IF(ISBLANK(laps_times[[#This Row],[60]]),"DNF",    rounds_cum_time[[#This Row],[59]]+laps_times[[#This Row],[60]])</f>
        <v>0.13348355324074077</v>
      </c>
      <c r="BR34" s="138">
        <f>IF(ISBLANK(laps_times[[#This Row],[61]]),"DNF",    rounds_cum_time[[#This Row],[60]]+laps_times[[#This Row],[61]])</f>
        <v>0.13563504629629633</v>
      </c>
      <c r="BS34" s="138">
        <f>IF(ISBLANK(laps_times[[#This Row],[62]]),"DNF",    rounds_cum_time[[#This Row],[61]]+laps_times[[#This Row],[62]])</f>
        <v>0.1378540740740741</v>
      </c>
      <c r="BT34" s="139">
        <f>IF(ISBLANK(laps_times[[#This Row],[63]]),"DNF",    rounds_cum_time[[#This Row],[62]]+laps_times[[#This Row],[63]])</f>
        <v>0.13993466435185187</v>
      </c>
    </row>
    <row r="35" spans="2:72" x14ac:dyDescent="0.2">
      <c r="B35" s="130">
        <f>laps_times[[#This Row],[poř]]</f>
        <v>30</v>
      </c>
      <c r="C35" s="131">
        <f>laps_times[[#This Row],[s.č.]]</f>
        <v>107</v>
      </c>
      <c r="D35" s="131" t="str">
        <f>laps_times[[#This Row],[jméno]]</f>
        <v>Kolář Martin</v>
      </c>
      <c r="E35" s="132">
        <f>laps_times[[#This Row],[roč]]</f>
        <v>1980</v>
      </c>
      <c r="F35" s="132" t="str">
        <f>laps_times[[#This Row],[kat]]</f>
        <v>M2</v>
      </c>
      <c r="G35" s="132">
        <f>laps_times[[#This Row],[poř_kat]]</f>
        <v>12</v>
      </c>
      <c r="H35" s="131" t="str">
        <f>IF(ISBLANK(laps_times[[#This Row],[klub]]),"-",laps_times[[#This Row],[klub]])</f>
        <v>Malida Optimum</v>
      </c>
      <c r="I35" s="134">
        <f>laps_times[[#This Row],[celk. čas]]</f>
        <v>0.13995329861111111</v>
      </c>
      <c r="J35" s="138">
        <f>laps_times[[#This Row],[1]]</f>
        <v>2.4282986111111111E-3</v>
      </c>
      <c r="K35" s="138">
        <f>IF(ISBLANK(laps_times[[#This Row],[2]]),"DNF",    rounds_cum_time[[#This Row],[1]]+laps_times[[#This Row],[2]])</f>
        <v>4.3074421296296298E-3</v>
      </c>
      <c r="L35" s="138">
        <f>IF(ISBLANK(laps_times[[#This Row],[3]]),"DNF",    rounds_cum_time[[#This Row],[2]]+laps_times[[#This Row],[3]])</f>
        <v>6.2074189814814813E-3</v>
      </c>
      <c r="M35" s="138">
        <f>IF(ISBLANK(laps_times[[#This Row],[4]]),"DNF",    rounds_cum_time[[#This Row],[3]]+laps_times[[#This Row],[4]])</f>
        <v>8.1120601851851857E-3</v>
      </c>
      <c r="N35" s="138">
        <f>IF(ISBLANK(laps_times[[#This Row],[5]]),"DNF",    rounds_cum_time[[#This Row],[4]]+laps_times[[#This Row],[5]])</f>
        <v>1.001988425925926E-2</v>
      </c>
      <c r="O35" s="138">
        <f>IF(ISBLANK(laps_times[[#This Row],[6]]),"DNF",    rounds_cum_time[[#This Row],[5]]+laps_times[[#This Row],[6]])</f>
        <v>1.1951793981481482E-2</v>
      </c>
      <c r="P35" s="138">
        <f>IF(ISBLANK(laps_times[[#This Row],[7]]),"DNF",    rounds_cum_time[[#This Row],[6]]+laps_times[[#This Row],[7]])</f>
        <v>1.3858344907407408E-2</v>
      </c>
      <c r="Q35" s="138">
        <f>IF(ISBLANK(laps_times[[#This Row],[8]]),"DNF",    rounds_cum_time[[#This Row],[7]]+laps_times[[#This Row],[8]])</f>
        <v>1.5754780092592593E-2</v>
      </c>
      <c r="R35" s="138">
        <f>IF(ISBLANK(laps_times[[#This Row],[9]]),"DNF",    rounds_cum_time[[#This Row],[8]]+laps_times[[#This Row],[9]])</f>
        <v>1.7650798611111112E-2</v>
      </c>
      <c r="S35" s="138">
        <f>IF(ISBLANK(laps_times[[#This Row],[10]]),"DNF",    rounds_cum_time[[#This Row],[9]]+laps_times[[#This Row],[10]])</f>
        <v>1.9567326388888889E-2</v>
      </c>
      <c r="T35" s="138">
        <f>IF(ISBLANK(laps_times[[#This Row],[11]]),"DNF",    rounds_cum_time[[#This Row],[10]]+laps_times[[#This Row],[11]])</f>
        <v>2.1496608796296297E-2</v>
      </c>
      <c r="U35" s="138">
        <f>IF(ISBLANK(laps_times[[#This Row],[12]]),"DNF",    rounds_cum_time[[#This Row],[11]]+laps_times[[#This Row],[12]])</f>
        <v>2.3432199074074074E-2</v>
      </c>
      <c r="V35" s="138">
        <f>IF(ISBLANK(laps_times[[#This Row],[13]]),"DNF",    rounds_cum_time[[#This Row],[12]]+laps_times[[#This Row],[13]])</f>
        <v>2.5355023148148147E-2</v>
      </c>
      <c r="W35" s="138">
        <f>IF(ISBLANK(laps_times[[#This Row],[14]]),"DNF",    rounds_cum_time[[#This Row],[13]]+laps_times[[#This Row],[14]])</f>
        <v>2.7278009259259259E-2</v>
      </c>
      <c r="X35" s="138">
        <f>IF(ISBLANK(laps_times[[#This Row],[15]]),"DNF",    rounds_cum_time[[#This Row],[14]]+laps_times[[#This Row],[15]])</f>
        <v>2.9172997685185185E-2</v>
      </c>
      <c r="Y35" s="138">
        <f>IF(ISBLANK(laps_times[[#This Row],[16]]),"DNF",    rounds_cum_time[[#This Row],[15]]+laps_times[[#This Row],[16]])</f>
        <v>3.1124652777777779E-2</v>
      </c>
      <c r="Z35" s="138">
        <f>IF(ISBLANK(laps_times[[#This Row],[17]]),"DNF",    rounds_cum_time[[#This Row],[16]]+laps_times[[#This Row],[17]])</f>
        <v>3.3076620370370374E-2</v>
      </c>
      <c r="AA35" s="138">
        <f>IF(ISBLANK(laps_times[[#This Row],[18]]),"DNF",    rounds_cum_time[[#This Row],[17]]+laps_times[[#This Row],[18]])</f>
        <v>3.5004571759259265E-2</v>
      </c>
      <c r="AB35" s="138">
        <f>IF(ISBLANK(laps_times[[#This Row],[19]]),"DNF",    rounds_cum_time[[#This Row],[18]]+laps_times[[#This Row],[19]])</f>
        <v>3.6976712962962968E-2</v>
      </c>
      <c r="AC35" s="138">
        <f>IF(ISBLANK(laps_times[[#This Row],[20]]),"DNF",    rounds_cum_time[[#This Row],[19]]+laps_times[[#This Row],[20]])</f>
        <v>3.9033240740740743E-2</v>
      </c>
      <c r="AD35" s="138">
        <f>IF(ISBLANK(laps_times[[#This Row],[21]]),"DNF",    rounds_cum_time[[#This Row],[20]]+laps_times[[#This Row],[21]])</f>
        <v>4.1118611111111113E-2</v>
      </c>
      <c r="AE35" s="138">
        <f>IF(ISBLANK(laps_times[[#This Row],[22]]),"DNF",    rounds_cum_time[[#This Row],[21]]+laps_times[[#This Row],[22]])</f>
        <v>4.3164282407407412E-2</v>
      </c>
      <c r="AF35" s="138">
        <f>IF(ISBLANK(laps_times[[#This Row],[23]]),"DNF",    rounds_cum_time[[#This Row],[22]]+laps_times[[#This Row],[23]])</f>
        <v>4.5197627314814817E-2</v>
      </c>
      <c r="AG35" s="138">
        <f>IF(ISBLANK(laps_times[[#This Row],[24]]),"DNF",    rounds_cum_time[[#This Row],[23]]+laps_times[[#This Row],[24]])</f>
        <v>4.7200520833333336E-2</v>
      </c>
      <c r="AH35" s="138">
        <f>IF(ISBLANK(laps_times[[#This Row],[25]]),"DNF",    rounds_cum_time[[#This Row],[24]]+laps_times[[#This Row],[25]])</f>
        <v>4.9170659722222225E-2</v>
      </c>
      <c r="AI35" s="138">
        <f>IF(ISBLANK(laps_times[[#This Row],[26]]),"DNF",    rounds_cum_time[[#This Row],[25]]+laps_times[[#This Row],[26]])</f>
        <v>5.1141886574074077E-2</v>
      </c>
      <c r="AJ35" s="138">
        <f>IF(ISBLANK(laps_times[[#This Row],[27]]),"DNF",    rounds_cum_time[[#This Row],[26]]+laps_times[[#This Row],[27]])</f>
        <v>5.3140208333333334E-2</v>
      </c>
      <c r="AK35" s="138">
        <f>IF(ISBLANK(laps_times[[#This Row],[28]]),"DNF",    rounds_cum_time[[#This Row],[27]]+laps_times[[#This Row],[28]])</f>
        <v>5.5133831018518521E-2</v>
      </c>
      <c r="AL35" s="138">
        <f>IF(ISBLANK(laps_times[[#This Row],[29]]),"DNF",    rounds_cum_time[[#This Row],[28]]+laps_times[[#This Row],[29]])</f>
        <v>5.7164513888888893E-2</v>
      </c>
      <c r="AM35" s="138">
        <f>IF(ISBLANK(laps_times[[#This Row],[30]]),"DNF",    rounds_cum_time[[#This Row],[29]]+laps_times[[#This Row],[30]])</f>
        <v>5.9265289351851859E-2</v>
      </c>
      <c r="AN35" s="138">
        <f>IF(ISBLANK(laps_times[[#This Row],[31]]),"DNF",    rounds_cum_time[[#This Row],[30]]+laps_times[[#This Row],[31]])</f>
        <v>6.1373842592592598E-2</v>
      </c>
      <c r="AO35" s="138">
        <f>IF(ISBLANK(laps_times[[#This Row],[32]]),"DNF",    rounds_cum_time[[#This Row],[31]]+laps_times[[#This Row],[32]])</f>
        <v>6.3473460648148156E-2</v>
      </c>
      <c r="AP35" s="138">
        <f>IF(ISBLANK(laps_times[[#This Row],[33]]),"DNF",    rounds_cum_time[[#This Row],[32]]+laps_times[[#This Row],[33]])</f>
        <v>6.5586793981481484E-2</v>
      </c>
      <c r="AQ35" s="138">
        <f>IF(ISBLANK(laps_times[[#This Row],[34]]),"DNF",    rounds_cum_time[[#This Row],[33]]+laps_times[[#This Row],[34]])</f>
        <v>6.77328587962963E-2</v>
      </c>
      <c r="AR35" s="138">
        <f>IF(ISBLANK(laps_times[[#This Row],[35]]),"DNF",    rounds_cum_time[[#This Row],[34]]+laps_times[[#This Row],[35]])</f>
        <v>6.9878217592592592E-2</v>
      </c>
      <c r="AS35" s="138">
        <f>IF(ISBLANK(laps_times[[#This Row],[36]]),"DNF",    rounds_cum_time[[#This Row],[35]]+laps_times[[#This Row],[36]])</f>
        <v>7.1986909722222228E-2</v>
      </c>
      <c r="AT35" s="138">
        <f>IF(ISBLANK(laps_times[[#This Row],[37]]),"DNF",    rounds_cum_time[[#This Row],[36]]+laps_times[[#This Row],[37]])</f>
        <v>7.4193217592592592E-2</v>
      </c>
      <c r="AU35" s="138">
        <f>IF(ISBLANK(laps_times[[#This Row],[38]]),"DNF",    rounds_cum_time[[#This Row],[37]]+laps_times[[#This Row],[38]])</f>
        <v>7.6429340277777771E-2</v>
      </c>
      <c r="AV35" s="138">
        <f>IF(ISBLANK(laps_times[[#This Row],[39]]),"DNF",    rounds_cum_time[[#This Row],[38]]+laps_times[[#This Row],[39]])</f>
        <v>7.8708437499999992E-2</v>
      </c>
      <c r="AW35" s="138">
        <f>IF(ISBLANK(laps_times[[#This Row],[40]]),"DNF",    rounds_cum_time[[#This Row],[39]]+laps_times[[#This Row],[40]])</f>
        <v>8.1002604166666659E-2</v>
      </c>
      <c r="AX35" s="138">
        <f>IF(ISBLANK(laps_times[[#This Row],[41]]),"DNF",    rounds_cum_time[[#This Row],[40]]+laps_times[[#This Row],[41]])</f>
        <v>8.3290335648148139E-2</v>
      </c>
      <c r="AY35" s="138">
        <f>IF(ISBLANK(laps_times[[#This Row],[42]]),"DNF",    rounds_cum_time[[#This Row],[41]]+laps_times[[#This Row],[42]])</f>
        <v>8.5539317129629616E-2</v>
      </c>
      <c r="AZ35" s="138">
        <f>IF(ISBLANK(laps_times[[#This Row],[43]]),"DNF",    rounds_cum_time[[#This Row],[42]]+laps_times[[#This Row],[43]])</f>
        <v>8.7773506944444427E-2</v>
      </c>
      <c r="BA35" s="138">
        <f>IF(ISBLANK(laps_times[[#This Row],[44]]),"DNF",    rounds_cum_time[[#This Row],[43]]+laps_times[[#This Row],[44]])</f>
        <v>9.0064756944444421E-2</v>
      </c>
      <c r="BB35" s="138">
        <f>IF(ISBLANK(laps_times[[#This Row],[45]]),"DNF",    rounds_cum_time[[#This Row],[44]]+laps_times[[#This Row],[45]])</f>
        <v>9.2368668981481453E-2</v>
      </c>
      <c r="BC35" s="138">
        <f>IF(ISBLANK(laps_times[[#This Row],[46]]),"DNF",    rounds_cum_time[[#This Row],[45]]+laps_times[[#This Row],[46]])</f>
        <v>9.4742094907407384E-2</v>
      </c>
      <c r="BD35" s="138">
        <f>IF(ISBLANK(laps_times[[#This Row],[47]]),"DNF",    rounds_cum_time[[#This Row],[46]]+laps_times[[#This Row],[47]])</f>
        <v>9.719268518518516E-2</v>
      </c>
      <c r="BE35" s="138">
        <f>IF(ISBLANK(laps_times[[#This Row],[48]]),"DNF",    rounds_cum_time[[#This Row],[47]]+laps_times[[#This Row],[48]])</f>
        <v>0.10064583333333331</v>
      </c>
      <c r="BF35" s="138">
        <f>IF(ISBLANK(laps_times[[#This Row],[49]]),"DNF",    rounds_cum_time[[#This Row],[48]]+laps_times[[#This Row],[49]])</f>
        <v>0.10313532407407405</v>
      </c>
      <c r="BG35" s="138">
        <f>IF(ISBLANK(laps_times[[#This Row],[50]]),"DNF",    rounds_cum_time[[#This Row],[49]]+laps_times[[#This Row],[50]])</f>
        <v>0.10563741898148146</v>
      </c>
      <c r="BH35" s="138">
        <f>IF(ISBLANK(laps_times[[#This Row],[51]]),"DNF",    rounds_cum_time[[#This Row],[50]]+laps_times[[#This Row],[51]])</f>
        <v>0.10813135416666665</v>
      </c>
      <c r="BI35" s="138">
        <f>IF(ISBLANK(laps_times[[#This Row],[52]]),"DNF",    rounds_cum_time[[#This Row],[51]]+laps_times[[#This Row],[52]])</f>
        <v>0.11065070601851851</v>
      </c>
      <c r="BJ35" s="138">
        <f>IF(ISBLANK(laps_times[[#This Row],[53]]),"DNF",    rounds_cum_time[[#This Row],[52]]+laps_times[[#This Row],[53]])</f>
        <v>0.1132102199074074</v>
      </c>
      <c r="BK35" s="138">
        <f>IF(ISBLANK(laps_times[[#This Row],[54]]),"DNF",    rounds_cum_time[[#This Row],[53]]+laps_times[[#This Row],[54]])</f>
        <v>0.11578707175925926</v>
      </c>
      <c r="BL35" s="138">
        <f>IF(ISBLANK(laps_times[[#This Row],[55]]),"DNF",    rounds_cum_time[[#This Row],[54]]+laps_times[[#This Row],[55]])</f>
        <v>0.1184484375</v>
      </c>
      <c r="BM35" s="138">
        <f>IF(ISBLANK(laps_times[[#This Row],[56]]),"DNF",    rounds_cum_time[[#This Row],[55]]+laps_times[[#This Row],[56]])</f>
        <v>0.12099937500000001</v>
      </c>
      <c r="BN35" s="138">
        <f>IF(ISBLANK(laps_times[[#This Row],[57]]),"DNF",    rounds_cum_time[[#This Row],[56]]+laps_times[[#This Row],[57]])</f>
        <v>0.12360991898148149</v>
      </c>
      <c r="BO35" s="138">
        <f>IF(ISBLANK(laps_times[[#This Row],[58]]),"DNF",    rounds_cum_time[[#This Row],[57]]+laps_times[[#This Row],[58]])</f>
        <v>0.12631599537037039</v>
      </c>
      <c r="BP35" s="138">
        <f>IF(ISBLANK(laps_times[[#This Row],[59]]),"DNF",    rounds_cum_time[[#This Row],[58]]+laps_times[[#This Row],[59]])</f>
        <v>0.12899827546296297</v>
      </c>
      <c r="BQ35" s="138">
        <f>IF(ISBLANK(laps_times[[#This Row],[60]]),"DNF",    rounds_cum_time[[#This Row],[59]]+laps_times[[#This Row],[60]])</f>
        <v>0.13174034722222222</v>
      </c>
      <c r="BR35" s="138">
        <f>IF(ISBLANK(laps_times[[#This Row],[61]]),"DNF",    rounds_cum_time[[#This Row],[60]]+laps_times[[#This Row],[61]])</f>
        <v>0.13454109953703702</v>
      </c>
      <c r="BS35" s="138">
        <f>IF(ISBLANK(laps_times[[#This Row],[62]]),"DNF",    rounds_cum_time[[#This Row],[61]]+laps_times[[#This Row],[62]])</f>
        <v>0.13728256944444442</v>
      </c>
      <c r="BT35" s="139">
        <f>IF(ISBLANK(laps_times[[#This Row],[63]]),"DNF",    rounds_cum_time[[#This Row],[62]]+laps_times[[#This Row],[63]])</f>
        <v>0.13995329861111108</v>
      </c>
    </row>
    <row r="36" spans="2:72" x14ac:dyDescent="0.2">
      <c r="B36" s="130">
        <f>laps_times[[#This Row],[poř]]</f>
        <v>31</v>
      </c>
      <c r="C36" s="131">
        <f>laps_times[[#This Row],[s.č.]]</f>
        <v>15</v>
      </c>
      <c r="D36" s="131" t="str">
        <f>laps_times[[#This Row],[jméno]]</f>
        <v>Havel Milan</v>
      </c>
      <c r="E36" s="132">
        <f>laps_times[[#This Row],[roč]]</f>
        <v>1969</v>
      </c>
      <c r="F36" s="132" t="str">
        <f>laps_times[[#This Row],[kat]]</f>
        <v>M3</v>
      </c>
      <c r="G36" s="132">
        <f>laps_times[[#This Row],[poř_kat]]</f>
        <v>14</v>
      </c>
      <c r="H36" s="131" t="str">
        <f>IF(ISBLANK(laps_times[[#This Row],[klub]]),"-",laps_times[[#This Row],[klub]])</f>
        <v>Zdouň Hrádek</v>
      </c>
      <c r="I36" s="134">
        <f>laps_times[[#This Row],[celk. čas]]</f>
        <v>0.14037890046296295</v>
      </c>
      <c r="J36" s="138">
        <f>laps_times[[#This Row],[1]]</f>
        <v>2.452337962962963E-3</v>
      </c>
      <c r="K36" s="138">
        <f>IF(ISBLANK(laps_times[[#This Row],[2]]),"DNF",    rounds_cum_time[[#This Row],[1]]+laps_times[[#This Row],[2]])</f>
        <v>4.4286805555555555E-3</v>
      </c>
      <c r="L36" s="138">
        <f>IF(ISBLANK(laps_times[[#This Row],[3]]),"DNF",    rounds_cum_time[[#This Row],[2]]+laps_times[[#This Row],[3]])</f>
        <v>6.4416666666666667E-3</v>
      </c>
      <c r="M36" s="138">
        <f>IF(ISBLANK(laps_times[[#This Row],[4]]),"DNF",    rounds_cum_time[[#This Row],[3]]+laps_times[[#This Row],[4]])</f>
        <v>8.4504976851851859E-3</v>
      </c>
      <c r="N36" s="138">
        <f>IF(ISBLANK(laps_times[[#This Row],[5]]),"DNF",    rounds_cum_time[[#This Row],[4]]+laps_times[[#This Row],[5]])</f>
        <v>1.0506030092592593E-2</v>
      </c>
      <c r="O36" s="138">
        <f>IF(ISBLANK(laps_times[[#This Row],[6]]),"DNF",    rounds_cum_time[[#This Row],[5]]+laps_times[[#This Row],[6]])</f>
        <v>1.2553310185185185E-2</v>
      </c>
      <c r="P36" s="138">
        <f>IF(ISBLANK(laps_times[[#This Row],[7]]),"DNF",    rounds_cum_time[[#This Row],[6]]+laps_times[[#This Row],[7]])</f>
        <v>1.4607118055555555E-2</v>
      </c>
      <c r="Q36" s="138">
        <f>IF(ISBLANK(laps_times[[#This Row],[8]]),"DNF",    rounds_cum_time[[#This Row],[7]]+laps_times[[#This Row],[8]])</f>
        <v>1.6660254629629629E-2</v>
      </c>
      <c r="R36" s="138">
        <f>IF(ISBLANK(laps_times[[#This Row],[9]]),"DNF",    rounds_cum_time[[#This Row],[8]]+laps_times[[#This Row],[9]])</f>
        <v>1.8749756944444446E-2</v>
      </c>
      <c r="S36" s="138">
        <f>IF(ISBLANK(laps_times[[#This Row],[10]]),"DNF",    rounds_cum_time[[#This Row],[9]]+laps_times[[#This Row],[10]])</f>
        <v>2.0808483796296299E-2</v>
      </c>
      <c r="T36" s="138">
        <f>IF(ISBLANK(laps_times[[#This Row],[11]]),"DNF",    rounds_cum_time[[#This Row],[10]]+laps_times[[#This Row],[11]])</f>
        <v>2.2891562500000004E-2</v>
      </c>
      <c r="U36" s="138">
        <f>IF(ISBLANK(laps_times[[#This Row],[12]]),"DNF",    rounds_cum_time[[#This Row],[11]]+laps_times[[#This Row],[12]])</f>
        <v>2.4999108796296299E-2</v>
      </c>
      <c r="V36" s="138">
        <f>IF(ISBLANK(laps_times[[#This Row],[13]]),"DNF",    rounds_cum_time[[#This Row],[12]]+laps_times[[#This Row],[13]])</f>
        <v>2.709494212962963E-2</v>
      </c>
      <c r="W36" s="138">
        <f>IF(ISBLANK(laps_times[[#This Row],[14]]),"DNF",    rounds_cum_time[[#This Row],[13]]+laps_times[[#This Row],[14]])</f>
        <v>2.9179155092592592E-2</v>
      </c>
      <c r="X36" s="138">
        <f>IF(ISBLANK(laps_times[[#This Row],[15]]),"DNF",    rounds_cum_time[[#This Row],[14]]+laps_times[[#This Row],[15]])</f>
        <v>3.1309305555555556E-2</v>
      </c>
      <c r="Y36" s="138">
        <f>IF(ISBLANK(laps_times[[#This Row],[16]]),"DNF",    rounds_cum_time[[#This Row],[15]]+laps_times[[#This Row],[16]])</f>
        <v>3.344861111111111E-2</v>
      </c>
      <c r="Z36" s="138">
        <f>IF(ISBLANK(laps_times[[#This Row],[17]]),"DNF",    rounds_cum_time[[#This Row],[16]]+laps_times[[#This Row],[17]])</f>
        <v>3.5573807870370372E-2</v>
      </c>
      <c r="AA36" s="138">
        <f>IF(ISBLANK(laps_times[[#This Row],[18]]),"DNF",    rounds_cum_time[[#This Row],[17]]+laps_times[[#This Row],[18]])</f>
        <v>3.7727604166666671E-2</v>
      </c>
      <c r="AB36" s="138">
        <f>IF(ISBLANK(laps_times[[#This Row],[19]]),"DNF",    rounds_cum_time[[#This Row],[18]]+laps_times[[#This Row],[19]])</f>
        <v>3.9849675925925934E-2</v>
      </c>
      <c r="AC36" s="138">
        <f>IF(ISBLANK(laps_times[[#This Row],[20]]),"DNF",    rounds_cum_time[[#This Row],[19]]+laps_times[[#This Row],[20]])</f>
        <v>4.1947291666666678E-2</v>
      </c>
      <c r="AD36" s="138">
        <f>IF(ISBLANK(laps_times[[#This Row],[21]]),"DNF",    rounds_cum_time[[#This Row],[20]]+laps_times[[#This Row],[21]])</f>
        <v>4.4048611111111122E-2</v>
      </c>
      <c r="AE36" s="138">
        <f>IF(ISBLANK(laps_times[[#This Row],[22]]),"DNF",    rounds_cum_time[[#This Row],[21]]+laps_times[[#This Row],[22]])</f>
        <v>4.6210428240740752E-2</v>
      </c>
      <c r="AF36" s="138">
        <f>IF(ISBLANK(laps_times[[#This Row],[23]]),"DNF",    rounds_cum_time[[#This Row],[22]]+laps_times[[#This Row],[23]])</f>
        <v>4.8411736111111124E-2</v>
      </c>
      <c r="AG36" s="138">
        <f>IF(ISBLANK(laps_times[[#This Row],[24]]),"DNF",    rounds_cum_time[[#This Row],[23]]+laps_times[[#This Row],[24]])</f>
        <v>5.0590567129629643E-2</v>
      </c>
      <c r="AH36" s="138">
        <f>IF(ISBLANK(laps_times[[#This Row],[25]]),"DNF",    rounds_cum_time[[#This Row],[24]]+laps_times[[#This Row],[25]])</f>
        <v>5.2760092592592608E-2</v>
      </c>
      <c r="AI36" s="138">
        <f>IF(ISBLANK(laps_times[[#This Row],[26]]),"DNF",    rounds_cum_time[[#This Row],[25]]+laps_times[[#This Row],[26]])</f>
        <v>5.4979039351851867E-2</v>
      </c>
      <c r="AJ36" s="138">
        <f>IF(ISBLANK(laps_times[[#This Row],[27]]),"DNF",    rounds_cum_time[[#This Row],[26]]+laps_times[[#This Row],[27]])</f>
        <v>5.7163020833333349E-2</v>
      </c>
      <c r="AK36" s="138">
        <f>IF(ISBLANK(laps_times[[#This Row],[28]]),"DNF",    rounds_cum_time[[#This Row],[27]]+laps_times[[#This Row],[28]])</f>
        <v>5.941979166666668E-2</v>
      </c>
      <c r="AL36" s="138">
        <f>IF(ISBLANK(laps_times[[#This Row],[29]]),"DNF",    rounds_cum_time[[#This Row],[28]]+laps_times[[#This Row],[29]])</f>
        <v>6.1632858796296312E-2</v>
      </c>
      <c r="AM36" s="138">
        <f>IF(ISBLANK(laps_times[[#This Row],[30]]),"DNF",    rounds_cum_time[[#This Row],[29]]+laps_times[[#This Row],[30]])</f>
        <v>6.3850092592592611E-2</v>
      </c>
      <c r="AN36" s="138">
        <f>IF(ISBLANK(laps_times[[#This Row],[31]]),"DNF",    rounds_cum_time[[#This Row],[30]]+laps_times[[#This Row],[31]])</f>
        <v>6.6051944444444469E-2</v>
      </c>
      <c r="AO36" s="138">
        <f>IF(ISBLANK(laps_times[[#This Row],[32]]),"DNF",    rounds_cum_time[[#This Row],[31]]+laps_times[[#This Row],[32]])</f>
        <v>6.828111111111114E-2</v>
      </c>
      <c r="AP36" s="138">
        <f>IF(ISBLANK(laps_times[[#This Row],[33]]),"DNF",    rounds_cum_time[[#This Row],[32]]+laps_times[[#This Row],[33]])</f>
        <v>7.0493819444444467E-2</v>
      </c>
      <c r="AQ36" s="138">
        <f>IF(ISBLANK(laps_times[[#This Row],[34]]),"DNF",    rounds_cum_time[[#This Row],[33]]+laps_times[[#This Row],[34]])</f>
        <v>7.2703587962962987E-2</v>
      </c>
      <c r="AR36" s="138">
        <f>IF(ISBLANK(laps_times[[#This Row],[35]]),"DNF",    rounds_cum_time[[#This Row],[34]]+laps_times[[#This Row],[35]])</f>
        <v>7.4927222222222242E-2</v>
      </c>
      <c r="AS36" s="138">
        <f>IF(ISBLANK(laps_times[[#This Row],[36]]),"DNF",    rounds_cum_time[[#This Row],[35]]+laps_times[[#This Row],[36]])</f>
        <v>7.7192662037037063E-2</v>
      </c>
      <c r="AT36" s="138">
        <f>IF(ISBLANK(laps_times[[#This Row],[37]]),"DNF",    rounds_cum_time[[#This Row],[36]]+laps_times[[#This Row],[37]])</f>
        <v>7.9480810185185213E-2</v>
      </c>
      <c r="AU36" s="138">
        <f>IF(ISBLANK(laps_times[[#This Row],[38]]),"DNF",    rounds_cum_time[[#This Row],[37]]+laps_times[[#This Row],[38]])</f>
        <v>8.1741226851851881E-2</v>
      </c>
      <c r="AV36" s="138">
        <f>IF(ISBLANK(laps_times[[#This Row],[39]]),"DNF",    rounds_cum_time[[#This Row],[38]]+laps_times[[#This Row],[39]])</f>
        <v>8.4086817129629662E-2</v>
      </c>
      <c r="AW36" s="138">
        <f>IF(ISBLANK(laps_times[[#This Row],[40]]),"DNF",    rounds_cum_time[[#This Row],[39]]+laps_times[[#This Row],[40]])</f>
        <v>8.6368981481481519E-2</v>
      </c>
      <c r="AX36" s="138">
        <f>IF(ISBLANK(laps_times[[#This Row],[41]]),"DNF",    rounds_cum_time[[#This Row],[40]]+laps_times[[#This Row],[41]])</f>
        <v>8.8619861111111142E-2</v>
      </c>
      <c r="AY36" s="138">
        <f>IF(ISBLANK(laps_times[[#This Row],[42]]),"DNF",    rounds_cum_time[[#This Row],[41]]+laps_times[[#This Row],[42]])</f>
        <v>9.0874699074074111E-2</v>
      </c>
      <c r="AZ36" s="138">
        <f>IF(ISBLANK(laps_times[[#This Row],[43]]),"DNF",    rounds_cum_time[[#This Row],[42]]+laps_times[[#This Row],[43]])</f>
        <v>9.3148796296296327E-2</v>
      </c>
      <c r="BA36" s="138">
        <f>IF(ISBLANK(laps_times[[#This Row],[44]]),"DNF",    rounds_cum_time[[#This Row],[43]]+laps_times[[#This Row],[44]])</f>
        <v>9.5475034722222255E-2</v>
      </c>
      <c r="BB36" s="138">
        <f>IF(ISBLANK(laps_times[[#This Row],[45]]),"DNF",    rounds_cum_time[[#This Row],[44]]+laps_times[[#This Row],[45]])</f>
        <v>9.7850451388888926E-2</v>
      </c>
      <c r="BC36" s="138">
        <f>IF(ISBLANK(laps_times[[#This Row],[46]]),"DNF",    rounds_cum_time[[#This Row],[45]]+laps_times[[#This Row],[46]])</f>
        <v>0.10022637731481485</v>
      </c>
      <c r="BD36" s="138">
        <f>IF(ISBLANK(laps_times[[#This Row],[47]]),"DNF",    rounds_cum_time[[#This Row],[46]]+laps_times[[#This Row],[47]])</f>
        <v>0.10263696759259262</v>
      </c>
      <c r="BE36" s="138">
        <f>IF(ISBLANK(laps_times[[#This Row],[48]]),"DNF",    rounds_cum_time[[#This Row],[47]]+laps_times[[#This Row],[48]])</f>
        <v>0.10506315972222226</v>
      </c>
      <c r="BF36" s="138">
        <f>IF(ISBLANK(laps_times[[#This Row],[49]]),"DNF",    rounds_cum_time[[#This Row],[48]]+laps_times[[#This Row],[49]])</f>
        <v>0.10739233796296299</v>
      </c>
      <c r="BG36" s="138">
        <f>IF(ISBLANK(laps_times[[#This Row],[50]]),"DNF",    rounds_cum_time[[#This Row],[49]]+laps_times[[#This Row],[50]])</f>
        <v>0.10978466435185188</v>
      </c>
      <c r="BH36" s="138">
        <f>IF(ISBLANK(laps_times[[#This Row],[51]]),"DNF",    rounds_cum_time[[#This Row],[50]]+laps_times[[#This Row],[51]])</f>
        <v>0.11219020833333336</v>
      </c>
      <c r="BI36" s="138">
        <f>IF(ISBLANK(laps_times[[#This Row],[52]]),"DNF",    rounds_cum_time[[#This Row],[51]]+laps_times[[#This Row],[52]])</f>
        <v>0.11458471064814818</v>
      </c>
      <c r="BJ36" s="138">
        <f>IF(ISBLANK(laps_times[[#This Row],[53]]),"DNF",    rounds_cum_time[[#This Row],[52]]+laps_times[[#This Row],[53]])</f>
        <v>0.11696312500000003</v>
      </c>
      <c r="BK36" s="138">
        <f>IF(ISBLANK(laps_times[[#This Row],[54]]),"DNF",    rounds_cum_time[[#This Row],[53]]+laps_times[[#This Row],[54]])</f>
        <v>0.11933754629629632</v>
      </c>
      <c r="BL36" s="138">
        <f>IF(ISBLANK(laps_times[[#This Row],[55]]),"DNF",    rounds_cum_time[[#This Row],[54]]+laps_times[[#This Row],[55]])</f>
        <v>0.12177226851851855</v>
      </c>
      <c r="BM36" s="138">
        <f>IF(ISBLANK(laps_times[[#This Row],[56]]),"DNF",    rounds_cum_time[[#This Row],[55]]+laps_times[[#This Row],[56]])</f>
        <v>0.12417321759259263</v>
      </c>
      <c r="BN36" s="138">
        <f>IF(ISBLANK(laps_times[[#This Row],[57]]),"DNF",    rounds_cum_time[[#This Row],[56]]+laps_times[[#This Row],[57]])</f>
        <v>0.1265838541666667</v>
      </c>
      <c r="BO36" s="138">
        <f>IF(ISBLANK(laps_times[[#This Row],[58]]),"DNF",    rounds_cum_time[[#This Row],[57]]+laps_times[[#This Row],[58]])</f>
        <v>0.12901329861111116</v>
      </c>
      <c r="BP36" s="138">
        <f>IF(ISBLANK(laps_times[[#This Row],[59]]),"DNF",    rounds_cum_time[[#This Row],[58]]+laps_times[[#This Row],[59]])</f>
        <v>0.13140398148148152</v>
      </c>
      <c r="BQ36" s="138">
        <f>IF(ISBLANK(laps_times[[#This Row],[60]]),"DNF",    rounds_cum_time[[#This Row],[59]]+laps_times[[#This Row],[60]])</f>
        <v>0.1337915393518519</v>
      </c>
      <c r="BR36" s="138">
        <f>IF(ISBLANK(laps_times[[#This Row],[61]]),"DNF",    rounds_cum_time[[#This Row],[60]]+laps_times[[#This Row],[61]])</f>
        <v>0.13610337962962968</v>
      </c>
      <c r="BS36" s="138">
        <f>IF(ISBLANK(laps_times[[#This Row],[62]]),"DNF",    rounds_cum_time[[#This Row],[61]]+laps_times[[#This Row],[62]])</f>
        <v>0.13839225694444449</v>
      </c>
      <c r="BT36" s="139">
        <f>IF(ISBLANK(laps_times[[#This Row],[63]]),"DNF",    rounds_cum_time[[#This Row],[62]]+laps_times[[#This Row],[63]])</f>
        <v>0.140378900462963</v>
      </c>
    </row>
    <row r="37" spans="2:72" x14ac:dyDescent="0.2">
      <c r="B37" s="130">
        <f>laps_times[[#This Row],[poř]]</f>
        <v>32</v>
      </c>
      <c r="C37" s="131">
        <f>laps_times[[#This Row],[s.č.]]</f>
        <v>51</v>
      </c>
      <c r="D37" s="131" t="str">
        <f>laps_times[[#This Row],[jméno]]</f>
        <v>Mikolášek Arnošt</v>
      </c>
      <c r="E37" s="132">
        <f>laps_times[[#This Row],[roč]]</f>
        <v>1965</v>
      </c>
      <c r="F37" s="132" t="str">
        <f>laps_times[[#This Row],[kat]]</f>
        <v>M4</v>
      </c>
      <c r="G37" s="132">
        <f>laps_times[[#This Row],[poř_kat]]</f>
        <v>2</v>
      </c>
      <c r="H37" s="131" t="str">
        <f>IF(ISBLANK(laps_times[[#This Row],[klub]]),"-",laps_times[[#This Row],[klub]])</f>
        <v>TC Dvořák</v>
      </c>
      <c r="I37" s="134">
        <f>laps_times[[#This Row],[celk. čas]]</f>
        <v>0.14039432870370369</v>
      </c>
      <c r="J37" s="138">
        <f>laps_times[[#This Row],[1]]</f>
        <v>2.5713078703703705E-3</v>
      </c>
      <c r="K37" s="138">
        <f>IF(ISBLANK(laps_times[[#This Row],[2]]),"DNF",    rounds_cum_time[[#This Row],[1]]+laps_times[[#This Row],[2]])</f>
        <v>4.5188657407407408E-3</v>
      </c>
      <c r="L37" s="138">
        <f>IF(ISBLANK(laps_times[[#This Row],[3]]),"DNF",    rounds_cum_time[[#This Row],[2]]+laps_times[[#This Row],[3]])</f>
        <v>6.4858680555555555E-3</v>
      </c>
      <c r="M37" s="138">
        <f>IF(ISBLANK(laps_times[[#This Row],[4]]),"DNF",    rounds_cum_time[[#This Row],[3]]+laps_times[[#This Row],[4]])</f>
        <v>8.4909606481481485E-3</v>
      </c>
      <c r="N37" s="138">
        <f>IF(ISBLANK(laps_times[[#This Row],[5]]),"DNF",    rounds_cum_time[[#This Row],[4]]+laps_times[[#This Row],[5]])</f>
        <v>1.0545208333333334E-2</v>
      </c>
      <c r="O37" s="138">
        <f>IF(ISBLANK(laps_times[[#This Row],[6]]),"DNF",    rounds_cum_time[[#This Row],[5]]+laps_times[[#This Row],[6]])</f>
        <v>1.2603125E-2</v>
      </c>
      <c r="P37" s="138">
        <f>IF(ISBLANK(laps_times[[#This Row],[7]]),"DNF",    rounds_cum_time[[#This Row],[6]]+laps_times[[#This Row],[7]])</f>
        <v>1.4684780092592591E-2</v>
      </c>
      <c r="Q37" s="138">
        <f>IF(ISBLANK(laps_times[[#This Row],[8]]),"DNF",    rounds_cum_time[[#This Row],[7]]+laps_times[[#This Row],[8]])</f>
        <v>1.6771550925925926E-2</v>
      </c>
      <c r="R37" s="138">
        <f>IF(ISBLANK(laps_times[[#This Row],[9]]),"DNF",    rounds_cum_time[[#This Row],[8]]+laps_times[[#This Row],[9]])</f>
        <v>1.8846423611111111E-2</v>
      </c>
      <c r="S37" s="138">
        <f>IF(ISBLANK(laps_times[[#This Row],[10]]),"DNF",    rounds_cum_time[[#This Row],[9]]+laps_times[[#This Row],[10]])</f>
        <v>2.0923935185185184E-2</v>
      </c>
      <c r="T37" s="138">
        <f>IF(ISBLANK(laps_times[[#This Row],[11]]),"DNF",    rounds_cum_time[[#This Row],[10]]+laps_times[[#This Row],[11]])</f>
        <v>2.301560185185185E-2</v>
      </c>
      <c r="U37" s="138">
        <f>IF(ISBLANK(laps_times[[#This Row],[12]]),"DNF",    rounds_cum_time[[#This Row],[11]]+laps_times[[#This Row],[12]])</f>
        <v>2.5098969907407405E-2</v>
      </c>
      <c r="V37" s="138">
        <f>IF(ISBLANK(laps_times[[#This Row],[13]]),"DNF",    rounds_cum_time[[#This Row],[12]]+laps_times[[#This Row],[13]])</f>
        <v>2.715938657407407E-2</v>
      </c>
      <c r="W37" s="138">
        <f>IF(ISBLANK(laps_times[[#This Row],[14]]),"DNF",    rounds_cum_time[[#This Row],[13]]+laps_times[[#This Row],[14]])</f>
        <v>2.9221666666666663E-2</v>
      </c>
      <c r="X37" s="138">
        <f>IF(ISBLANK(laps_times[[#This Row],[15]]),"DNF",    rounds_cum_time[[#This Row],[14]]+laps_times[[#This Row],[15]])</f>
        <v>3.1285081018518512E-2</v>
      </c>
      <c r="Y37" s="138">
        <f>IF(ISBLANK(laps_times[[#This Row],[16]]),"DNF",    rounds_cum_time[[#This Row],[15]]+laps_times[[#This Row],[16]])</f>
        <v>3.3328298611111105E-2</v>
      </c>
      <c r="Z37" s="138">
        <f>IF(ISBLANK(laps_times[[#This Row],[17]]),"DNF",    rounds_cum_time[[#This Row],[16]]+laps_times[[#This Row],[17]])</f>
        <v>3.5425856481481478E-2</v>
      </c>
      <c r="AA37" s="138">
        <f>IF(ISBLANK(laps_times[[#This Row],[18]]),"DNF",    rounds_cum_time[[#This Row],[17]]+laps_times[[#This Row],[18]])</f>
        <v>3.7554895833333331E-2</v>
      </c>
      <c r="AB37" s="138">
        <f>IF(ISBLANK(laps_times[[#This Row],[19]]),"DNF",    rounds_cum_time[[#This Row],[18]]+laps_times[[#This Row],[19]])</f>
        <v>3.9667916666666664E-2</v>
      </c>
      <c r="AC37" s="138">
        <f>IF(ISBLANK(laps_times[[#This Row],[20]]),"DNF",    rounds_cum_time[[#This Row],[19]]+laps_times[[#This Row],[20]])</f>
        <v>4.1801377314814814E-2</v>
      </c>
      <c r="AD37" s="138">
        <f>IF(ISBLANK(laps_times[[#This Row],[21]]),"DNF",    rounds_cum_time[[#This Row],[20]]+laps_times[[#This Row],[21]])</f>
        <v>4.3942303240740742E-2</v>
      </c>
      <c r="AE37" s="138">
        <f>IF(ISBLANK(laps_times[[#This Row],[22]]),"DNF",    rounds_cum_time[[#This Row],[21]]+laps_times[[#This Row],[22]])</f>
        <v>4.606615740740741E-2</v>
      </c>
      <c r="AF37" s="138">
        <f>IF(ISBLANK(laps_times[[#This Row],[23]]),"DNF",    rounds_cum_time[[#This Row],[22]]+laps_times[[#This Row],[23]])</f>
        <v>4.8212048611111114E-2</v>
      </c>
      <c r="AG37" s="138">
        <f>IF(ISBLANK(laps_times[[#This Row],[24]]),"DNF",    rounds_cum_time[[#This Row],[23]]+laps_times[[#This Row],[24]])</f>
        <v>5.0359398148148153E-2</v>
      </c>
      <c r="AH37" s="138">
        <f>IF(ISBLANK(laps_times[[#This Row],[25]]),"DNF",    rounds_cum_time[[#This Row],[24]]+laps_times[[#This Row],[25]])</f>
        <v>5.2515162037037044E-2</v>
      </c>
      <c r="AI37" s="138">
        <f>IF(ISBLANK(laps_times[[#This Row],[26]]),"DNF",    rounds_cum_time[[#This Row],[25]]+laps_times[[#This Row],[26]])</f>
        <v>5.4660000000000007E-2</v>
      </c>
      <c r="AJ37" s="138">
        <f>IF(ISBLANK(laps_times[[#This Row],[27]]),"DNF",    rounds_cum_time[[#This Row],[26]]+laps_times[[#This Row],[27]])</f>
        <v>5.684523148148149E-2</v>
      </c>
      <c r="AK37" s="138">
        <f>IF(ISBLANK(laps_times[[#This Row],[28]]),"DNF",    rounds_cum_time[[#This Row],[27]]+laps_times[[#This Row],[28]])</f>
        <v>5.8990000000000008E-2</v>
      </c>
      <c r="AL37" s="138">
        <f>IF(ISBLANK(laps_times[[#This Row],[29]]),"DNF",    rounds_cum_time[[#This Row],[28]]+laps_times[[#This Row],[29]])</f>
        <v>6.1129386574074081E-2</v>
      </c>
      <c r="AM37" s="138">
        <f>IF(ISBLANK(laps_times[[#This Row],[30]]),"DNF",    rounds_cum_time[[#This Row],[29]]+laps_times[[#This Row],[30]])</f>
        <v>6.3271006944444458E-2</v>
      </c>
      <c r="AN37" s="138">
        <f>IF(ISBLANK(laps_times[[#This Row],[31]]),"DNF",    rounds_cum_time[[#This Row],[30]]+laps_times[[#This Row],[31]])</f>
        <v>6.5445046296296314E-2</v>
      </c>
      <c r="AO37" s="138">
        <f>IF(ISBLANK(laps_times[[#This Row],[32]]),"DNF",    rounds_cum_time[[#This Row],[31]]+laps_times[[#This Row],[32]])</f>
        <v>6.763587962962965E-2</v>
      </c>
      <c r="AP37" s="138">
        <f>IF(ISBLANK(laps_times[[#This Row],[33]]),"DNF",    rounds_cum_time[[#This Row],[32]]+laps_times[[#This Row],[33]])</f>
        <v>6.981410879629632E-2</v>
      </c>
      <c r="AQ37" s="138">
        <f>IF(ISBLANK(laps_times[[#This Row],[34]]),"DNF",    rounds_cum_time[[#This Row],[33]]+laps_times[[#This Row],[34]])</f>
        <v>7.2003634259259278E-2</v>
      </c>
      <c r="AR37" s="138">
        <f>IF(ISBLANK(laps_times[[#This Row],[35]]),"DNF",    rounds_cum_time[[#This Row],[34]]+laps_times[[#This Row],[35]])</f>
        <v>7.4246701388888905E-2</v>
      </c>
      <c r="AS37" s="138">
        <f>IF(ISBLANK(laps_times[[#This Row],[36]]),"DNF",    rounds_cum_time[[#This Row],[35]]+laps_times[[#This Row],[36]])</f>
        <v>7.6453761574074089E-2</v>
      </c>
      <c r="AT37" s="138">
        <f>IF(ISBLANK(laps_times[[#This Row],[37]]),"DNF",    rounds_cum_time[[#This Row],[36]]+laps_times[[#This Row],[37]])</f>
        <v>7.8716192129629645E-2</v>
      </c>
      <c r="AU37" s="138">
        <f>IF(ISBLANK(laps_times[[#This Row],[38]]),"DNF",    rounds_cum_time[[#This Row],[37]]+laps_times[[#This Row],[38]])</f>
        <v>8.1018287037037048E-2</v>
      </c>
      <c r="AV37" s="138">
        <f>IF(ISBLANK(laps_times[[#This Row],[39]]),"DNF",    rounds_cum_time[[#This Row],[38]]+laps_times[[#This Row],[39]])</f>
        <v>8.330380787037038E-2</v>
      </c>
      <c r="AW37" s="138">
        <f>IF(ISBLANK(laps_times[[#This Row],[40]]),"DNF",    rounds_cum_time[[#This Row],[39]]+laps_times[[#This Row],[40]])</f>
        <v>8.561575231481483E-2</v>
      </c>
      <c r="AX37" s="138">
        <f>IF(ISBLANK(laps_times[[#This Row],[41]]),"DNF",    rounds_cum_time[[#This Row],[40]]+laps_times[[#This Row],[41]])</f>
        <v>8.7887476851851873E-2</v>
      </c>
      <c r="AY37" s="138">
        <f>IF(ISBLANK(laps_times[[#This Row],[42]]),"DNF",    rounds_cum_time[[#This Row],[41]]+laps_times[[#This Row],[42]])</f>
        <v>9.0179722222222244E-2</v>
      </c>
      <c r="AZ37" s="138">
        <f>IF(ISBLANK(laps_times[[#This Row],[43]]),"DNF",    rounds_cum_time[[#This Row],[42]]+laps_times[[#This Row],[43]])</f>
        <v>9.2477604166666685E-2</v>
      </c>
      <c r="BA37" s="138">
        <f>IF(ISBLANK(laps_times[[#This Row],[44]]),"DNF",    rounds_cum_time[[#This Row],[43]]+laps_times[[#This Row],[44]])</f>
        <v>9.478748842592595E-2</v>
      </c>
      <c r="BB37" s="138">
        <f>IF(ISBLANK(laps_times[[#This Row],[45]]),"DNF",    rounds_cum_time[[#This Row],[44]]+laps_times[[#This Row],[45]])</f>
        <v>9.7089027777777809E-2</v>
      </c>
      <c r="BC37" s="138">
        <f>IF(ISBLANK(laps_times[[#This Row],[46]]),"DNF",    rounds_cum_time[[#This Row],[45]]+laps_times[[#This Row],[46]])</f>
        <v>9.9457511574074106E-2</v>
      </c>
      <c r="BD37" s="138">
        <f>IF(ISBLANK(laps_times[[#This Row],[47]]),"DNF",    rounds_cum_time[[#This Row],[46]]+laps_times[[#This Row],[47]])</f>
        <v>0.10180840277777781</v>
      </c>
      <c r="BE37" s="138">
        <f>IF(ISBLANK(laps_times[[#This Row],[48]]),"DNF",    rounds_cum_time[[#This Row],[47]]+laps_times[[#This Row],[48]])</f>
        <v>0.10420062500000003</v>
      </c>
      <c r="BF37" s="138">
        <f>IF(ISBLANK(laps_times[[#This Row],[49]]),"DNF",    rounds_cum_time[[#This Row],[48]]+laps_times[[#This Row],[49]])</f>
        <v>0.10655601851851855</v>
      </c>
      <c r="BG37" s="138">
        <f>IF(ISBLANK(laps_times[[#This Row],[50]]),"DNF",    rounds_cum_time[[#This Row],[49]]+laps_times[[#This Row],[50]])</f>
        <v>0.10893011574074077</v>
      </c>
      <c r="BH37" s="138">
        <f>IF(ISBLANK(laps_times[[#This Row],[51]]),"DNF",    rounds_cum_time[[#This Row],[50]]+laps_times[[#This Row],[51]])</f>
        <v>0.11128660879629633</v>
      </c>
      <c r="BI37" s="138">
        <f>IF(ISBLANK(laps_times[[#This Row],[52]]),"DNF",    rounds_cum_time[[#This Row],[51]]+laps_times[[#This Row],[52]])</f>
        <v>0.11365732638888892</v>
      </c>
      <c r="BJ37" s="138">
        <f>IF(ISBLANK(laps_times[[#This Row],[53]]),"DNF",    rounds_cum_time[[#This Row],[52]]+laps_times[[#This Row],[53]])</f>
        <v>0.11606679398148152</v>
      </c>
      <c r="BK37" s="138">
        <f>IF(ISBLANK(laps_times[[#This Row],[54]]),"DNF",    rounds_cum_time[[#This Row],[53]]+laps_times[[#This Row],[54]])</f>
        <v>0.11848943287037041</v>
      </c>
      <c r="BL37" s="138">
        <f>IF(ISBLANK(laps_times[[#This Row],[55]]),"DNF",    rounds_cum_time[[#This Row],[54]]+laps_times[[#This Row],[55]])</f>
        <v>0.12086208333333337</v>
      </c>
      <c r="BM37" s="138">
        <f>IF(ISBLANK(laps_times[[#This Row],[56]]),"DNF",    rounds_cum_time[[#This Row],[55]]+laps_times[[#This Row],[56]])</f>
        <v>0.12326935185185189</v>
      </c>
      <c r="BN37" s="138">
        <f>IF(ISBLANK(laps_times[[#This Row],[57]]),"DNF",    rounds_cum_time[[#This Row],[56]]+laps_times[[#This Row],[57]])</f>
        <v>0.12579186342592596</v>
      </c>
      <c r="BO37" s="138">
        <f>IF(ISBLANK(laps_times[[#This Row],[58]]),"DNF",    rounds_cum_time[[#This Row],[57]]+laps_times[[#This Row],[58]])</f>
        <v>0.12833568287037042</v>
      </c>
      <c r="BP37" s="138">
        <f>IF(ISBLANK(laps_times[[#This Row],[59]]),"DNF",    rounds_cum_time[[#This Row],[58]]+laps_times[[#This Row],[59]])</f>
        <v>0.13082791666666671</v>
      </c>
      <c r="BQ37" s="138">
        <f>IF(ISBLANK(laps_times[[#This Row],[60]]),"DNF",    rounds_cum_time[[#This Row],[59]]+laps_times[[#This Row],[60]])</f>
        <v>0.1332341319444445</v>
      </c>
      <c r="BR37" s="138">
        <f>IF(ISBLANK(laps_times[[#This Row],[61]]),"DNF",    rounds_cum_time[[#This Row],[60]]+laps_times[[#This Row],[61]])</f>
        <v>0.13563914351851858</v>
      </c>
      <c r="BS37" s="138">
        <f>IF(ISBLANK(laps_times[[#This Row],[62]]),"DNF",    rounds_cum_time[[#This Row],[61]]+laps_times[[#This Row],[62]])</f>
        <v>0.13802726851851857</v>
      </c>
      <c r="BT37" s="139">
        <f>IF(ISBLANK(laps_times[[#This Row],[63]]),"DNF",    rounds_cum_time[[#This Row],[62]]+laps_times[[#This Row],[63]])</f>
        <v>0.14039432870370375</v>
      </c>
    </row>
    <row r="38" spans="2:72" x14ac:dyDescent="0.2">
      <c r="B38" s="130">
        <f>laps_times[[#This Row],[poř]]</f>
        <v>33</v>
      </c>
      <c r="C38" s="131">
        <f>laps_times[[#This Row],[s.č.]]</f>
        <v>7</v>
      </c>
      <c r="D38" s="131" t="str">
        <f>laps_times[[#This Row],[jméno]]</f>
        <v>Macek Tomáš</v>
      </c>
      <c r="E38" s="132">
        <f>laps_times[[#This Row],[roč]]</f>
        <v>1979</v>
      </c>
      <c r="F38" s="132" t="str">
        <f>laps_times[[#This Row],[kat]]</f>
        <v>M2</v>
      </c>
      <c r="G38" s="132">
        <f>laps_times[[#This Row],[poř_kat]]</f>
        <v>13</v>
      </c>
      <c r="H38" s="131" t="str">
        <f>IF(ISBLANK(laps_times[[#This Row],[klub]]),"-",laps_times[[#This Row],[klub]])</f>
        <v>-</v>
      </c>
      <c r="I38" s="134">
        <f>laps_times[[#This Row],[celk. čas]]</f>
        <v>0.14057837962962963</v>
      </c>
      <c r="J38" s="138">
        <f>laps_times[[#This Row],[1]]</f>
        <v>2.7469560185185184E-3</v>
      </c>
      <c r="K38" s="138">
        <f>IF(ISBLANK(laps_times[[#This Row],[2]]),"DNF",    rounds_cum_time[[#This Row],[1]]+laps_times[[#This Row],[2]])</f>
        <v>4.9876273148148145E-3</v>
      </c>
      <c r="L38" s="138">
        <f>IF(ISBLANK(laps_times[[#This Row],[3]]),"DNF",    rounds_cum_time[[#This Row],[2]]+laps_times[[#This Row],[3]])</f>
        <v>7.2161574074074072E-3</v>
      </c>
      <c r="M38" s="138">
        <f>IF(ISBLANK(laps_times[[#This Row],[4]]),"DNF",    rounds_cum_time[[#This Row],[3]]+laps_times[[#This Row],[4]])</f>
        <v>9.3778356481481473E-3</v>
      </c>
      <c r="N38" s="138">
        <f>IF(ISBLANK(laps_times[[#This Row],[5]]),"DNF",    rounds_cum_time[[#This Row],[4]]+laps_times[[#This Row],[5]])</f>
        <v>1.156236111111111E-2</v>
      </c>
      <c r="O38" s="138">
        <f>IF(ISBLANK(laps_times[[#This Row],[6]]),"DNF",    rounds_cum_time[[#This Row],[5]]+laps_times[[#This Row],[6]])</f>
        <v>1.3718912037037036E-2</v>
      </c>
      <c r="P38" s="138">
        <f>IF(ISBLANK(laps_times[[#This Row],[7]]),"DNF",    rounds_cum_time[[#This Row],[6]]+laps_times[[#This Row],[7]])</f>
        <v>1.5883553240740741E-2</v>
      </c>
      <c r="Q38" s="138">
        <f>IF(ISBLANK(laps_times[[#This Row],[8]]),"DNF",    rounds_cum_time[[#This Row],[7]]+laps_times[[#This Row],[8]])</f>
        <v>1.8050729166666668E-2</v>
      </c>
      <c r="R38" s="138">
        <f>IF(ISBLANK(laps_times[[#This Row],[9]]),"DNF",    rounds_cum_time[[#This Row],[8]]+laps_times[[#This Row],[9]])</f>
        <v>2.0218182870370371E-2</v>
      </c>
      <c r="S38" s="138">
        <f>IF(ISBLANK(laps_times[[#This Row],[10]]),"DNF",    rounds_cum_time[[#This Row],[9]]+laps_times[[#This Row],[10]])</f>
        <v>2.2361782407407407E-2</v>
      </c>
      <c r="T38" s="138">
        <f>IF(ISBLANK(laps_times[[#This Row],[11]]),"DNF",    rounds_cum_time[[#This Row],[10]]+laps_times[[#This Row],[11]])</f>
        <v>2.4506030092592591E-2</v>
      </c>
      <c r="U38" s="138">
        <f>IF(ISBLANK(laps_times[[#This Row],[12]]),"DNF",    rounds_cum_time[[#This Row],[11]]+laps_times[[#This Row],[12]])</f>
        <v>2.6672071759259258E-2</v>
      </c>
      <c r="V38" s="138">
        <f>IF(ISBLANK(laps_times[[#This Row],[13]]),"DNF",    rounds_cum_time[[#This Row],[12]]+laps_times[[#This Row],[13]])</f>
        <v>2.8837800925925926E-2</v>
      </c>
      <c r="W38" s="138">
        <f>IF(ISBLANK(laps_times[[#This Row],[14]]),"DNF",    rounds_cum_time[[#This Row],[13]]+laps_times[[#This Row],[14]])</f>
        <v>3.0996516203703705E-2</v>
      </c>
      <c r="X38" s="138">
        <f>IF(ISBLANK(laps_times[[#This Row],[15]]),"DNF",    rounds_cum_time[[#This Row],[14]]+laps_times[[#This Row],[15]])</f>
        <v>3.3157581018518519E-2</v>
      </c>
      <c r="Y38" s="138">
        <f>IF(ISBLANK(laps_times[[#This Row],[16]]),"DNF",    rounds_cum_time[[#This Row],[15]]+laps_times[[#This Row],[16]])</f>
        <v>3.5335775462962959E-2</v>
      </c>
      <c r="Z38" s="138">
        <f>IF(ISBLANK(laps_times[[#This Row],[17]]),"DNF",    rounds_cum_time[[#This Row],[16]]+laps_times[[#This Row],[17]])</f>
        <v>3.7528831018518512E-2</v>
      </c>
      <c r="AA38" s="138">
        <f>IF(ISBLANK(laps_times[[#This Row],[18]]),"DNF",    rounds_cum_time[[#This Row],[17]]+laps_times[[#This Row],[18]])</f>
        <v>3.965686342592592E-2</v>
      </c>
      <c r="AB38" s="138">
        <f>IF(ISBLANK(laps_times[[#This Row],[19]]),"DNF",    rounds_cum_time[[#This Row],[18]]+laps_times[[#This Row],[19]])</f>
        <v>4.1780682870370366E-2</v>
      </c>
      <c r="AC38" s="138">
        <f>IF(ISBLANK(laps_times[[#This Row],[20]]),"DNF",    rounds_cum_time[[#This Row],[19]]+laps_times[[#This Row],[20]])</f>
        <v>4.3916851851851846E-2</v>
      </c>
      <c r="AD38" s="138">
        <f>IF(ISBLANK(laps_times[[#This Row],[21]]),"DNF",    rounds_cum_time[[#This Row],[20]]+laps_times[[#This Row],[21]])</f>
        <v>4.605478009259259E-2</v>
      </c>
      <c r="AE38" s="138">
        <f>IF(ISBLANK(laps_times[[#This Row],[22]]),"DNF",    rounds_cum_time[[#This Row],[21]]+laps_times[[#This Row],[22]])</f>
        <v>4.8194699074074074E-2</v>
      </c>
      <c r="AF38" s="138">
        <f>IF(ISBLANK(laps_times[[#This Row],[23]]),"DNF",    rounds_cum_time[[#This Row],[22]]+laps_times[[#This Row],[23]])</f>
        <v>5.0334664351851854E-2</v>
      </c>
      <c r="AG38" s="138">
        <f>IF(ISBLANK(laps_times[[#This Row],[24]]),"DNF",    rounds_cum_time[[#This Row],[23]]+laps_times[[#This Row],[24]])</f>
        <v>5.2456851851851852E-2</v>
      </c>
      <c r="AH38" s="138">
        <f>IF(ISBLANK(laps_times[[#This Row],[25]]),"DNF",    rounds_cum_time[[#This Row],[24]]+laps_times[[#This Row],[25]])</f>
        <v>5.4544513888888889E-2</v>
      </c>
      <c r="AI38" s="138">
        <f>IF(ISBLANK(laps_times[[#This Row],[26]]),"DNF",    rounds_cum_time[[#This Row],[25]]+laps_times[[#This Row],[26]])</f>
        <v>5.6665706018518516E-2</v>
      </c>
      <c r="AJ38" s="138">
        <f>IF(ISBLANK(laps_times[[#This Row],[27]]),"DNF",    rounds_cum_time[[#This Row],[26]]+laps_times[[#This Row],[27]])</f>
        <v>5.8846192129629625E-2</v>
      </c>
      <c r="AK38" s="138">
        <f>IF(ISBLANK(laps_times[[#This Row],[28]]),"DNF",    rounds_cum_time[[#This Row],[27]]+laps_times[[#This Row],[28]])</f>
        <v>6.0985138888888887E-2</v>
      </c>
      <c r="AL38" s="138">
        <f>IF(ISBLANK(laps_times[[#This Row],[29]]),"DNF",    rounds_cum_time[[#This Row],[28]]+laps_times[[#This Row],[29]])</f>
        <v>6.3124988425925926E-2</v>
      </c>
      <c r="AM38" s="138">
        <f>IF(ISBLANK(laps_times[[#This Row],[30]]),"DNF",    rounds_cum_time[[#This Row],[29]]+laps_times[[#This Row],[30]])</f>
        <v>6.5269293981481485E-2</v>
      </c>
      <c r="AN38" s="138">
        <f>IF(ISBLANK(laps_times[[#This Row],[31]]),"DNF",    rounds_cum_time[[#This Row],[30]]+laps_times[[#This Row],[31]])</f>
        <v>6.7440682870370375E-2</v>
      </c>
      <c r="AO38" s="138">
        <f>IF(ISBLANK(laps_times[[#This Row],[32]]),"DNF",    rounds_cum_time[[#This Row],[31]]+laps_times[[#This Row],[32]])</f>
        <v>6.9573668981481485E-2</v>
      </c>
      <c r="AP38" s="138">
        <f>IF(ISBLANK(laps_times[[#This Row],[33]]),"DNF",    rounds_cum_time[[#This Row],[32]]+laps_times[[#This Row],[33]])</f>
        <v>7.1738784722222226E-2</v>
      </c>
      <c r="AQ38" s="138">
        <f>IF(ISBLANK(laps_times[[#This Row],[34]]),"DNF",    rounds_cum_time[[#This Row],[33]]+laps_times[[#This Row],[34]])</f>
        <v>7.3902731481481479E-2</v>
      </c>
      <c r="AR38" s="138">
        <f>IF(ISBLANK(laps_times[[#This Row],[35]]),"DNF",    rounds_cum_time[[#This Row],[34]]+laps_times[[#This Row],[35]])</f>
        <v>7.611421296296296E-2</v>
      </c>
      <c r="AS38" s="138">
        <f>IF(ISBLANK(laps_times[[#This Row],[36]]),"DNF",    rounds_cum_time[[#This Row],[35]]+laps_times[[#This Row],[36]])</f>
        <v>7.8237835648148152E-2</v>
      </c>
      <c r="AT38" s="138">
        <f>IF(ISBLANK(laps_times[[#This Row],[37]]),"DNF",    rounds_cum_time[[#This Row],[36]]+laps_times[[#This Row],[37]])</f>
        <v>8.0381145833333334E-2</v>
      </c>
      <c r="AU38" s="138">
        <f>IF(ISBLANK(laps_times[[#This Row],[38]]),"DNF",    rounds_cum_time[[#This Row],[37]]+laps_times[[#This Row],[38]])</f>
        <v>8.2540289351851856E-2</v>
      </c>
      <c r="AV38" s="138">
        <f>IF(ISBLANK(laps_times[[#This Row],[39]]),"DNF",    rounds_cum_time[[#This Row],[38]]+laps_times[[#This Row],[39]])</f>
        <v>8.4689872685185186E-2</v>
      </c>
      <c r="AW38" s="138">
        <f>IF(ISBLANK(laps_times[[#This Row],[40]]),"DNF",    rounds_cum_time[[#This Row],[39]]+laps_times[[#This Row],[40]])</f>
        <v>8.6876724537037042E-2</v>
      </c>
      <c r="AX38" s="138">
        <f>IF(ISBLANK(laps_times[[#This Row],[41]]),"DNF",    rounds_cum_time[[#This Row],[40]]+laps_times[[#This Row],[41]])</f>
        <v>8.9091365740740752E-2</v>
      </c>
      <c r="AY38" s="138">
        <f>IF(ISBLANK(laps_times[[#This Row],[42]]),"DNF",    rounds_cum_time[[#This Row],[41]]+laps_times[[#This Row],[42]])</f>
        <v>9.1280578703703721E-2</v>
      </c>
      <c r="AZ38" s="138">
        <f>IF(ISBLANK(laps_times[[#This Row],[43]]),"DNF",    rounds_cum_time[[#This Row],[42]]+laps_times[[#This Row],[43]])</f>
        <v>9.345740740740742E-2</v>
      </c>
      <c r="BA38" s="138">
        <f>IF(ISBLANK(laps_times[[#This Row],[44]]),"DNF",    rounds_cum_time[[#This Row],[43]]+laps_times[[#This Row],[44]])</f>
        <v>9.5655879629629639E-2</v>
      </c>
      <c r="BB38" s="138">
        <f>IF(ISBLANK(laps_times[[#This Row],[45]]),"DNF",    rounds_cum_time[[#This Row],[44]]+laps_times[[#This Row],[45]])</f>
        <v>9.7886307870370379E-2</v>
      </c>
      <c r="BC38" s="138">
        <f>IF(ISBLANK(laps_times[[#This Row],[46]]),"DNF",    rounds_cum_time[[#This Row],[45]]+laps_times[[#This Row],[46]])</f>
        <v>0.1001513425925926</v>
      </c>
      <c r="BD38" s="138">
        <f>IF(ISBLANK(laps_times[[#This Row],[47]]),"DNF",    rounds_cum_time[[#This Row],[46]]+laps_times[[#This Row],[47]])</f>
        <v>0.10240775462962964</v>
      </c>
      <c r="BE38" s="138">
        <f>IF(ISBLANK(laps_times[[#This Row],[48]]),"DNF",    rounds_cum_time[[#This Row],[47]]+laps_times[[#This Row],[48]])</f>
        <v>0.10477275462962965</v>
      </c>
      <c r="BF38" s="138">
        <f>IF(ISBLANK(laps_times[[#This Row],[49]]),"DNF",    rounds_cum_time[[#This Row],[48]]+laps_times[[#This Row],[49]])</f>
        <v>0.10705405092592594</v>
      </c>
      <c r="BG38" s="138">
        <f>IF(ISBLANK(laps_times[[#This Row],[50]]),"DNF",    rounds_cum_time[[#This Row],[49]]+laps_times[[#This Row],[50]])</f>
        <v>0.10926077546296298</v>
      </c>
      <c r="BH38" s="138">
        <f>IF(ISBLANK(laps_times[[#This Row],[51]]),"DNF",    rounds_cum_time[[#This Row],[50]]+laps_times[[#This Row],[51]])</f>
        <v>0.11154923611111113</v>
      </c>
      <c r="BI38" s="138">
        <f>IF(ISBLANK(laps_times[[#This Row],[52]]),"DNF",    rounds_cum_time[[#This Row],[51]]+laps_times[[#This Row],[52]])</f>
        <v>0.11391812500000002</v>
      </c>
      <c r="BJ38" s="138">
        <f>IF(ISBLANK(laps_times[[#This Row],[53]]),"DNF",    rounds_cum_time[[#This Row],[52]]+laps_times[[#This Row],[53]])</f>
        <v>0.11622046296296298</v>
      </c>
      <c r="BK38" s="138">
        <f>IF(ISBLANK(laps_times[[#This Row],[54]]),"DNF",    rounds_cum_time[[#This Row],[53]]+laps_times[[#This Row],[54]])</f>
        <v>0.11869293981481484</v>
      </c>
      <c r="BL38" s="138">
        <f>IF(ISBLANK(laps_times[[#This Row],[55]]),"DNF",    rounds_cum_time[[#This Row],[54]]+laps_times[[#This Row],[55]])</f>
        <v>0.12104298611111114</v>
      </c>
      <c r="BM38" s="138">
        <f>IF(ISBLANK(laps_times[[#This Row],[56]]),"DNF",    rounds_cum_time[[#This Row],[55]]+laps_times[[#This Row],[56]])</f>
        <v>0.12348641203703707</v>
      </c>
      <c r="BN38" s="138">
        <f>IF(ISBLANK(laps_times[[#This Row],[57]]),"DNF",    rounds_cum_time[[#This Row],[56]]+laps_times[[#This Row],[57]])</f>
        <v>0.12591106481481484</v>
      </c>
      <c r="BO38" s="138">
        <f>IF(ISBLANK(laps_times[[#This Row],[58]]),"DNF",    rounds_cum_time[[#This Row],[57]]+laps_times[[#This Row],[58]])</f>
        <v>0.12836343750000004</v>
      </c>
      <c r="BP38" s="138">
        <f>IF(ISBLANK(laps_times[[#This Row],[59]]),"DNF",    rounds_cum_time[[#This Row],[58]]+laps_times[[#This Row],[59]])</f>
        <v>0.13120168981481486</v>
      </c>
      <c r="BQ38" s="138">
        <f>IF(ISBLANK(laps_times[[#This Row],[60]]),"DNF",    rounds_cum_time[[#This Row],[59]]+laps_times[[#This Row],[60]])</f>
        <v>0.13350547453703709</v>
      </c>
      <c r="BR38" s="138">
        <f>IF(ISBLANK(laps_times[[#This Row],[61]]),"DNF",    rounds_cum_time[[#This Row],[60]]+laps_times[[#This Row],[61]])</f>
        <v>0.1359036805555556</v>
      </c>
      <c r="BS38" s="138">
        <f>IF(ISBLANK(laps_times[[#This Row],[62]]),"DNF",    rounds_cum_time[[#This Row],[61]]+laps_times[[#This Row],[62]])</f>
        <v>0.13830803240740747</v>
      </c>
      <c r="BT38" s="139">
        <f>IF(ISBLANK(laps_times[[#This Row],[63]]),"DNF",    rounds_cum_time[[#This Row],[62]]+laps_times[[#This Row],[63]])</f>
        <v>0.14057837962962969</v>
      </c>
    </row>
    <row r="39" spans="2:72" x14ac:dyDescent="0.2">
      <c r="B39" s="130">
        <f>laps_times[[#This Row],[poř]]</f>
        <v>34</v>
      </c>
      <c r="C39" s="131">
        <f>laps_times[[#This Row],[s.č.]]</f>
        <v>120</v>
      </c>
      <c r="D39" s="131" t="str">
        <f>laps_times[[#This Row],[jméno]]</f>
        <v>Rokos Lukáš</v>
      </c>
      <c r="E39" s="132">
        <f>laps_times[[#This Row],[roč]]</f>
        <v>1987</v>
      </c>
      <c r="F39" s="132" t="str">
        <f>laps_times[[#This Row],[kat]]</f>
        <v>M1</v>
      </c>
      <c r="G39" s="132">
        <f>laps_times[[#This Row],[poř_kat]]</f>
        <v>2</v>
      </c>
      <c r="H39" s="131" t="str">
        <f>IF(ISBLANK(laps_times[[#This Row],[klub]]),"-",laps_times[[#This Row],[klub]])</f>
        <v>TJ Jiskra Třeboň</v>
      </c>
      <c r="I39" s="134">
        <f>laps_times[[#This Row],[celk. čas]]</f>
        <v>0.14061559027777779</v>
      </c>
      <c r="J39" s="138">
        <f>laps_times[[#This Row],[1]]</f>
        <v>2.8883333333333335E-3</v>
      </c>
      <c r="K39" s="138">
        <f>IF(ISBLANK(laps_times[[#This Row],[2]]),"DNF",    rounds_cum_time[[#This Row],[1]]+laps_times[[#This Row],[2]])</f>
        <v>5.1298726851851852E-3</v>
      </c>
      <c r="L39" s="138">
        <f>IF(ISBLANK(laps_times[[#This Row],[3]]),"DNF",    rounds_cum_time[[#This Row],[2]]+laps_times[[#This Row],[3]])</f>
        <v>7.4191550925925926E-3</v>
      </c>
      <c r="M39" s="138">
        <f>IF(ISBLANK(laps_times[[#This Row],[4]]),"DNF",    rounds_cum_time[[#This Row],[3]]+laps_times[[#This Row],[4]])</f>
        <v>9.711875E-3</v>
      </c>
      <c r="N39" s="138">
        <f>IF(ISBLANK(laps_times[[#This Row],[5]]),"DNF",    rounds_cum_time[[#This Row],[4]]+laps_times[[#This Row],[5]])</f>
        <v>1.1991481481481481E-2</v>
      </c>
      <c r="O39" s="138">
        <f>IF(ISBLANK(laps_times[[#This Row],[6]]),"DNF",    rounds_cum_time[[#This Row],[5]]+laps_times[[#This Row],[6]])</f>
        <v>1.4275706018518519E-2</v>
      </c>
      <c r="P39" s="138">
        <f>IF(ISBLANK(laps_times[[#This Row],[7]]),"DNF",    rounds_cum_time[[#This Row],[6]]+laps_times[[#This Row],[7]])</f>
        <v>1.651170138888889E-2</v>
      </c>
      <c r="Q39" s="138">
        <f>IF(ISBLANK(laps_times[[#This Row],[8]]),"DNF",    rounds_cum_time[[#This Row],[7]]+laps_times[[#This Row],[8]])</f>
        <v>1.8714432870370373E-2</v>
      </c>
      <c r="R39" s="138">
        <f>IF(ISBLANK(laps_times[[#This Row],[9]]),"DNF",    rounds_cum_time[[#This Row],[8]]+laps_times[[#This Row],[9]])</f>
        <v>2.0924236111111112E-2</v>
      </c>
      <c r="S39" s="138">
        <f>IF(ISBLANK(laps_times[[#This Row],[10]]),"DNF",    rounds_cum_time[[#This Row],[9]]+laps_times[[#This Row],[10]])</f>
        <v>2.3171504629629632E-2</v>
      </c>
      <c r="T39" s="138">
        <f>IF(ISBLANK(laps_times[[#This Row],[11]]),"DNF",    rounds_cum_time[[#This Row],[10]]+laps_times[[#This Row],[11]])</f>
        <v>2.5467592592592594E-2</v>
      </c>
      <c r="U39" s="138">
        <f>IF(ISBLANK(laps_times[[#This Row],[12]]),"DNF",    rounds_cum_time[[#This Row],[11]]+laps_times[[#This Row],[12]])</f>
        <v>2.7795937499999999E-2</v>
      </c>
      <c r="V39" s="138">
        <f>IF(ISBLANK(laps_times[[#This Row],[13]]),"DNF",    rounds_cum_time[[#This Row],[12]]+laps_times[[#This Row],[13]])</f>
        <v>3.0133541666666666E-2</v>
      </c>
      <c r="W39" s="138">
        <f>IF(ISBLANK(laps_times[[#This Row],[14]]),"DNF",    rounds_cum_time[[#This Row],[13]]+laps_times[[#This Row],[14]])</f>
        <v>3.2479583333333333E-2</v>
      </c>
      <c r="X39" s="138">
        <f>IF(ISBLANK(laps_times[[#This Row],[15]]),"DNF",    rounds_cum_time[[#This Row],[14]]+laps_times[[#This Row],[15]])</f>
        <v>3.4693472222222223E-2</v>
      </c>
      <c r="Y39" s="138">
        <f>IF(ISBLANK(laps_times[[#This Row],[16]]),"DNF",    rounds_cum_time[[#This Row],[15]]+laps_times[[#This Row],[16]])</f>
        <v>3.6934837962962964E-2</v>
      </c>
      <c r="Z39" s="138">
        <f>IF(ISBLANK(laps_times[[#This Row],[17]]),"DNF",    rounds_cum_time[[#This Row],[16]]+laps_times[[#This Row],[17]])</f>
        <v>3.9240092592592597E-2</v>
      </c>
      <c r="AA39" s="138">
        <f>IF(ISBLANK(laps_times[[#This Row],[18]]),"DNF",    rounds_cum_time[[#This Row],[17]]+laps_times[[#This Row],[18]])</f>
        <v>4.1493611111111113E-2</v>
      </c>
      <c r="AB39" s="138">
        <f>IF(ISBLANK(laps_times[[#This Row],[19]]),"DNF",    rounds_cum_time[[#This Row],[18]]+laps_times[[#This Row],[19]])</f>
        <v>4.3769722222222224E-2</v>
      </c>
      <c r="AC39" s="138">
        <f>IF(ISBLANK(laps_times[[#This Row],[20]]),"DNF",    rounds_cum_time[[#This Row],[19]]+laps_times[[#This Row],[20]])</f>
        <v>4.6021238425925926E-2</v>
      </c>
      <c r="AD39" s="138">
        <f>IF(ISBLANK(laps_times[[#This Row],[21]]),"DNF",    rounds_cum_time[[#This Row],[20]]+laps_times[[#This Row],[21]])</f>
        <v>4.8282905092592594E-2</v>
      </c>
      <c r="AE39" s="138">
        <f>IF(ISBLANK(laps_times[[#This Row],[22]]),"DNF",    rounds_cum_time[[#This Row],[21]]+laps_times[[#This Row],[22]])</f>
        <v>5.054268518518519E-2</v>
      </c>
      <c r="AF39" s="138">
        <f>IF(ISBLANK(laps_times[[#This Row],[23]]),"DNF",    rounds_cum_time[[#This Row],[22]]+laps_times[[#This Row],[23]])</f>
        <v>5.2780115740740749E-2</v>
      </c>
      <c r="AG39" s="138">
        <f>IF(ISBLANK(laps_times[[#This Row],[24]]),"DNF",    rounds_cum_time[[#This Row],[23]]+laps_times[[#This Row],[24]])</f>
        <v>5.5035231481481491E-2</v>
      </c>
      <c r="AH39" s="138">
        <f>IF(ISBLANK(laps_times[[#This Row],[25]]),"DNF",    rounds_cum_time[[#This Row],[24]]+laps_times[[#This Row],[25]])</f>
        <v>5.7297222222222229E-2</v>
      </c>
      <c r="AI39" s="138">
        <f>IF(ISBLANK(laps_times[[#This Row],[26]]),"DNF",    rounds_cum_time[[#This Row],[25]]+laps_times[[#This Row],[26]])</f>
        <v>5.9548275462962971E-2</v>
      </c>
      <c r="AJ39" s="138">
        <f>IF(ISBLANK(laps_times[[#This Row],[27]]),"DNF",    rounds_cum_time[[#This Row],[26]]+laps_times[[#This Row],[27]])</f>
        <v>6.1797777777777785E-2</v>
      </c>
      <c r="AK39" s="138">
        <f>IF(ISBLANK(laps_times[[#This Row],[28]]),"DNF",    rounds_cum_time[[#This Row],[27]]+laps_times[[#This Row],[28]])</f>
        <v>6.4070949074074082E-2</v>
      </c>
      <c r="AL39" s="138">
        <f>IF(ISBLANK(laps_times[[#This Row],[29]]),"DNF",    rounds_cum_time[[#This Row],[28]]+laps_times[[#This Row],[29]])</f>
        <v>6.6322337962962968E-2</v>
      </c>
      <c r="AM39" s="138">
        <f>IF(ISBLANK(laps_times[[#This Row],[30]]),"DNF",    rounds_cum_time[[#This Row],[29]]+laps_times[[#This Row],[30]])</f>
        <v>6.8571018518518517E-2</v>
      </c>
      <c r="AN39" s="138">
        <f>IF(ISBLANK(laps_times[[#This Row],[31]]),"DNF",    rounds_cum_time[[#This Row],[30]]+laps_times[[#This Row],[31]])</f>
        <v>7.0859328703703706E-2</v>
      </c>
      <c r="AO39" s="138">
        <f>IF(ISBLANK(laps_times[[#This Row],[32]]),"DNF",    rounds_cum_time[[#This Row],[31]]+laps_times[[#This Row],[32]])</f>
        <v>7.3167962962962962E-2</v>
      </c>
      <c r="AP39" s="138">
        <f>IF(ISBLANK(laps_times[[#This Row],[33]]),"DNF",    rounds_cum_time[[#This Row],[32]]+laps_times[[#This Row],[33]])</f>
        <v>7.5461655092592589E-2</v>
      </c>
      <c r="AQ39" s="138">
        <f>IF(ISBLANK(laps_times[[#This Row],[34]]),"DNF",    rounds_cum_time[[#This Row],[33]]+laps_times[[#This Row],[34]])</f>
        <v>7.776322916666667E-2</v>
      </c>
      <c r="AR39" s="138">
        <f>IF(ISBLANK(laps_times[[#This Row],[35]]),"DNF",    rounds_cum_time[[#This Row],[34]]+laps_times[[#This Row],[35]])</f>
        <v>8.0076319444444446E-2</v>
      </c>
      <c r="AS39" s="138">
        <f>IF(ISBLANK(laps_times[[#This Row],[36]]),"DNF",    rounds_cum_time[[#This Row],[35]]+laps_times[[#This Row],[36]])</f>
        <v>8.2291226851851848E-2</v>
      </c>
      <c r="AT39" s="138">
        <f>IF(ISBLANK(laps_times[[#This Row],[37]]),"DNF",    rounds_cum_time[[#This Row],[36]]+laps_times[[#This Row],[37]])</f>
        <v>8.4460694444444442E-2</v>
      </c>
      <c r="AU39" s="138">
        <f>IF(ISBLANK(laps_times[[#This Row],[38]]),"DNF",    rounds_cum_time[[#This Row],[37]]+laps_times[[#This Row],[38]])</f>
        <v>8.6676550925925924E-2</v>
      </c>
      <c r="AV39" s="138">
        <f>IF(ISBLANK(laps_times[[#This Row],[39]]),"DNF",    rounds_cum_time[[#This Row],[38]]+laps_times[[#This Row],[39]])</f>
        <v>8.8829039351851852E-2</v>
      </c>
      <c r="AW39" s="138">
        <f>IF(ISBLANK(laps_times[[#This Row],[40]]),"DNF",    rounds_cum_time[[#This Row],[39]]+laps_times[[#This Row],[40]])</f>
        <v>9.0973136574074076E-2</v>
      </c>
      <c r="AX39" s="138">
        <f>IF(ISBLANK(laps_times[[#This Row],[41]]),"DNF",    rounds_cum_time[[#This Row],[40]]+laps_times[[#This Row],[41]])</f>
        <v>9.3090567129629626E-2</v>
      </c>
      <c r="AY39" s="138">
        <f>IF(ISBLANK(laps_times[[#This Row],[42]]),"DNF",    rounds_cum_time[[#This Row],[41]]+laps_times[[#This Row],[42]])</f>
        <v>9.5240543981481476E-2</v>
      </c>
      <c r="AZ39" s="138">
        <f>IF(ISBLANK(laps_times[[#This Row],[43]]),"DNF",    rounds_cum_time[[#This Row],[42]]+laps_times[[#This Row],[43]])</f>
        <v>9.7415810185185178E-2</v>
      </c>
      <c r="BA39" s="138">
        <f>IF(ISBLANK(laps_times[[#This Row],[44]]),"DNF",    rounds_cum_time[[#This Row],[43]]+laps_times[[#This Row],[44]])</f>
        <v>9.9559293981481473E-2</v>
      </c>
      <c r="BB39" s="138">
        <f>IF(ISBLANK(laps_times[[#This Row],[45]]),"DNF",    rounds_cum_time[[#This Row],[44]]+laps_times[[#This Row],[45]])</f>
        <v>0.10168403935185184</v>
      </c>
      <c r="BC39" s="138">
        <f>IF(ISBLANK(laps_times[[#This Row],[46]]),"DNF",    rounds_cum_time[[#This Row],[45]]+laps_times[[#This Row],[46]])</f>
        <v>0.10380563657407406</v>
      </c>
      <c r="BD39" s="138">
        <f>IF(ISBLANK(laps_times[[#This Row],[47]]),"DNF",    rounds_cum_time[[#This Row],[46]]+laps_times[[#This Row],[47]])</f>
        <v>0.10594553240740739</v>
      </c>
      <c r="BE39" s="138">
        <f>IF(ISBLANK(laps_times[[#This Row],[48]]),"DNF",    rounds_cum_time[[#This Row],[47]]+laps_times[[#This Row],[48]])</f>
        <v>0.10808180555555555</v>
      </c>
      <c r="BF39" s="138">
        <f>IF(ISBLANK(laps_times[[#This Row],[49]]),"DNF",    rounds_cum_time[[#This Row],[48]]+laps_times[[#This Row],[49]])</f>
        <v>0.11021101851851851</v>
      </c>
      <c r="BG39" s="138">
        <f>IF(ISBLANK(laps_times[[#This Row],[50]]),"DNF",    rounds_cum_time[[#This Row],[49]]+laps_times[[#This Row],[50]])</f>
        <v>0.11233033564814815</v>
      </c>
      <c r="BH39" s="138">
        <f>IF(ISBLANK(laps_times[[#This Row],[51]]),"DNF",    rounds_cum_time[[#This Row],[50]]+laps_times[[#This Row],[51]])</f>
        <v>0.11440651620370371</v>
      </c>
      <c r="BI39" s="138">
        <f>IF(ISBLANK(laps_times[[#This Row],[52]]),"DNF",    rounds_cum_time[[#This Row],[51]]+laps_times[[#This Row],[52]])</f>
        <v>0.11656369212962964</v>
      </c>
      <c r="BJ39" s="138">
        <f>IF(ISBLANK(laps_times[[#This Row],[53]]),"DNF",    rounds_cum_time[[#This Row],[52]]+laps_times[[#This Row],[53]])</f>
        <v>0.11870417824074075</v>
      </c>
      <c r="BK39" s="138">
        <f>IF(ISBLANK(laps_times[[#This Row],[54]]),"DNF",    rounds_cum_time[[#This Row],[53]]+laps_times[[#This Row],[54]])</f>
        <v>0.1208636689814815</v>
      </c>
      <c r="BL39" s="138">
        <f>IF(ISBLANK(laps_times[[#This Row],[55]]),"DNF",    rounds_cum_time[[#This Row],[54]]+laps_times[[#This Row],[55]])</f>
        <v>0.12300075231481483</v>
      </c>
      <c r="BM39" s="138">
        <f>IF(ISBLANK(laps_times[[#This Row],[56]]),"DNF",    rounds_cum_time[[#This Row],[55]]+laps_times[[#This Row],[56]])</f>
        <v>0.12513783564814818</v>
      </c>
      <c r="BN39" s="138">
        <f>IF(ISBLANK(laps_times[[#This Row],[57]]),"DNF",    rounds_cum_time[[#This Row],[56]]+laps_times[[#This Row],[57]])</f>
        <v>0.12726010416666669</v>
      </c>
      <c r="BO39" s="138">
        <f>IF(ISBLANK(laps_times[[#This Row],[58]]),"DNF",    rounds_cum_time[[#This Row],[57]]+laps_times[[#This Row],[58]])</f>
        <v>0.12940541666666669</v>
      </c>
      <c r="BP39" s="138">
        <f>IF(ISBLANK(laps_times[[#This Row],[59]]),"DNF",    rounds_cum_time[[#This Row],[58]]+laps_times[[#This Row],[59]])</f>
        <v>0.13159927083333336</v>
      </c>
      <c r="BQ39" s="138">
        <f>IF(ISBLANK(laps_times[[#This Row],[60]]),"DNF",    rounds_cum_time[[#This Row],[59]]+laps_times[[#This Row],[60]])</f>
        <v>0.13378532407407412</v>
      </c>
      <c r="BR39" s="138">
        <f>IF(ISBLANK(laps_times[[#This Row],[61]]),"DNF",    rounds_cum_time[[#This Row],[60]]+laps_times[[#This Row],[61]])</f>
        <v>0.13602304398148152</v>
      </c>
      <c r="BS39" s="138">
        <f>IF(ISBLANK(laps_times[[#This Row],[62]]),"DNF",    rounds_cum_time[[#This Row],[61]]+laps_times[[#This Row],[62]])</f>
        <v>0.1383028240740741</v>
      </c>
      <c r="BT39" s="139">
        <f>IF(ISBLANK(laps_times[[#This Row],[63]]),"DNF",    rounds_cum_time[[#This Row],[62]]+laps_times[[#This Row],[63]])</f>
        <v>0.14061559027777781</v>
      </c>
    </row>
    <row r="40" spans="2:72" x14ac:dyDescent="0.2">
      <c r="B40" s="130">
        <f>laps_times[[#This Row],[poř]]</f>
        <v>35</v>
      </c>
      <c r="C40" s="131">
        <f>laps_times[[#This Row],[s.č.]]</f>
        <v>70</v>
      </c>
      <c r="D40" s="131" t="str">
        <f>laps_times[[#This Row],[jméno]]</f>
        <v>Urbánek Ivan</v>
      </c>
      <c r="E40" s="132">
        <f>laps_times[[#This Row],[roč]]</f>
        <v>1984</v>
      </c>
      <c r="F40" s="132" t="str">
        <f>laps_times[[#This Row],[kat]]</f>
        <v>M2</v>
      </c>
      <c r="G40" s="132">
        <f>laps_times[[#This Row],[poř_kat]]</f>
        <v>14</v>
      </c>
      <c r="H40" s="131" t="str">
        <f>IF(ISBLANK(laps_times[[#This Row],[klub]]),"-",laps_times[[#This Row],[klub]])</f>
        <v>-</v>
      </c>
      <c r="I40" s="134">
        <f>laps_times[[#This Row],[celk. čas]]</f>
        <v>0.1408128125</v>
      </c>
      <c r="J40" s="138">
        <f>laps_times[[#This Row],[1]]</f>
        <v>2.9272222222222221E-3</v>
      </c>
      <c r="K40" s="138">
        <f>IF(ISBLANK(laps_times[[#This Row],[2]]),"DNF",    rounds_cum_time[[#This Row],[1]]+laps_times[[#This Row],[2]])</f>
        <v>5.1817592592592592E-3</v>
      </c>
      <c r="L40" s="138">
        <f>IF(ISBLANK(laps_times[[#This Row],[3]]),"DNF",    rounds_cum_time[[#This Row],[2]]+laps_times[[#This Row],[3]])</f>
        <v>7.4429398148148154E-3</v>
      </c>
      <c r="M40" s="138">
        <f>IF(ISBLANK(laps_times[[#This Row],[4]]),"DNF",    rounds_cum_time[[#This Row],[3]]+laps_times[[#This Row],[4]])</f>
        <v>9.7350578703703713E-3</v>
      </c>
      <c r="N40" s="138">
        <f>IF(ISBLANK(laps_times[[#This Row],[5]]),"DNF",    rounds_cum_time[[#This Row],[4]]+laps_times[[#This Row],[5]])</f>
        <v>1.2034293981481483E-2</v>
      </c>
      <c r="O40" s="138">
        <f>IF(ISBLANK(laps_times[[#This Row],[6]]),"DNF",    rounds_cum_time[[#This Row],[5]]+laps_times[[#This Row],[6]])</f>
        <v>1.4345682870370371E-2</v>
      </c>
      <c r="P40" s="138">
        <f>IF(ISBLANK(laps_times[[#This Row],[7]]),"DNF",    rounds_cum_time[[#This Row],[6]]+laps_times[[#This Row],[7]])</f>
        <v>1.6632280092592593E-2</v>
      </c>
      <c r="Q40" s="138">
        <f>IF(ISBLANK(laps_times[[#This Row],[8]]),"DNF",    rounds_cum_time[[#This Row],[7]]+laps_times[[#This Row],[8]])</f>
        <v>1.8890474537037037E-2</v>
      </c>
      <c r="R40" s="138">
        <f>IF(ISBLANK(laps_times[[#This Row],[9]]),"DNF",    rounds_cum_time[[#This Row],[8]]+laps_times[[#This Row],[9]])</f>
        <v>2.1130775462962964E-2</v>
      </c>
      <c r="S40" s="138">
        <f>IF(ISBLANK(laps_times[[#This Row],[10]]),"DNF",    rounds_cum_time[[#This Row],[9]]+laps_times[[#This Row],[10]])</f>
        <v>2.3330717592592594E-2</v>
      </c>
      <c r="T40" s="138">
        <f>IF(ISBLANK(laps_times[[#This Row],[11]]),"DNF",    rounds_cum_time[[#This Row],[10]]+laps_times[[#This Row],[11]])</f>
        <v>2.5550393518518521E-2</v>
      </c>
      <c r="U40" s="138">
        <f>IF(ISBLANK(laps_times[[#This Row],[12]]),"DNF",    rounds_cum_time[[#This Row],[11]]+laps_times[[#This Row],[12]])</f>
        <v>2.7799305555555556E-2</v>
      </c>
      <c r="V40" s="138">
        <f>IF(ISBLANK(laps_times[[#This Row],[13]]),"DNF",    rounds_cum_time[[#This Row],[12]]+laps_times[[#This Row],[13]])</f>
        <v>3.0126655092592592E-2</v>
      </c>
      <c r="W40" s="138">
        <f>IF(ISBLANK(laps_times[[#This Row],[14]]),"DNF",    rounds_cum_time[[#This Row],[13]]+laps_times[[#This Row],[14]])</f>
        <v>3.2482962962962963E-2</v>
      </c>
      <c r="X40" s="138">
        <f>IF(ISBLANK(laps_times[[#This Row],[15]]),"DNF",    rounds_cum_time[[#This Row],[14]]+laps_times[[#This Row],[15]])</f>
        <v>3.4683298611111114E-2</v>
      </c>
      <c r="Y40" s="138">
        <f>IF(ISBLANK(laps_times[[#This Row],[16]]),"DNF",    rounds_cum_time[[#This Row],[15]]+laps_times[[#This Row],[16]])</f>
        <v>3.6834687500000005E-2</v>
      </c>
      <c r="Z40" s="138">
        <f>IF(ISBLANK(laps_times[[#This Row],[17]]),"DNF",    rounds_cum_time[[#This Row],[16]]+laps_times[[#This Row],[17]])</f>
        <v>3.8975486111111117E-2</v>
      </c>
      <c r="AA40" s="138">
        <f>IF(ISBLANK(laps_times[[#This Row],[18]]),"DNF",    rounds_cum_time[[#This Row],[17]]+laps_times[[#This Row],[18]])</f>
        <v>4.1099166666666673E-2</v>
      </c>
      <c r="AB40" s="138">
        <f>IF(ISBLANK(laps_times[[#This Row],[19]]),"DNF",    rounds_cum_time[[#This Row],[18]]+laps_times[[#This Row],[19]])</f>
        <v>4.3215972222222225E-2</v>
      </c>
      <c r="AC40" s="138">
        <f>IF(ISBLANK(laps_times[[#This Row],[20]]),"DNF",    rounds_cum_time[[#This Row],[19]]+laps_times[[#This Row],[20]])</f>
        <v>4.5308981481481485E-2</v>
      </c>
      <c r="AD40" s="138">
        <f>IF(ISBLANK(laps_times[[#This Row],[21]]),"DNF",    rounds_cum_time[[#This Row],[20]]+laps_times[[#This Row],[21]])</f>
        <v>4.73775462962963E-2</v>
      </c>
      <c r="AE40" s="138">
        <f>IF(ISBLANK(laps_times[[#This Row],[22]]),"DNF",    rounds_cum_time[[#This Row],[21]]+laps_times[[#This Row],[22]])</f>
        <v>4.947212962962963E-2</v>
      </c>
      <c r="AF40" s="138">
        <f>IF(ISBLANK(laps_times[[#This Row],[23]]),"DNF",    rounds_cum_time[[#This Row],[22]]+laps_times[[#This Row],[23]])</f>
        <v>5.1583333333333335E-2</v>
      </c>
      <c r="AG40" s="138">
        <f>IF(ISBLANK(laps_times[[#This Row],[24]]),"DNF",    rounds_cum_time[[#This Row],[23]]+laps_times[[#This Row],[24]])</f>
        <v>5.3706643518518518E-2</v>
      </c>
      <c r="AH40" s="138">
        <f>IF(ISBLANK(laps_times[[#This Row],[25]]),"DNF",    rounds_cum_time[[#This Row],[24]]+laps_times[[#This Row],[25]])</f>
        <v>5.5830254629629629E-2</v>
      </c>
      <c r="AI40" s="138">
        <f>IF(ISBLANK(laps_times[[#This Row],[26]]),"DNF",    rounds_cum_time[[#This Row],[25]]+laps_times[[#This Row],[26]])</f>
        <v>5.7941898148148145E-2</v>
      </c>
      <c r="AJ40" s="138">
        <f>IF(ISBLANK(laps_times[[#This Row],[27]]),"DNF",    rounds_cum_time[[#This Row],[26]]+laps_times[[#This Row],[27]])</f>
        <v>6.0036909722222219E-2</v>
      </c>
      <c r="AK40" s="138">
        <f>IF(ISBLANK(laps_times[[#This Row],[28]]),"DNF",    rounds_cum_time[[#This Row],[27]]+laps_times[[#This Row],[28]])</f>
        <v>6.2206990740740736E-2</v>
      </c>
      <c r="AL40" s="138">
        <f>IF(ISBLANK(laps_times[[#This Row],[29]]),"DNF",    rounds_cum_time[[#This Row],[28]]+laps_times[[#This Row],[29]])</f>
        <v>6.4373923611111106E-2</v>
      </c>
      <c r="AM40" s="138">
        <f>IF(ISBLANK(laps_times[[#This Row],[30]]),"DNF",    rounds_cum_time[[#This Row],[29]]+laps_times[[#This Row],[30]])</f>
        <v>6.6458518518518514E-2</v>
      </c>
      <c r="AN40" s="138">
        <f>IF(ISBLANK(laps_times[[#This Row],[31]]),"DNF",    rounds_cum_time[[#This Row],[30]]+laps_times[[#This Row],[31]])</f>
        <v>6.8585833333333332E-2</v>
      </c>
      <c r="AO40" s="138">
        <f>IF(ISBLANK(laps_times[[#This Row],[32]]),"DNF",    rounds_cum_time[[#This Row],[31]]+laps_times[[#This Row],[32]])</f>
        <v>7.0761944444444447E-2</v>
      </c>
      <c r="AP40" s="138">
        <f>IF(ISBLANK(laps_times[[#This Row],[33]]),"DNF",    rounds_cum_time[[#This Row],[32]]+laps_times[[#This Row],[33]])</f>
        <v>7.2911261574074071E-2</v>
      </c>
      <c r="AQ40" s="138">
        <f>IF(ISBLANK(laps_times[[#This Row],[34]]),"DNF",    rounds_cum_time[[#This Row],[33]]+laps_times[[#This Row],[34]])</f>
        <v>7.5067824074074072E-2</v>
      </c>
      <c r="AR40" s="138">
        <f>IF(ISBLANK(laps_times[[#This Row],[35]]),"DNF",    rounds_cum_time[[#This Row],[34]]+laps_times[[#This Row],[35]])</f>
        <v>7.7209409722222219E-2</v>
      </c>
      <c r="AS40" s="138">
        <f>IF(ISBLANK(laps_times[[#This Row],[36]]),"DNF",    rounds_cum_time[[#This Row],[35]]+laps_times[[#This Row],[36]])</f>
        <v>7.9408634259259259E-2</v>
      </c>
      <c r="AT40" s="138">
        <f>IF(ISBLANK(laps_times[[#This Row],[37]]),"DNF",    rounds_cum_time[[#This Row],[36]]+laps_times[[#This Row],[37]])</f>
        <v>8.1617384259259254E-2</v>
      </c>
      <c r="AU40" s="138">
        <f>IF(ISBLANK(laps_times[[#This Row],[38]]),"DNF",    rounds_cum_time[[#This Row],[37]]+laps_times[[#This Row],[38]])</f>
        <v>8.3837916666666665E-2</v>
      </c>
      <c r="AV40" s="138">
        <f>IF(ISBLANK(laps_times[[#This Row],[39]]),"DNF",    rounds_cum_time[[#This Row],[38]]+laps_times[[#This Row],[39]])</f>
        <v>8.6145937499999992E-2</v>
      </c>
      <c r="AW40" s="138">
        <f>IF(ISBLANK(laps_times[[#This Row],[40]]),"DNF",    rounds_cum_time[[#This Row],[39]]+laps_times[[#This Row],[40]])</f>
        <v>8.8350092592592577E-2</v>
      </c>
      <c r="AX40" s="138">
        <f>IF(ISBLANK(laps_times[[#This Row],[41]]),"DNF",    rounds_cum_time[[#This Row],[40]]+laps_times[[#This Row],[41]])</f>
        <v>9.0583761574074065E-2</v>
      </c>
      <c r="AY40" s="138">
        <f>IF(ISBLANK(laps_times[[#This Row],[42]]),"DNF",    rounds_cum_time[[#This Row],[41]]+laps_times[[#This Row],[42]])</f>
        <v>9.2809641203703691E-2</v>
      </c>
      <c r="AZ40" s="138">
        <f>IF(ISBLANK(laps_times[[#This Row],[43]]),"DNF",    rounds_cum_time[[#This Row],[42]]+laps_times[[#This Row],[43]])</f>
        <v>9.5042974537037028E-2</v>
      </c>
      <c r="BA40" s="138">
        <f>IF(ISBLANK(laps_times[[#This Row],[44]]),"DNF",    rounds_cum_time[[#This Row],[43]]+laps_times[[#This Row],[44]])</f>
        <v>9.7301342592592585E-2</v>
      </c>
      <c r="BB40" s="138">
        <f>IF(ISBLANK(laps_times[[#This Row],[45]]),"DNF",    rounds_cum_time[[#This Row],[44]]+laps_times[[#This Row],[45]])</f>
        <v>9.9518356481481468E-2</v>
      </c>
      <c r="BC40" s="138">
        <f>IF(ISBLANK(laps_times[[#This Row],[46]]),"DNF",    rounds_cum_time[[#This Row],[45]]+laps_times[[#This Row],[46]])</f>
        <v>0.10181151620370368</v>
      </c>
      <c r="BD40" s="138">
        <f>IF(ISBLANK(laps_times[[#This Row],[47]]),"DNF",    rounds_cum_time[[#This Row],[46]]+laps_times[[#This Row],[47]])</f>
        <v>0.1040494560185185</v>
      </c>
      <c r="BE40" s="138">
        <f>IF(ISBLANK(laps_times[[#This Row],[48]]),"DNF",    rounds_cum_time[[#This Row],[47]]+laps_times[[#This Row],[48]])</f>
        <v>0.10628342592592591</v>
      </c>
      <c r="BF40" s="138">
        <f>IF(ISBLANK(laps_times[[#This Row],[49]]),"DNF",    rounds_cum_time[[#This Row],[48]]+laps_times[[#This Row],[49]])</f>
        <v>0.10851716435185184</v>
      </c>
      <c r="BG40" s="138">
        <f>IF(ISBLANK(laps_times[[#This Row],[50]]),"DNF",    rounds_cum_time[[#This Row],[49]]+laps_times[[#This Row],[50]])</f>
        <v>0.1107523148148148</v>
      </c>
      <c r="BH40" s="138">
        <f>IF(ISBLANK(laps_times[[#This Row],[51]]),"DNF",    rounds_cum_time[[#This Row],[50]]+laps_times[[#This Row],[51]])</f>
        <v>0.11304723379629629</v>
      </c>
      <c r="BI40" s="138">
        <f>IF(ISBLANK(laps_times[[#This Row],[52]]),"DNF",    rounds_cum_time[[#This Row],[51]]+laps_times[[#This Row],[52]])</f>
        <v>0.11542618055555555</v>
      </c>
      <c r="BJ40" s="138">
        <f>IF(ISBLANK(laps_times[[#This Row],[53]]),"DNF",    rounds_cum_time[[#This Row],[52]]+laps_times[[#This Row],[53]])</f>
        <v>0.11776944444444444</v>
      </c>
      <c r="BK40" s="138">
        <f>IF(ISBLANK(laps_times[[#This Row],[54]]),"DNF",    rounds_cum_time[[#This Row],[53]]+laps_times[[#This Row],[54]])</f>
        <v>0.12018679398148148</v>
      </c>
      <c r="BL40" s="138">
        <f>IF(ISBLANK(laps_times[[#This Row],[55]]),"DNF",    rounds_cum_time[[#This Row],[54]]+laps_times[[#This Row],[55]])</f>
        <v>0.12260445601851852</v>
      </c>
      <c r="BM40" s="138">
        <f>IF(ISBLANK(laps_times[[#This Row],[56]]),"DNF",    rounds_cum_time[[#This Row],[55]]+laps_times[[#This Row],[56]])</f>
        <v>0.12490645833333333</v>
      </c>
      <c r="BN40" s="138">
        <f>IF(ISBLANK(laps_times[[#This Row],[57]]),"DNF",    rounds_cum_time[[#This Row],[56]]+laps_times[[#This Row],[57]])</f>
        <v>0.12725539351851853</v>
      </c>
      <c r="BO40" s="138">
        <f>IF(ISBLANK(laps_times[[#This Row],[58]]),"DNF",    rounds_cum_time[[#This Row],[57]]+laps_times[[#This Row],[58]])</f>
        <v>0.12961869212962965</v>
      </c>
      <c r="BP40" s="138">
        <f>IF(ISBLANK(laps_times[[#This Row],[59]]),"DNF",    rounds_cum_time[[#This Row],[58]]+laps_times[[#This Row],[59]])</f>
        <v>0.13192361111111112</v>
      </c>
      <c r="BQ40" s="138">
        <f>IF(ISBLANK(laps_times[[#This Row],[60]]),"DNF",    rounds_cum_time[[#This Row],[59]]+laps_times[[#This Row],[60]])</f>
        <v>0.13427498842592595</v>
      </c>
      <c r="BR40" s="138">
        <f>IF(ISBLANK(laps_times[[#This Row],[61]]),"DNF",    rounds_cum_time[[#This Row],[60]]+laps_times[[#This Row],[61]])</f>
        <v>0.13656489583333337</v>
      </c>
      <c r="BS40" s="138">
        <f>IF(ISBLANK(laps_times[[#This Row],[62]]),"DNF",    rounds_cum_time[[#This Row],[61]]+laps_times[[#This Row],[62]])</f>
        <v>0.13874033564814819</v>
      </c>
      <c r="BT40" s="139">
        <f>IF(ISBLANK(laps_times[[#This Row],[63]]),"DNF",    rounds_cum_time[[#This Row],[62]]+laps_times[[#This Row],[63]])</f>
        <v>0.14081281250000005</v>
      </c>
    </row>
    <row r="41" spans="2:72" x14ac:dyDescent="0.2">
      <c r="B41" s="130">
        <f>laps_times[[#This Row],[poř]]</f>
        <v>36</v>
      </c>
      <c r="C41" s="131">
        <f>laps_times[[#This Row],[s.č.]]</f>
        <v>133</v>
      </c>
      <c r="D41" s="131" t="str">
        <f>laps_times[[#This Row],[jméno]]</f>
        <v>Stehlík Pavel</v>
      </c>
      <c r="E41" s="132">
        <f>laps_times[[#This Row],[roč]]</f>
        <v>1974</v>
      </c>
      <c r="F41" s="132" t="str">
        <f>laps_times[[#This Row],[kat]]</f>
        <v>M3</v>
      </c>
      <c r="G41" s="132">
        <f>laps_times[[#This Row],[poř_kat]]</f>
        <v>15</v>
      </c>
      <c r="H41" s="131" t="str">
        <f>IF(ISBLANK(laps_times[[#This Row],[klub]]),"-",laps_times[[#This Row],[klub]])</f>
        <v>VP AGRO</v>
      </c>
      <c r="I41" s="134">
        <f>laps_times[[#This Row],[celk. čas]]</f>
        <v>0.14132322916666665</v>
      </c>
      <c r="J41" s="138">
        <f>laps_times[[#This Row],[1]]</f>
        <v>2.9267939814814816E-3</v>
      </c>
      <c r="K41" s="138">
        <f>IF(ISBLANK(laps_times[[#This Row],[2]]),"DNF",    rounds_cum_time[[#This Row],[1]]+laps_times[[#This Row],[2]])</f>
        <v>5.2155439814814816E-3</v>
      </c>
      <c r="L41" s="138">
        <f>IF(ISBLANK(laps_times[[#This Row],[3]]),"DNF",    rounds_cum_time[[#This Row],[2]]+laps_times[[#This Row],[3]])</f>
        <v>7.4638773148148155E-3</v>
      </c>
      <c r="M41" s="138">
        <f>IF(ISBLANK(laps_times[[#This Row],[4]]),"DNF",    rounds_cum_time[[#This Row],[3]]+laps_times[[#This Row],[4]])</f>
        <v>9.7468865740740745E-3</v>
      </c>
      <c r="N41" s="138">
        <f>IF(ISBLANK(laps_times[[#This Row],[5]]),"DNF",    rounds_cum_time[[#This Row],[4]]+laps_times[[#This Row],[5]])</f>
        <v>1.2038738425925927E-2</v>
      </c>
      <c r="O41" s="138">
        <f>IF(ISBLANK(laps_times[[#This Row],[6]]),"DNF",    rounds_cum_time[[#This Row],[5]]+laps_times[[#This Row],[6]])</f>
        <v>1.4347476851851853E-2</v>
      </c>
      <c r="P41" s="138">
        <f>IF(ISBLANK(laps_times[[#This Row],[7]]),"DNF",    rounds_cum_time[[#This Row],[6]]+laps_times[[#This Row],[7]])</f>
        <v>1.663755787037037E-2</v>
      </c>
      <c r="Q41" s="138">
        <f>IF(ISBLANK(laps_times[[#This Row],[8]]),"DNF",    rounds_cum_time[[#This Row],[7]]+laps_times[[#This Row],[8]])</f>
        <v>1.8911712962962964E-2</v>
      </c>
      <c r="R41" s="138">
        <f>IF(ISBLANK(laps_times[[#This Row],[9]]),"DNF",    rounds_cum_time[[#This Row],[8]]+laps_times[[#This Row],[9]])</f>
        <v>2.1172141203703705E-2</v>
      </c>
      <c r="S41" s="138">
        <f>IF(ISBLANK(laps_times[[#This Row],[10]]),"DNF",    rounds_cum_time[[#This Row],[9]]+laps_times[[#This Row],[10]])</f>
        <v>2.3446655092592594E-2</v>
      </c>
      <c r="T41" s="138">
        <f>IF(ISBLANK(laps_times[[#This Row],[11]]),"DNF",    rounds_cum_time[[#This Row],[10]]+laps_times[[#This Row],[11]])</f>
        <v>2.5709340277777777E-2</v>
      </c>
      <c r="U41" s="138">
        <f>IF(ISBLANK(laps_times[[#This Row],[12]]),"DNF",    rounds_cum_time[[#This Row],[11]]+laps_times[[#This Row],[12]])</f>
        <v>2.7953171296296295E-2</v>
      </c>
      <c r="V41" s="138">
        <f>IF(ISBLANK(laps_times[[#This Row],[13]]),"DNF",    rounds_cum_time[[#This Row],[12]]+laps_times[[#This Row],[13]])</f>
        <v>3.0218819444444444E-2</v>
      </c>
      <c r="W41" s="138">
        <f>IF(ISBLANK(laps_times[[#This Row],[14]]),"DNF",    rounds_cum_time[[#This Row],[13]]+laps_times[[#This Row],[14]])</f>
        <v>3.2465347222222218E-2</v>
      </c>
      <c r="X41" s="138">
        <f>IF(ISBLANK(laps_times[[#This Row],[15]]),"DNF",    rounds_cum_time[[#This Row],[14]]+laps_times[[#This Row],[15]])</f>
        <v>3.4713946759259255E-2</v>
      </c>
      <c r="Y41" s="138">
        <f>IF(ISBLANK(laps_times[[#This Row],[16]]),"DNF",    rounds_cum_time[[#This Row],[15]]+laps_times[[#This Row],[16]])</f>
        <v>3.6980601851851848E-2</v>
      </c>
      <c r="Z41" s="138">
        <f>IF(ISBLANK(laps_times[[#This Row],[17]]),"DNF",    rounds_cum_time[[#This Row],[16]]+laps_times[[#This Row],[17]])</f>
        <v>3.9243391203703702E-2</v>
      </c>
      <c r="AA41" s="138">
        <f>IF(ISBLANK(laps_times[[#This Row],[18]]),"DNF",    rounds_cum_time[[#This Row],[17]]+laps_times[[#This Row],[18]])</f>
        <v>4.1507662037037034E-2</v>
      </c>
      <c r="AB41" s="138">
        <f>IF(ISBLANK(laps_times[[#This Row],[19]]),"DNF",    rounds_cum_time[[#This Row],[18]]+laps_times[[#This Row],[19]])</f>
        <v>4.3772858796296291E-2</v>
      </c>
      <c r="AC41" s="138">
        <f>IF(ISBLANK(laps_times[[#This Row],[20]]),"DNF",    rounds_cum_time[[#This Row],[19]]+laps_times[[#This Row],[20]])</f>
        <v>4.6039942129629627E-2</v>
      </c>
      <c r="AD41" s="138">
        <f>IF(ISBLANK(laps_times[[#This Row],[21]]),"DNF",    rounds_cum_time[[#This Row],[20]]+laps_times[[#This Row],[21]])</f>
        <v>4.8296319444444444E-2</v>
      </c>
      <c r="AE41" s="138">
        <f>IF(ISBLANK(laps_times[[#This Row],[22]]),"DNF",    rounds_cum_time[[#This Row],[21]]+laps_times[[#This Row],[22]])</f>
        <v>5.0554918981481484E-2</v>
      </c>
      <c r="AF41" s="138">
        <f>IF(ISBLANK(laps_times[[#This Row],[23]]),"DNF",    rounds_cum_time[[#This Row],[22]]+laps_times[[#This Row],[23]])</f>
        <v>5.2816238425925928E-2</v>
      </c>
      <c r="AG41" s="138">
        <f>IF(ISBLANK(laps_times[[#This Row],[24]]),"DNF",    rounds_cum_time[[#This Row],[23]]+laps_times[[#This Row],[24]])</f>
        <v>5.5057083333333333E-2</v>
      </c>
      <c r="AH41" s="138">
        <f>IF(ISBLANK(laps_times[[#This Row],[25]]),"DNF",    rounds_cum_time[[#This Row],[24]]+laps_times[[#This Row],[25]])</f>
        <v>5.7315717592592595E-2</v>
      </c>
      <c r="AI41" s="138">
        <f>IF(ISBLANK(laps_times[[#This Row],[26]]),"DNF",    rounds_cum_time[[#This Row],[25]]+laps_times[[#This Row],[26]])</f>
        <v>5.955238425925926E-2</v>
      </c>
      <c r="AJ41" s="138">
        <f>IF(ISBLANK(laps_times[[#This Row],[27]]),"DNF",    rounds_cum_time[[#This Row],[26]]+laps_times[[#This Row],[27]])</f>
        <v>6.1804027777777777E-2</v>
      </c>
      <c r="AK41" s="138">
        <f>IF(ISBLANK(laps_times[[#This Row],[28]]),"DNF",    rounds_cum_time[[#This Row],[27]]+laps_times[[#This Row],[28]])</f>
        <v>6.4077384259259254E-2</v>
      </c>
      <c r="AL41" s="138">
        <f>IF(ISBLANK(laps_times[[#This Row],[29]]),"DNF",    rounds_cum_time[[#This Row],[28]]+laps_times[[#This Row],[29]])</f>
        <v>6.6331030092592586E-2</v>
      </c>
      <c r="AM41" s="138">
        <f>IF(ISBLANK(laps_times[[#This Row],[30]]),"DNF",    rounds_cum_time[[#This Row],[29]]+laps_times[[#This Row],[30]])</f>
        <v>6.8556921296296286E-2</v>
      </c>
      <c r="AN41" s="138">
        <f>IF(ISBLANK(laps_times[[#This Row],[31]]),"DNF",    rounds_cum_time[[#This Row],[30]]+laps_times[[#This Row],[31]])</f>
        <v>7.0774953703703694E-2</v>
      </c>
      <c r="AO41" s="138">
        <f>IF(ISBLANK(laps_times[[#This Row],[32]]),"DNF",    rounds_cum_time[[#This Row],[31]]+laps_times[[#This Row],[32]])</f>
        <v>7.3004791666666652E-2</v>
      </c>
      <c r="AP41" s="138">
        <f>IF(ISBLANK(laps_times[[#This Row],[33]]),"DNF",    rounds_cum_time[[#This Row],[32]]+laps_times[[#This Row],[33]])</f>
        <v>7.5230763888888871E-2</v>
      </c>
      <c r="AQ41" s="138">
        <f>IF(ISBLANK(laps_times[[#This Row],[34]]),"DNF",    rounds_cum_time[[#This Row],[33]]+laps_times[[#This Row],[34]])</f>
        <v>7.7497349537037019E-2</v>
      </c>
      <c r="AR41" s="138">
        <f>IF(ISBLANK(laps_times[[#This Row],[35]]),"DNF",    rounds_cum_time[[#This Row],[34]]+laps_times[[#This Row],[35]])</f>
        <v>7.9725578703703684E-2</v>
      </c>
      <c r="AS41" s="138">
        <f>IF(ISBLANK(laps_times[[#This Row],[36]]),"DNF",    rounds_cum_time[[#This Row],[35]]+laps_times[[#This Row],[36]])</f>
        <v>8.1940127314814801E-2</v>
      </c>
      <c r="AT41" s="138">
        <f>IF(ISBLANK(laps_times[[#This Row],[37]]),"DNF",    rounds_cum_time[[#This Row],[36]]+laps_times[[#This Row],[37]])</f>
        <v>8.4194178240740727E-2</v>
      </c>
      <c r="AU41" s="138">
        <f>IF(ISBLANK(laps_times[[#This Row],[38]]),"DNF",    rounds_cum_time[[#This Row],[37]]+laps_times[[#This Row],[38]])</f>
        <v>8.6410381944444434E-2</v>
      </c>
      <c r="AV41" s="138">
        <f>IF(ISBLANK(laps_times[[#This Row],[39]]),"DNF",    rounds_cum_time[[#This Row],[38]]+laps_times[[#This Row],[39]])</f>
        <v>8.8627847222222209E-2</v>
      </c>
      <c r="AW41" s="138">
        <f>IF(ISBLANK(laps_times[[#This Row],[40]]),"DNF",    rounds_cum_time[[#This Row],[39]]+laps_times[[#This Row],[40]])</f>
        <v>9.0852337962962951E-2</v>
      </c>
      <c r="AX41" s="138">
        <f>IF(ISBLANK(laps_times[[#This Row],[41]]),"DNF",    rounds_cum_time[[#This Row],[40]]+laps_times[[#This Row],[41]])</f>
        <v>9.3056840277777761E-2</v>
      </c>
      <c r="AY41" s="138">
        <f>IF(ISBLANK(laps_times[[#This Row],[42]]),"DNF",    rounds_cum_time[[#This Row],[41]]+laps_times[[#This Row],[42]])</f>
        <v>9.5272638888888872E-2</v>
      </c>
      <c r="AZ41" s="138">
        <f>IF(ISBLANK(laps_times[[#This Row],[43]]),"DNF",    rounds_cum_time[[#This Row],[42]]+laps_times[[#This Row],[43]])</f>
        <v>9.7502523148148126E-2</v>
      </c>
      <c r="BA41" s="138">
        <f>IF(ISBLANK(laps_times[[#This Row],[44]]),"DNF",    rounds_cum_time[[#This Row],[43]]+laps_times[[#This Row],[44]])</f>
        <v>9.9713379629629603E-2</v>
      </c>
      <c r="BB41" s="138">
        <f>IF(ISBLANK(laps_times[[#This Row],[45]]),"DNF",    rounds_cum_time[[#This Row],[44]]+laps_times[[#This Row],[45]])</f>
        <v>0.10191851851851849</v>
      </c>
      <c r="BC41" s="138">
        <f>IF(ISBLANK(laps_times[[#This Row],[46]]),"DNF",    rounds_cum_time[[#This Row],[45]]+laps_times[[#This Row],[46]])</f>
        <v>0.10411716435185182</v>
      </c>
      <c r="BD41" s="138">
        <f>IF(ISBLANK(laps_times[[#This Row],[47]]),"DNF",    rounds_cum_time[[#This Row],[46]]+laps_times[[#This Row],[47]])</f>
        <v>0.10630840277777776</v>
      </c>
      <c r="BE41" s="138">
        <f>IF(ISBLANK(laps_times[[#This Row],[48]]),"DNF",    rounds_cum_time[[#This Row],[47]]+laps_times[[#This Row],[48]])</f>
        <v>0.10848922453703702</v>
      </c>
      <c r="BF41" s="138">
        <f>IF(ISBLANK(laps_times[[#This Row],[49]]),"DNF",    rounds_cum_time[[#This Row],[48]]+laps_times[[#This Row],[49]])</f>
        <v>0.11065371527777776</v>
      </c>
      <c r="BG41" s="138">
        <f>IF(ISBLANK(laps_times[[#This Row],[50]]),"DNF",    rounds_cum_time[[#This Row],[49]]+laps_times[[#This Row],[50]])</f>
        <v>0.1128260648148148</v>
      </c>
      <c r="BH41" s="138">
        <f>IF(ISBLANK(laps_times[[#This Row],[51]]),"DNF",    rounds_cum_time[[#This Row],[50]]+laps_times[[#This Row],[51]])</f>
        <v>0.11500552083333332</v>
      </c>
      <c r="BI41" s="138">
        <f>IF(ISBLANK(laps_times[[#This Row],[52]]),"DNF",    rounds_cum_time[[#This Row],[51]]+laps_times[[#This Row],[52]])</f>
        <v>0.11719067129629628</v>
      </c>
      <c r="BJ41" s="138">
        <f>IF(ISBLANK(laps_times[[#This Row],[53]]),"DNF",    rounds_cum_time[[#This Row],[52]]+laps_times[[#This Row],[53]])</f>
        <v>0.11938143518518517</v>
      </c>
      <c r="BK41" s="138">
        <f>IF(ISBLANK(laps_times[[#This Row],[54]]),"DNF",    rounds_cum_time[[#This Row],[53]]+laps_times[[#This Row],[54]])</f>
        <v>0.12157072916666666</v>
      </c>
      <c r="BL41" s="138">
        <f>IF(ISBLANK(laps_times[[#This Row],[55]]),"DNF",    rounds_cum_time[[#This Row],[54]]+laps_times[[#This Row],[55]])</f>
        <v>0.12384212962962962</v>
      </c>
      <c r="BM41" s="138">
        <f>IF(ISBLANK(laps_times[[#This Row],[56]]),"DNF",    rounds_cum_time[[#This Row],[55]]+laps_times[[#This Row],[56]])</f>
        <v>0.12604583333333333</v>
      </c>
      <c r="BN41" s="138">
        <f>IF(ISBLANK(laps_times[[#This Row],[57]]),"DNF",    rounds_cum_time[[#This Row],[56]]+laps_times[[#This Row],[57]])</f>
        <v>0.12826246527777777</v>
      </c>
      <c r="BO41" s="138">
        <f>IF(ISBLANK(laps_times[[#This Row],[58]]),"DNF",    rounds_cum_time[[#This Row],[57]]+laps_times[[#This Row],[58]])</f>
        <v>0.13046715277777776</v>
      </c>
      <c r="BP41" s="138">
        <f>IF(ISBLANK(laps_times[[#This Row],[59]]),"DNF",    rounds_cum_time[[#This Row],[58]]+laps_times[[#This Row],[59]])</f>
        <v>0.13266708333333332</v>
      </c>
      <c r="BQ41" s="138">
        <f>IF(ISBLANK(laps_times[[#This Row],[60]]),"DNF",    rounds_cum_time[[#This Row],[59]]+laps_times[[#This Row],[60]])</f>
        <v>0.13488452546296295</v>
      </c>
      <c r="BR41" s="138">
        <f>IF(ISBLANK(laps_times[[#This Row],[61]]),"DNF",    rounds_cum_time[[#This Row],[60]]+laps_times[[#This Row],[61]])</f>
        <v>0.13708439814814813</v>
      </c>
      <c r="BS41" s="138">
        <f>IF(ISBLANK(laps_times[[#This Row],[62]]),"DNF",    rounds_cum_time[[#This Row],[61]]+laps_times[[#This Row],[62]])</f>
        <v>0.13926583333333331</v>
      </c>
      <c r="BT41" s="139">
        <f>IF(ISBLANK(laps_times[[#This Row],[63]]),"DNF",    rounds_cum_time[[#This Row],[62]]+laps_times[[#This Row],[63]])</f>
        <v>0.14132322916666665</v>
      </c>
    </row>
    <row r="42" spans="2:72" x14ac:dyDescent="0.2">
      <c r="B42" s="130">
        <f>laps_times[[#This Row],[poř]]</f>
        <v>37</v>
      </c>
      <c r="C42" s="131">
        <f>laps_times[[#This Row],[s.č.]]</f>
        <v>40</v>
      </c>
      <c r="D42" s="131" t="str">
        <f>laps_times[[#This Row],[jméno]]</f>
        <v>Šustr Pavel</v>
      </c>
      <c r="E42" s="132">
        <f>laps_times[[#This Row],[roč]]</f>
        <v>1966</v>
      </c>
      <c r="F42" s="132" t="str">
        <f>laps_times[[#This Row],[kat]]</f>
        <v>M4</v>
      </c>
      <c r="G42" s="132">
        <f>laps_times[[#This Row],[poř_kat]]</f>
        <v>3</v>
      </c>
      <c r="H42" s="131" t="str">
        <f>IF(ISBLANK(laps_times[[#This Row],[klub]]),"-",laps_times[[#This Row],[klub]])</f>
        <v>Liga 2000 Tábor</v>
      </c>
      <c r="I42" s="134">
        <f>laps_times[[#This Row],[celk. čas]]</f>
        <v>0.14163681712962964</v>
      </c>
      <c r="J42" s="138">
        <f>laps_times[[#This Row],[1]]</f>
        <v>2.5955439814814812E-3</v>
      </c>
      <c r="K42" s="138">
        <f>IF(ISBLANK(laps_times[[#This Row],[2]]),"DNF",    rounds_cum_time[[#This Row],[1]]+laps_times[[#This Row],[2]])</f>
        <v>4.6079166666666664E-3</v>
      </c>
      <c r="L42" s="138">
        <f>IF(ISBLANK(laps_times[[#This Row],[3]]),"DNF",    rounds_cum_time[[#This Row],[2]]+laps_times[[#This Row],[3]])</f>
        <v>6.6241550925925929E-3</v>
      </c>
      <c r="M42" s="138">
        <f>IF(ISBLANK(laps_times[[#This Row],[4]]),"DNF",    rounds_cum_time[[#This Row],[3]]+laps_times[[#This Row],[4]])</f>
        <v>8.644664351851853E-3</v>
      </c>
      <c r="N42" s="138">
        <f>IF(ISBLANK(laps_times[[#This Row],[5]]),"DNF",    rounds_cum_time[[#This Row],[4]]+laps_times[[#This Row],[5]])</f>
        <v>1.0656030092592594E-2</v>
      </c>
      <c r="O42" s="138">
        <f>IF(ISBLANK(laps_times[[#This Row],[6]]),"DNF",    rounds_cum_time[[#This Row],[5]]+laps_times[[#This Row],[6]])</f>
        <v>1.2730057870370372E-2</v>
      </c>
      <c r="P42" s="138">
        <f>IF(ISBLANK(laps_times[[#This Row],[7]]),"DNF",    rounds_cum_time[[#This Row],[6]]+laps_times[[#This Row],[7]])</f>
        <v>1.4792650462962964E-2</v>
      </c>
      <c r="Q42" s="138">
        <f>IF(ISBLANK(laps_times[[#This Row],[8]]),"DNF",    rounds_cum_time[[#This Row],[7]]+laps_times[[#This Row],[8]])</f>
        <v>1.685615740740741E-2</v>
      </c>
      <c r="R42" s="138">
        <f>IF(ISBLANK(laps_times[[#This Row],[9]]),"DNF",    rounds_cum_time[[#This Row],[8]]+laps_times[[#This Row],[9]])</f>
        <v>1.8923356481481485E-2</v>
      </c>
      <c r="S42" s="138">
        <f>IF(ISBLANK(laps_times[[#This Row],[10]]),"DNF",    rounds_cum_time[[#This Row],[9]]+laps_times[[#This Row],[10]])</f>
        <v>2.1013217592592597E-2</v>
      </c>
      <c r="T42" s="138">
        <f>IF(ISBLANK(laps_times[[#This Row],[11]]),"DNF",    rounds_cum_time[[#This Row],[10]]+laps_times[[#This Row],[11]])</f>
        <v>2.3100069444444447E-2</v>
      </c>
      <c r="U42" s="138">
        <f>IF(ISBLANK(laps_times[[#This Row],[12]]),"DNF",    rounds_cum_time[[#This Row],[11]]+laps_times[[#This Row],[12]])</f>
        <v>2.5189027777777782E-2</v>
      </c>
      <c r="V42" s="138">
        <f>IF(ISBLANK(laps_times[[#This Row],[13]]),"DNF",    rounds_cum_time[[#This Row],[12]]+laps_times[[#This Row],[13]])</f>
        <v>2.7283692129629635E-2</v>
      </c>
      <c r="W42" s="138">
        <f>IF(ISBLANK(laps_times[[#This Row],[14]]),"DNF",    rounds_cum_time[[#This Row],[13]]+laps_times[[#This Row],[14]])</f>
        <v>2.9383055555555562E-2</v>
      </c>
      <c r="X42" s="138">
        <f>IF(ISBLANK(laps_times[[#This Row],[15]]),"DNF",    rounds_cum_time[[#This Row],[14]]+laps_times[[#This Row],[15]])</f>
        <v>3.1508020833333338E-2</v>
      </c>
      <c r="Y42" s="138">
        <f>IF(ISBLANK(laps_times[[#This Row],[16]]),"DNF",    rounds_cum_time[[#This Row],[15]]+laps_times[[#This Row],[16]])</f>
        <v>3.3605648148148155E-2</v>
      </c>
      <c r="Z42" s="138">
        <f>IF(ISBLANK(laps_times[[#This Row],[17]]),"DNF",    rounds_cum_time[[#This Row],[16]]+laps_times[[#This Row],[17]])</f>
        <v>3.5693321759259267E-2</v>
      </c>
      <c r="AA42" s="138">
        <f>IF(ISBLANK(laps_times[[#This Row],[18]]),"DNF",    rounds_cum_time[[#This Row],[17]]+laps_times[[#This Row],[18]])</f>
        <v>3.7798946759259267E-2</v>
      </c>
      <c r="AB42" s="138">
        <f>IF(ISBLANK(laps_times[[#This Row],[19]]),"DNF",    rounds_cum_time[[#This Row],[18]]+laps_times[[#This Row],[19]])</f>
        <v>3.9905451388888895E-2</v>
      </c>
      <c r="AC42" s="138">
        <f>IF(ISBLANK(laps_times[[#This Row],[20]]),"DNF",    rounds_cum_time[[#This Row],[19]]+laps_times[[#This Row],[20]])</f>
        <v>4.1992037037037043E-2</v>
      </c>
      <c r="AD42" s="138">
        <f>IF(ISBLANK(laps_times[[#This Row],[21]]),"DNF",    rounds_cum_time[[#This Row],[20]]+laps_times[[#This Row],[21]])</f>
        <v>4.4075474537037043E-2</v>
      </c>
      <c r="AE42" s="138">
        <f>IF(ISBLANK(laps_times[[#This Row],[22]]),"DNF",    rounds_cum_time[[#This Row],[21]]+laps_times[[#This Row],[22]])</f>
        <v>4.6151099537037041E-2</v>
      </c>
      <c r="AF42" s="138">
        <f>IF(ISBLANK(laps_times[[#This Row],[23]]),"DNF",    rounds_cum_time[[#This Row],[22]]+laps_times[[#This Row],[23]])</f>
        <v>4.8225486111111118E-2</v>
      </c>
      <c r="AG42" s="138">
        <f>IF(ISBLANK(laps_times[[#This Row],[24]]),"DNF",    rounds_cum_time[[#This Row],[23]]+laps_times[[#This Row],[24]])</f>
        <v>5.0326689814814821E-2</v>
      </c>
      <c r="AH42" s="138">
        <f>IF(ISBLANK(laps_times[[#This Row],[25]]),"DNF",    rounds_cum_time[[#This Row],[24]]+laps_times[[#This Row],[25]])</f>
        <v>5.2414097222222227E-2</v>
      </c>
      <c r="AI42" s="138">
        <f>IF(ISBLANK(laps_times[[#This Row],[26]]),"DNF",    rounds_cum_time[[#This Row],[25]]+laps_times[[#This Row],[26]])</f>
        <v>5.4522673611111114E-2</v>
      </c>
      <c r="AJ42" s="138">
        <f>IF(ISBLANK(laps_times[[#This Row],[27]]),"DNF",    rounds_cum_time[[#This Row],[26]]+laps_times[[#This Row],[27]])</f>
        <v>5.6653599537037039E-2</v>
      </c>
      <c r="AK42" s="138">
        <f>IF(ISBLANK(laps_times[[#This Row],[28]]),"DNF",    rounds_cum_time[[#This Row],[27]]+laps_times[[#This Row],[28]])</f>
        <v>5.8766562500000001E-2</v>
      </c>
      <c r="AL42" s="138">
        <f>IF(ISBLANK(laps_times[[#This Row],[29]]),"DNF",    rounds_cum_time[[#This Row],[28]]+laps_times[[#This Row],[29]])</f>
        <v>6.0890636574074078E-2</v>
      </c>
      <c r="AM42" s="138">
        <f>IF(ISBLANK(laps_times[[#This Row],[30]]),"DNF",    rounds_cum_time[[#This Row],[29]]+laps_times[[#This Row],[30]])</f>
        <v>6.3021689814814819E-2</v>
      </c>
      <c r="AN42" s="138">
        <f>IF(ISBLANK(laps_times[[#This Row],[31]]),"DNF",    rounds_cum_time[[#This Row],[30]]+laps_times[[#This Row],[31]])</f>
        <v>6.5166990740740741E-2</v>
      </c>
      <c r="AO42" s="138">
        <f>IF(ISBLANK(laps_times[[#This Row],[32]]),"DNF",    rounds_cum_time[[#This Row],[31]]+laps_times[[#This Row],[32]])</f>
        <v>6.7338564814814816E-2</v>
      </c>
      <c r="AP42" s="138">
        <f>IF(ISBLANK(laps_times[[#This Row],[33]]),"DNF",    rounds_cum_time[[#This Row],[32]]+laps_times[[#This Row],[33]])</f>
        <v>6.9502893518518516E-2</v>
      </c>
      <c r="AQ42" s="138">
        <f>IF(ISBLANK(laps_times[[#This Row],[34]]),"DNF",    rounds_cum_time[[#This Row],[33]]+laps_times[[#This Row],[34]])</f>
        <v>7.1648541666666662E-2</v>
      </c>
      <c r="AR42" s="138">
        <f>IF(ISBLANK(laps_times[[#This Row],[35]]),"DNF",    rounds_cum_time[[#This Row],[34]]+laps_times[[#This Row],[35]])</f>
        <v>7.3799386574074075E-2</v>
      </c>
      <c r="AS42" s="138">
        <f>IF(ISBLANK(laps_times[[#This Row],[36]]),"DNF",    rounds_cum_time[[#This Row],[35]]+laps_times[[#This Row],[36]])</f>
        <v>7.5956030092592594E-2</v>
      </c>
      <c r="AT42" s="138">
        <f>IF(ISBLANK(laps_times[[#This Row],[37]]),"DNF",    rounds_cum_time[[#This Row],[36]]+laps_times[[#This Row],[37]])</f>
        <v>7.8162951388888888E-2</v>
      </c>
      <c r="AU42" s="138">
        <f>IF(ISBLANK(laps_times[[#This Row],[38]]),"DNF",    rounds_cum_time[[#This Row],[37]]+laps_times[[#This Row],[38]])</f>
        <v>8.0363692129629627E-2</v>
      </c>
      <c r="AV42" s="138">
        <f>IF(ISBLANK(laps_times[[#This Row],[39]]),"DNF",    rounds_cum_time[[#This Row],[38]]+laps_times[[#This Row],[39]])</f>
        <v>8.2562569444444442E-2</v>
      </c>
      <c r="AW42" s="138">
        <f>IF(ISBLANK(laps_times[[#This Row],[40]]),"DNF",    rounds_cum_time[[#This Row],[39]]+laps_times[[#This Row],[40]])</f>
        <v>8.4775289351851843E-2</v>
      </c>
      <c r="AX42" s="138">
        <f>IF(ISBLANK(laps_times[[#This Row],[41]]),"DNF",    rounds_cum_time[[#This Row],[40]]+laps_times[[#This Row],[41]])</f>
        <v>8.7016099537037025E-2</v>
      </c>
      <c r="AY42" s="138">
        <f>IF(ISBLANK(laps_times[[#This Row],[42]]),"DNF",    rounds_cum_time[[#This Row],[41]]+laps_times[[#This Row],[42]])</f>
        <v>8.930425925925925E-2</v>
      </c>
      <c r="AZ42" s="138">
        <f>IF(ISBLANK(laps_times[[#This Row],[43]]),"DNF",    rounds_cum_time[[#This Row],[42]]+laps_times[[#This Row],[43]])</f>
        <v>9.1606319444444431E-2</v>
      </c>
      <c r="BA42" s="138">
        <f>IF(ISBLANK(laps_times[[#This Row],[44]]),"DNF",    rounds_cum_time[[#This Row],[43]]+laps_times[[#This Row],[44]])</f>
        <v>9.3908796296296282E-2</v>
      </c>
      <c r="BB42" s="138">
        <f>IF(ISBLANK(laps_times[[#This Row],[45]]),"DNF",    rounds_cum_time[[#This Row],[44]]+laps_times[[#This Row],[45]])</f>
        <v>9.6253877314814801E-2</v>
      </c>
      <c r="BC42" s="138">
        <f>IF(ISBLANK(laps_times[[#This Row],[46]]),"DNF",    rounds_cum_time[[#This Row],[45]]+laps_times[[#This Row],[46]])</f>
        <v>9.8621458333333314E-2</v>
      </c>
      <c r="BD42" s="138">
        <f>IF(ISBLANK(laps_times[[#This Row],[47]]),"DNF",    rounds_cum_time[[#This Row],[46]]+laps_times[[#This Row],[47]])</f>
        <v>0.1010187384259259</v>
      </c>
      <c r="BE42" s="138">
        <f>IF(ISBLANK(laps_times[[#This Row],[48]]),"DNF",    rounds_cum_time[[#This Row],[47]]+laps_times[[#This Row],[48]])</f>
        <v>0.10347067129629628</v>
      </c>
      <c r="BF42" s="138">
        <f>IF(ISBLANK(laps_times[[#This Row],[49]]),"DNF",    rounds_cum_time[[#This Row],[48]]+laps_times[[#This Row],[49]])</f>
        <v>0.10592300925925924</v>
      </c>
      <c r="BG42" s="138">
        <f>IF(ISBLANK(laps_times[[#This Row],[50]]),"DNF",    rounds_cum_time[[#This Row],[49]]+laps_times[[#This Row],[50]])</f>
        <v>0.10843182870370369</v>
      </c>
      <c r="BH42" s="138">
        <f>IF(ISBLANK(laps_times[[#This Row],[51]]),"DNF",    rounds_cum_time[[#This Row],[50]]+laps_times[[#This Row],[51]])</f>
        <v>0.11098355324074072</v>
      </c>
      <c r="BI42" s="138">
        <f>IF(ISBLANK(laps_times[[#This Row],[52]]),"DNF",    rounds_cum_time[[#This Row],[51]]+laps_times[[#This Row],[52]])</f>
        <v>0.11348674768518516</v>
      </c>
      <c r="BJ42" s="138">
        <f>IF(ISBLANK(laps_times[[#This Row],[53]]),"DNF",    rounds_cum_time[[#This Row],[52]]+laps_times[[#This Row],[53]])</f>
        <v>0.11602109953703701</v>
      </c>
      <c r="BK42" s="138">
        <f>IF(ISBLANK(laps_times[[#This Row],[54]]),"DNF",    rounds_cum_time[[#This Row],[53]]+laps_times[[#This Row],[54]])</f>
        <v>0.11852045138888886</v>
      </c>
      <c r="BL42" s="138">
        <f>IF(ISBLANK(laps_times[[#This Row],[55]]),"DNF",    rounds_cum_time[[#This Row],[54]]+laps_times[[#This Row],[55]])</f>
        <v>0.1210537847222222</v>
      </c>
      <c r="BM42" s="138">
        <f>IF(ISBLANK(laps_times[[#This Row],[56]]),"DNF",    rounds_cum_time[[#This Row],[55]]+laps_times[[#This Row],[56]])</f>
        <v>0.12364335648148146</v>
      </c>
      <c r="BN42" s="138">
        <f>IF(ISBLANK(laps_times[[#This Row],[57]]),"DNF",    rounds_cum_time[[#This Row],[56]]+laps_times[[#This Row],[57]])</f>
        <v>0.12623754629629627</v>
      </c>
      <c r="BO42" s="138">
        <f>IF(ISBLANK(laps_times[[#This Row],[58]]),"DNF",    rounds_cum_time[[#This Row],[57]]+laps_times[[#This Row],[58]])</f>
        <v>0.1288800810185185</v>
      </c>
      <c r="BP42" s="138">
        <f>IF(ISBLANK(laps_times[[#This Row],[59]]),"DNF",    rounds_cum_time[[#This Row],[58]]+laps_times[[#This Row],[59]])</f>
        <v>0.13149398148148148</v>
      </c>
      <c r="BQ42" s="138">
        <f>IF(ISBLANK(laps_times[[#This Row],[60]]),"DNF",    rounds_cum_time[[#This Row],[59]]+laps_times[[#This Row],[60]])</f>
        <v>0.13409734953703703</v>
      </c>
      <c r="BR42" s="138">
        <f>IF(ISBLANK(laps_times[[#This Row],[61]]),"DNF",    rounds_cum_time[[#This Row],[60]]+laps_times[[#This Row],[61]])</f>
        <v>0.13670482638888889</v>
      </c>
      <c r="BS42" s="138">
        <f>IF(ISBLANK(laps_times[[#This Row],[62]]),"DNF",    rounds_cum_time[[#This Row],[61]]+laps_times[[#This Row],[62]])</f>
        <v>0.13923104166666667</v>
      </c>
      <c r="BT42" s="139">
        <f>IF(ISBLANK(laps_times[[#This Row],[63]]),"DNF",    rounds_cum_time[[#This Row],[62]]+laps_times[[#This Row],[63]])</f>
        <v>0.14163681712962964</v>
      </c>
    </row>
    <row r="43" spans="2:72" x14ac:dyDescent="0.2">
      <c r="B43" s="130">
        <f>laps_times[[#This Row],[poř]]</f>
        <v>38</v>
      </c>
      <c r="C43" s="131">
        <f>laps_times[[#This Row],[s.č.]]</f>
        <v>9</v>
      </c>
      <c r="D43" s="131" t="str">
        <f>laps_times[[#This Row],[jméno]]</f>
        <v>Brossaud Jack</v>
      </c>
      <c r="E43" s="132">
        <f>laps_times[[#This Row],[roč]]</f>
        <v>1970</v>
      </c>
      <c r="F43" s="132" t="str">
        <f>laps_times[[#This Row],[kat]]</f>
        <v>M3</v>
      </c>
      <c r="G43" s="132">
        <f>laps_times[[#This Row],[poř_kat]]</f>
        <v>16</v>
      </c>
      <c r="H43" s="131" t="str">
        <f>IF(ISBLANK(laps_times[[#This Row],[klub]]),"-",laps_times[[#This Row],[klub]])</f>
        <v>Jihočeský běžecký pohár</v>
      </c>
      <c r="I43" s="134">
        <f>laps_times[[#This Row],[celk. čas]]</f>
        <v>0.14335813657407406</v>
      </c>
      <c r="J43" s="138">
        <f>laps_times[[#This Row],[1]]</f>
        <v>2.3427199074074075E-3</v>
      </c>
      <c r="K43" s="138">
        <f>IF(ISBLANK(laps_times[[#This Row],[2]]),"DNF",    rounds_cum_time[[#This Row],[1]]+laps_times[[#This Row],[2]])</f>
        <v>4.2000694444444446E-3</v>
      </c>
      <c r="L43" s="138">
        <f>IF(ISBLANK(laps_times[[#This Row],[3]]),"DNF",    rounds_cum_time[[#This Row],[2]]+laps_times[[#This Row],[3]])</f>
        <v>6.1169791666666664E-3</v>
      </c>
      <c r="M43" s="138">
        <f>IF(ISBLANK(laps_times[[#This Row],[4]]),"DNF",    rounds_cum_time[[#This Row],[3]]+laps_times[[#This Row],[4]])</f>
        <v>8.0344212962962964E-3</v>
      </c>
      <c r="N43" s="138">
        <f>IF(ISBLANK(laps_times[[#This Row],[5]]),"DNF",    rounds_cum_time[[#This Row],[4]]+laps_times[[#This Row],[5]])</f>
        <v>9.9974884259259253E-3</v>
      </c>
      <c r="O43" s="138">
        <f>IF(ISBLANK(laps_times[[#This Row],[6]]),"DNF",    rounds_cum_time[[#This Row],[5]]+laps_times[[#This Row],[6]])</f>
        <v>1.19878125E-2</v>
      </c>
      <c r="P43" s="138">
        <f>IF(ISBLANK(laps_times[[#This Row],[7]]),"DNF",    rounds_cum_time[[#This Row],[6]]+laps_times[[#This Row],[7]])</f>
        <v>1.3989236111111112E-2</v>
      </c>
      <c r="Q43" s="138">
        <f>IF(ISBLANK(laps_times[[#This Row],[8]]),"DNF",    rounds_cum_time[[#This Row],[7]]+laps_times[[#This Row],[8]])</f>
        <v>1.6030023148148151E-2</v>
      </c>
      <c r="R43" s="138">
        <f>IF(ISBLANK(laps_times[[#This Row],[9]]),"DNF",    rounds_cum_time[[#This Row],[8]]+laps_times[[#This Row],[9]])</f>
        <v>1.8088807870370371E-2</v>
      </c>
      <c r="S43" s="138">
        <f>IF(ISBLANK(laps_times[[#This Row],[10]]),"DNF",    rounds_cum_time[[#This Row],[9]]+laps_times[[#This Row],[10]])</f>
        <v>2.0116770833333335E-2</v>
      </c>
      <c r="T43" s="138">
        <f>IF(ISBLANK(laps_times[[#This Row],[11]]),"DNF",    rounds_cum_time[[#This Row],[10]]+laps_times[[#This Row],[11]])</f>
        <v>2.2153101851851854E-2</v>
      </c>
      <c r="U43" s="138">
        <f>IF(ISBLANK(laps_times[[#This Row],[12]]),"DNF",    rounds_cum_time[[#This Row],[11]]+laps_times[[#This Row],[12]])</f>
        <v>2.4201932870370372E-2</v>
      </c>
      <c r="V43" s="138">
        <f>IF(ISBLANK(laps_times[[#This Row],[13]]),"DNF",    rounds_cum_time[[#This Row],[12]]+laps_times[[#This Row],[13]])</f>
        <v>2.6250208333333334E-2</v>
      </c>
      <c r="W43" s="138">
        <f>IF(ISBLANK(laps_times[[#This Row],[14]]),"DNF",    rounds_cum_time[[#This Row],[13]]+laps_times[[#This Row],[14]])</f>
        <v>2.8281446759259261E-2</v>
      </c>
      <c r="X43" s="138">
        <f>IF(ISBLANK(laps_times[[#This Row],[15]]),"DNF",    rounds_cum_time[[#This Row],[14]]+laps_times[[#This Row],[15]])</f>
        <v>3.0343078703703705E-2</v>
      </c>
      <c r="Y43" s="138">
        <f>IF(ISBLANK(laps_times[[#This Row],[16]]),"DNF",    rounds_cum_time[[#This Row],[15]]+laps_times[[#This Row],[16]])</f>
        <v>3.2448101851851853E-2</v>
      </c>
      <c r="Z43" s="138">
        <f>IF(ISBLANK(laps_times[[#This Row],[17]]),"DNF",    rounds_cum_time[[#This Row],[16]]+laps_times[[#This Row],[17]])</f>
        <v>3.4555995370370372E-2</v>
      </c>
      <c r="AA43" s="138">
        <f>IF(ISBLANK(laps_times[[#This Row],[18]]),"DNF",    rounds_cum_time[[#This Row],[17]]+laps_times[[#This Row],[18]])</f>
        <v>3.6702731481481482E-2</v>
      </c>
      <c r="AB43" s="138">
        <f>IF(ISBLANK(laps_times[[#This Row],[19]]),"DNF",    rounds_cum_time[[#This Row],[18]]+laps_times[[#This Row],[19]])</f>
        <v>3.8832777777777779E-2</v>
      </c>
      <c r="AC43" s="138">
        <f>IF(ISBLANK(laps_times[[#This Row],[20]]),"DNF",    rounds_cum_time[[#This Row],[19]]+laps_times[[#This Row],[20]])</f>
        <v>4.0965138888888891E-2</v>
      </c>
      <c r="AD43" s="138">
        <f>IF(ISBLANK(laps_times[[#This Row],[21]]),"DNF",    rounds_cum_time[[#This Row],[20]]+laps_times[[#This Row],[21]])</f>
        <v>4.3092581018518518E-2</v>
      </c>
      <c r="AE43" s="138">
        <f>IF(ISBLANK(laps_times[[#This Row],[22]]),"DNF",    rounds_cum_time[[#This Row],[21]]+laps_times[[#This Row],[22]])</f>
        <v>4.5191689814814813E-2</v>
      </c>
      <c r="AF43" s="138">
        <f>IF(ISBLANK(laps_times[[#This Row],[23]]),"DNF",    rounds_cum_time[[#This Row],[22]]+laps_times[[#This Row],[23]])</f>
        <v>4.7285509259259256E-2</v>
      </c>
      <c r="AG43" s="138">
        <f>IF(ISBLANK(laps_times[[#This Row],[24]]),"DNF",    rounds_cum_time[[#This Row],[23]]+laps_times[[#This Row],[24]])</f>
        <v>4.9471307870370365E-2</v>
      </c>
      <c r="AH43" s="138">
        <f>IF(ISBLANK(laps_times[[#This Row],[25]]),"DNF",    rounds_cum_time[[#This Row],[24]]+laps_times[[#This Row],[25]])</f>
        <v>5.1638900462962961E-2</v>
      </c>
      <c r="AI43" s="138">
        <f>IF(ISBLANK(laps_times[[#This Row],[26]]),"DNF",    rounds_cum_time[[#This Row],[25]]+laps_times[[#This Row],[26]])</f>
        <v>5.3814803240740741E-2</v>
      </c>
      <c r="AJ43" s="138">
        <f>IF(ISBLANK(laps_times[[#This Row],[27]]),"DNF",    rounds_cum_time[[#This Row],[26]]+laps_times[[#This Row],[27]])</f>
        <v>5.6027395833333334E-2</v>
      </c>
      <c r="AK43" s="138">
        <f>IF(ISBLANK(laps_times[[#This Row],[28]]),"DNF",    rounds_cum_time[[#This Row],[27]]+laps_times[[#This Row],[28]])</f>
        <v>5.8240069444444445E-2</v>
      </c>
      <c r="AL43" s="138">
        <f>IF(ISBLANK(laps_times[[#This Row],[29]]),"DNF",    rounds_cum_time[[#This Row],[28]]+laps_times[[#This Row],[29]])</f>
        <v>6.0456087962962965E-2</v>
      </c>
      <c r="AM43" s="138">
        <f>IF(ISBLANK(laps_times[[#This Row],[30]]),"DNF",    rounds_cum_time[[#This Row],[29]]+laps_times[[#This Row],[30]])</f>
        <v>6.2647187500000007E-2</v>
      </c>
      <c r="AN43" s="138">
        <f>IF(ISBLANK(laps_times[[#This Row],[31]]),"DNF",    rounds_cum_time[[#This Row],[30]]+laps_times[[#This Row],[31]])</f>
        <v>6.4875324074074078E-2</v>
      </c>
      <c r="AO43" s="138">
        <f>IF(ISBLANK(laps_times[[#This Row],[32]]),"DNF",    rounds_cum_time[[#This Row],[31]]+laps_times[[#This Row],[32]])</f>
        <v>6.7144942129629639E-2</v>
      </c>
      <c r="AP43" s="138">
        <f>IF(ISBLANK(laps_times[[#This Row],[33]]),"DNF",    rounds_cum_time[[#This Row],[32]]+laps_times[[#This Row],[33]])</f>
        <v>6.9457280092592596E-2</v>
      </c>
      <c r="AQ43" s="138">
        <f>IF(ISBLANK(laps_times[[#This Row],[34]]),"DNF",    rounds_cum_time[[#This Row],[33]]+laps_times[[#This Row],[34]])</f>
        <v>7.175813657407408E-2</v>
      </c>
      <c r="AR43" s="138">
        <f>IF(ISBLANK(laps_times[[#This Row],[35]]),"DNF",    rounds_cum_time[[#This Row],[34]]+laps_times[[#This Row],[35]])</f>
        <v>7.4032592592592594E-2</v>
      </c>
      <c r="AS43" s="138">
        <f>IF(ISBLANK(laps_times[[#This Row],[36]]),"DNF",    rounds_cum_time[[#This Row],[35]]+laps_times[[#This Row],[36]])</f>
        <v>7.6277824074074074E-2</v>
      </c>
      <c r="AT43" s="138">
        <f>IF(ISBLANK(laps_times[[#This Row],[37]]),"DNF",    rounds_cum_time[[#This Row],[36]]+laps_times[[#This Row],[37]])</f>
        <v>7.8572696759259264E-2</v>
      </c>
      <c r="AU43" s="138">
        <f>IF(ISBLANK(laps_times[[#This Row],[38]]),"DNF",    rounds_cum_time[[#This Row],[37]]+laps_times[[#This Row],[38]])</f>
        <v>8.0882233796296304E-2</v>
      </c>
      <c r="AV43" s="138">
        <f>IF(ISBLANK(laps_times[[#This Row],[39]]),"DNF",    rounds_cum_time[[#This Row],[38]]+laps_times[[#This Row],[39]])</f>
        <v>8.3241203703703706E-2</v>
      </c>
      <c r="AW43" s="138">
        <f>IF(ISBLANK(laps_times[[#This Row],[40]]),"DNF",    rounds_cum_time[[#This Row],[39]]+laps_times[[#This Row],[40]])</f>
        <v>8.5586805555555562E-2</v>
      </c>
      <c r="AX43" s="138">
        <f>IF(ISBLANK(laps_times[[#This Row],[41]]),"DNF",    rounds_cum_time[[#This Row],[40]]+laps_times[[#This Row],[41]])</f>
        <v>8.7915185185185193E-2</v>
      </c>
      <c r="AY43" s="138">
        <f>IF(ISBLANK(laps_times[[#This Row],[42]]),"DNF",    rounds_cum_time[[#This Row],[41]]+laps_times[[#This Row],[42]])</f>
        <v>9.0334953703703716E-2</v>
      </c>
      <c r="AZ43" s="138">
        <f>IF(ISBLANK(laps_times[[#This Row],[43]]),"DNF",    rounds_cum_time[[#This Row],[42]]+laps_times[[#This Row],[43]])</f>
        <v>9.2791539351851859E-2</v>
      </c>
      <c r="BA43" s="138">
        <f>IF(ISBLANK(laps_times[[#This Row],[44]]),"DNF",    rounds_cum_time[[#This Row],[43]]+laps_times[[#This Row],[44]])</f>
        <v>9.5254363425925928E-2</v>
      </c>
      <c r="BB43" s="138">
        <f>IF(ISBLANK(laps_times[[#This Row],[45]]),"DNF",    rounds_cum_time[[#This Row],[44]]+laps_times[[#This Row],[45]])</f>
        <v>9.7692430555555557E-2</v>
      </c>
      <c r="BC43" s="138">
        <f>IF(ISBLANK(laps_times[[#This Row],[46]]),"DNF",    rounds_cum_time[[#This Row],[45]]+laps_times[[#This Row],[46]])</f>
        <v>0.10008019675925926</v>
      </c>
      <c r="BD43" s="138">
        <f>IF(ISBLANK(laps_times[[#This Row],[47]]),"DNF",    rounds_cum_time[[#This Row],[46]]+laps_times[[#This Row],[47]])</f>
        <v>0.10257979166666667</v>
      </c>
      <c r="BE43" s="138">
        <f>IF(ISBLANK(laps_times[[#This Row],[48]]),"DNF",    rounds_cum_time[[#This Row],[47]]+laps_times[[#This Row],[48]])</f>
        <v>0.10513268518518519</v>
      </c>
      <c r="BF43" s="138">
        <f>IF(ISBLANK(laps_times[[#This Row],[49]]),"DNF",    rounds_cum_time[[#This Row],[48]]+laps_times[[#This Row],[49]])</f>
        <v>0.10765210648148149</v>
      </c>
      <c r="BG43" s="138">
        <f>IF(ISBLANK(laps_times[[#This Row],[50]]),"DNF",    rounds_cum_time[[#This Row],[49]]+laps_times[[#This Row],[50]])</f>
        <v>0.1101316550925926</v>
      </c>
      <c r="BH43" s="138">
        <f>IF(ISBLANK(laps_times[[#This Row],[51]]),"DNF",    rounds_cum_time[[#This Row],[50]]+laps_times[[#This Row],[51]])</f>
        <v>0.11264112268518518</v>
      </c>
      <c r="BI43" s="138">
        <f>IF(ISBLANK(laps_times[[#This Row],[52]]),"DNF",    rounds_cum_time[[#This Row],[51]]+laps_times[[#This Row],[52]])</f>
        <v>0.11527207175925926</v>
      </c>
      <c r="BJ43" s="138">
        <f>IF(ISBLANK(laps_times[[#This Row],[53]]),"DNF",    rounds_cum_time[[#This Row],[52]]+laps_times[[#This Row],[53]])</f>
        <v>0.11776322916666666</v>
      </c>
      <c r="BK43" s="138">
        <f>IF(ISBLANK(laps_times[[#This Row],[54]]),"DNF",    rounds_cum_time[[#This Row],[53]]+laps_times[[#This Row],[54]])</f>
        <v>0.12024162037037037</v>
      </c>
      <c r="BL43" s="138">
        <f>IF(ISBLANK(laps_times[[#This Row],[55]]),"DNF",    rounds_cum_time[[#This Row],[54]]+laps_times[[#This Row],[55]])</f>
        <v>0.12276011574074074</v>
      </c>
      <c r="BM43" s="138">
        <f>IF(ISBLANK(laps_times[[#This Row],[56]]),"DNF",    rounds_cum_time[[#This Row],[55]]+laps_times[[#This Row],[56]])</f>
        <v>0.12537123842592593</v>
      </c>
      <c r="BN43" s="138">
        <f>IF(ISBLANK(laps_times[[#This Row],[57]]),"DNF",    rounds_cum_time[[#This Row],[56]]+laps_times[[#This Row],[57]])</f>
        <v>0.12801049768518519</v>
      </c>
      <c r="BO43" s="138">
        <f>IF(ISBLANK(laps_times[[#This Row],[58]]),"DNF",    rounds_cum_time[[#This Row],[57]]+laps_times[[#This Row],[58]])</f>
        <v>0.13051711805555555</v>
      </c>
      <c r="BP43" s="138">
        <f>IF(ISBLANK(laps_times[[#This Row],[59]]),"DNF",    rounds_cum_time[[#This Row],[58]]+laps_times[[#This Row],[59]])</f>
        <v>0.13305429398148147</v>
      </c>
      <c r="BQ43" s="138">
        <f>IF(ISBLANK(laps_times[[#This Row],[60]]),"DNF",    rounds_cum_time[[#This Row],[59]]+laps_times[[#This Row],[60]])</f>
        <v>0.13593025462962963</v>
      </c>
      <c r="BR43" s="138">
        <f>IF(ISBLANK(laps_times[[#This Row],[61]]),"DNF",    rounds_cum_time[[#This Row],[60]]+laps_times[[#This Row],[61]])</f>
        <v>0.13868806712962964</v>
      </c>
      <c r="BS43" s="138">
        <f>IF(ISBLANK(laps_times[[#This Row],[62]]),"DNF",    rounds_cum_time[[#This Row],[61]]+laps_times[[#This Row],[62]])</f>
        <v>0.14123248842592592</v>
      </c>
      <c r="BT43" s="139">
        <f>IF(ISBLANK(laps_times[[#This Row],[63]]),"DNF",    rounds_cum_time[[#This Row],[62]]+laps_times[[#This Row],[63]])</f>
        <v>0.14335813657407406</v>
      </c>
    </row>
    <row r="44" spans="2:72" x14ac:dyDescent="0.2">
      <c r="B44" s="130">
        <f>laps_times[[#This Row],[poř]]</f>
        <v>39</v>
      </c>
      <c r="C44" s="131">
        <f>laps_times[[#This Row],[s.č.]]</f>
        <v>28</v>
      </c>
      <c r="D44" s="131" t="str">
        <f>laps_times[[#This Row],[jméno]]</f>
        <v>Pillar Ladislav</v>
      </c>
      <c r="E44" s="132">
        <f>laps_times[[#This Row],[roč]]</f>
        <v>1952</v>
      </c>
      <c r="F44" s="132" t="str">
        <f>laps_times[[#This Row],[kat]]</f>
        <v>M5</v>
      </c>
      <c r="G44" s="132">
        <f>laps_times[[#This Row],[poř_kat]]</f>
        <v>1</v>
      </c>
      <c r="H44" s="131" t="str">
        <f>IF(ISBLANK(laps_times[[#This Row],[klub]]),"-",laps_times[[#This Row],[klub]])</f>
        <v>GW.Lomnice/Lužnicí</v>
      </c>
      <c r="I44" s="134">
        <f>laps_times[[#This Row],[celk. čas]]</f>
        <v>0.14354667824074074</v>
      </c>
      <c r="J44" s="138">
        <f>laps_times[[#This Row],[1]]</f>
        <v>2.6915740740740741E-3</v>
      </c>
      <c r="K44" s="138">
        <f>IF(ISBLANK(laps_times[[#This Row],[2]]),"DNF",    rounds_cum_time[[#This Row],[1]]+laps_times[[#This Row],[2]])</f>
        <v>4.7716666666666671E-3</v>
      </c>
      <c r="L44" s="138">
        <f>IF(ISBLANK(laps_times[[#This Row],[3]]),"DNF",    rounds_cum_time[[#This Row],[2]]+laps_times[[#This Row],[3]])</f>
        <v>6.8414120370370382E-3</v>
      </c>
      <c r="M44" s="138">
        <f>IF(ISBLANK(laps_times[[#This Row],[4]]),"DNF",    rounds_cum_time[[#This Row],[3]]+laps_times[[#This Row],[4]])</f>
        <v>8.8997453703703721E-3</v>
      </c>
      <c r="N44" s="138">
        <f>IF(ISBLANK(laps_times[[#This Row],[5]]),"DNF",    rounds_cum_time[[#This Row],[4]]+laps_times[[#This Row],[5]])</f>
        <v>1.0986504629629631E-2</v>
      </c>
      <c r="O44" s="138">
        <f>IF(ISBLANK(laps_times[[#This Row],[6]]),"DNF",    rounds_cum_time[[#This Row],[5]]+laps_times[[#This Row],[6]])</f>
        <v>1.3091516203703704E-2</v>
      </c>
      <c r="P44" s="138">
        <f>IF(ISBLANK(laps_times[[#This Row],[7]]),"DNF",    rounds_cum_time[[#This Row],[6]]+laps_times[[#This Row],[7]])</f>
        <v>1.5213078703703704E-2</v>
      </c>
      <c r="Q44" s="138">
        <f>IF(ISBLANK(laps_times[[#This Row],[8]]),"DNF",    rounds_cum_time[[#This Row],[7]]+laps_times[[#This Row],[8]])</f>
        <v>1.7357974537037038E-2</v>
      </c>
      <c r="R44" s="138">
        <f>IF(ISBLANK(laps_times[[#This Row],[9]]),"DNF",    rounds_cum_time[[#This Row],[8]]+laps_times[[#This Row],[9]])</f>
        <v>1.95015625E-2</v>
      </c>
      <c r="S44" s="138">
        <f>IF(ISBLANK(laps_times[[#This Row],[10]]),"DNF",    rounds_cum_time[[#This Row],[9]]+laps_times[[#This Row],[10]])</f>
        <v>2.1622523148148148E-2</v>
      </c>
      <c r="T44" s="138">
        <f>IF(ISBLANK(laps_times[[#This Row],[11]]),"DNF",    rounds_cum_time[[#This Row],[10]]+laps_times[[#This Row],[11]])</f>
        <v>2.3791574074074073E-2</v>
      </c>
      <c r="U44" s="138">
        <f>IF(ISBLANK(laps_times[[#This Row],[12]]),"DNF",    rounds_cum_time[[#This Row],[11]]+laps_times[[#This Row],[12]])</f>
        <v>2.5943113425925923E-2</v>
      </c>
      <c r="V44" s="138">
        <f>IF(ISBLANK(laps_times[[#This Row],[13]]),"DNF",    rounds_cum_time[[#This Row],[12]]+laps_times[[#This Row],[13]])</f>
        <v>2.8129259259259257E-2</v>
      </c>
      <c r="W44" s="138">
        <f>IF(ISBLANK(laps_times[[#This Row],[14]]),"DNF",    rounds_cum_time[[#This Row],[13]]+laps_times[[#This Row],[14]])</f>
        <v>3.0343981481481479E-2</v>
      </c>
      <c r="X44" s="138">
        <f>IF(ISBLANK(laps_times[[#This Row],[15]]),"DNF",    rounds_cum_time[[#This Row],[14]]+laps_times[[#This Row],[15]])</f>
        <v>3.2564791666666662E-2</v>
      </c>
      <c r="Y44" s="138">
        <f>IF(ISBLANK(laps_times[[#This Row],[16]]),"DNF",    rounds_cum_time[[#This Row],[15]]+laps_times[[#This Row],[16]])</f>
        <v>3.4771643518518511E-2</v>
      </c>
      <c r="Z44" s="138">
        <f>IF(ISBLANK(laps_times[[#This Row],[17]]),"DNF",    rounds_cum_time[[#This Row],[16]]+laps_times[[#This Row],[17]])</f>
        <v>3.6997650462962953E-2</v>
      </c>
      <c r="AA44" s="138">
        <f>IF(ISBLANK(laps_times[[#This Row],[18]]),"DNF",    rounds_cum_time[[#This Row],[17]]+laps_times[[#This Row],[18]])</f>
        <v>3.9208067129629619E-2</v>
      </c>
      <c r="AB44" s="138">
        <f>IF(ISBLANK(laps_times[[#This Row],[19]]),"DNF",    rounds_cum_time[[#This Row],[18]]+laps_times[[#This Row],[19]])</f>
        <v>4.1436412037037025E-2</v>
      </c>
      <c r="AC44" s="138">
        <f>IF(ISBLANK(laps_times[[#This Row],[20]]),"DNF",    rounds_cum_time[[#This Row],[19]]+laps_times[[#This Row],[20]])</f>
        <v>4.3678495370370357E-2</v>
      </c>
      <c r="AD44" s="138">
        <f>IF(ISBLANK(laps_times[[#This Row],[21]]),"DNF",    rounds_cum_time[[#This Row],[20]]+laps_times[[#This Row],[21]])</f>
        <v>4.5874965277777763E-2</v>
      </c>
      <c r="AE44" s="138">
        <f>IF(ISBLANK(laps_times[[#This Row],[22]]),"DNF",    rounds_cum_time[[#This Row],[21]]+laps_times[[#This Row],[22]])</f>
        <v>4.8095601851851834E-2</v>
      </c>
      <c r="AF44" s="138">
        <f>IF(ISBLANK(laps_times[[#This Row],[23]]),"DNF",    rounds_cum_time[[#This Row],[22]]+laps_times[[#This Row],[23]])</f>
        <v>5.0304155092592576E-2</v>
      </c>
      <c r="AG44" s="138">
        <f>IF(ISBLANK(laps_times[[#This Row],[24]]),"DNF",    rounds_cum_time[[#This Row],[23]]+laps_times[[#This Row],[24]])</f>
        <v>5.2495636574074057E-2</v>
      </c>
      <c r="AH44" s="138">
        <f>IF(ISBLANK(laps_times[[#This Row],[25]]),"DNF",    rounds_cum_time[[#This Row],[24]]+laps_times[[#This Row],[25]])</f>
        <v>5.4713888888888874E-2</v>
      </c>
      <c r="AI44" s="138">
        <f>IF(ISBLANK(laps_times[[#This Row],[26]]),"DNF",    rounds_cum_time[[#This Row],[25]]+laps_times[[#This Row],[26]])</f>
        <v>5.696243055555554E-2</v>
      </c>
      <c r="AJ44" s="138">
        <f>IF(ISBLANK(laps_times[[#This Row],[27]]),"DNF",    rounds_cum_time[[#This Row],[26]]+laps_times[[#This Row],[27]])</f>
        <v>5.9170833333333318E-2</v>
      </c>
      <c r="AK44" s="138">
        <f>IF(ISBLANK(laps_times[[#This Row],[28]]),"DNF",    rounds_cum_time[[#This Row],[27]]+laps_times[[#This Row],[28]])</f>
        <v>6.1373402777777766E-2</v>
      </c>
      <c r="AL44" s="138">
        <f>IF(ISBLANK(laps_times[[#This Row],[29]]),"DNF",    rounds_cum_time[[#This Row],[28]]+laps_times[[#This Row],[29]])</f>
        <v>6.3570127314814803E-2</v>
      </c>
      <c r="AM44" s="138">
        <f>IF(ISBLANK(laps_times[[#This Row],[30]]),"DNF",    rounds_cum_time[[#This Row],[29]]+laps_times[[#This Row],[30]])</f>
        <v>6.5779432870370358E-2</v>
      </c>
      <c r="AN44" s="138">
        <f>IF(ISBLANK(laps_times[[#This Row],[31]]),"DNF",    rounds_cum_time[[#This Row],[30]]+laps_times[[#This Row],[31]])</f>
        <v>6.7976319444444433E-2</v>
      </c>
      <c r="AO44" s="138">
        <f>IF(ISBLANK(laps_times[[#This Row],[32]]),"DNF",    rounds_cum_time[[#This Row],[31]]+laps_times[[#This Row],[32]])</f>
        <v>7.0195104166666661E-2</v>
      </c>
      <c r="AP44" s="138">
        <f>IF(ISBLANK(laps_times[[#This Row],[33]]),"DNF",    rounds_cum_time[[#This Row],[32]]+laps_times[[#This Row],[33]])</f>
        <v>7.2433136574074075E-2</v>
      </c>
      <c r="AQ44" s="138">
        <f>IF(ISBLANK(laps_times[[#This Row],[34]]),"DNF",    rounds_cum_time[[#This Row],[33]]+laps_times[[#This Row],[34]])</f>
        <v>7.470668981481482E-2</v>
      </c>
      <c r="AR44" s="138">
        <f>IF(ISBLANK(laps_times[[#This Row],[35]]),"DNF",    rounds_cum_time[[#This Row],[34]]+laps_times[[#This Row],[35]])</f>
        <v>7.7021562500000001E-2</v>
      </c>
      <c r="AS44" s="138">
        <f>IF(ISBLANK(laps_times[[#This Row],[36]]),"DNF",    rounds_cum_time[[#This Row],[35]]+laps_times[[#This Row],[36]])</f>
        <v>7.9305949074074081E-2</v>
      </c>
      <c r="AT44" s="138">
        <f>IF(ISBLANK(laps_times[[#This Row],[37]]),"DNF",    rounds_cum_time[[#This Row],[36]]+laps_times[[#This Row],[37]])</f>
        <v>8.1611620370370383E-2</v>
      </c>
      <c r="AU44" s="138">
        <f>IF(ISBLANK(laps_times[[#This Row],[38]]),"DNF",    rounds_cum_time[[#This Row],[37]]+laps_times[[#This Row],[38]])</f>
        <v>8.3930243055555562E-2</v>
      </c>
      <c r="AV44" s="138">
        <f>IF(ISBLANK(laps_times[[#This Row],[39]]),"DNF",    rounds_cum_time[[#This Row],[38]]+laps_times[[#This Row],[39]])</f>
        <v>8.626601851851852E-2</v>
      </c>
      <c r="AW44" s="138">
        <f>IF(ISBLANK(laps_times[[#This Row],[40]]),"DNF",    rounds_cum_time[[#This Row],[39]]+laps_times[[#This Row],[40]])</f>
        <v>8.8606724537037038E-2</v>
      </c>
      <c r="AX44" s="138">
        <f>IF(ISBLANK(laps_times[[#This Row],[41]]),"DNF",    rounds_cum_time[[#This Row],[40]]+laps_times[[#This Row],[41]])</f>
        <v>9.0936875E-2</v>
      </c>
      <c r="AY44" s="138">
        <f>IF(ISBLANK(laps_times[[#This Row],[42]]),"DNF",    rounds_cum_time[[#This Row],[41]]+laps_times[[#This Row],[42]])</f>
        <v>9.3297175925925929E-2</v>
      </c>
      <c r="AZ44" s="138">
        <f>IF(ISBLANK(laps_times[[#This Row],[43]]),"DNF",    rounds_cum_time[[#This Row],[42]]+laps_times[[#This Row],[43]])</f>
        <v>9.5726342592592592E-2</v>
      </c>
      <c r="BA44" s="138">
        <f>IF(ISBLANK(laps_times[[#This Row],[44]]),"DNF",    rounds_cum_time[[#This Row],[43]]+laps_times[[#This Row],[44]])</f>
        <v>9.8139675925925929E-2</v>
      </c>
      <c r="BB44" s="138">
        <f>IF(ISBLANK(laps_times[[#This Row],[45]]),"DNF",    rounds_cum_time[[#This Row],[44]]+laps_times[[#This Row],[45]])</f>
        <v>0.10058900462962964</v>
      </c>
      <c r="BC44" s="138">
        <f>IF(ISBLANK(laps_times[[#This Row],[46]]),"DNF",    rounds_cum_time[[#This Row],[45]]+laps_times[[#This Row],[46]])</f>
        <v>0.10302070601851852</v>
      </c>
      <c r="BD44" s="138">
        <f>IF(ISBLANK(laps_times[[#This Row],[47]]),"DNF",    rounds_cum_time[[#This Row],[46]]+laps_times[[#This Row],[47]])</f>
        <v>0.10543866898148149</v>
      </c>
      <c r="BE44" s="138">
        <f>IF(ISBLANK(laps_times[[#This Row],[48]]),"DNF",    rounds_cum_time[[#This Row],[47]]+laps_times[[#This Row],[48]])</f>
        <v>0.10787565972222224</v>
      </c>
      <c r="BF44" s="138">
        <f>IF(ISBLANK(laps_times[[#This Row],[49]]),"DNF",    rounds_cum_time[[#This Row],[48]]+laps_times[[#This Row],[49]])</f>
        <v>0.11026587962962965</v>
      </c>
      <c r="BG44" s="138">
        <f>IF(ISBLANK(laps_times[[#This Row],[50]]),"DNF",    rounds_cum_time[[#This Row],[49]]+laps_times[[#This Row],[50]])</f>
        <v>0.11258755787037039</v>
      </c>
      <c r="BH44" s="138">
        <f>IF(ISBLANK(laps_times[[#This Row],[51]]),"DNF",    rounds_cum_time[[#This Row],[50]]+laps_times[[#This Row],[51]])</f>
        <v>0.11490875000000002</v>
      </c>
      <c r="BI44" s="138">
        <f>IF(ISBLANK(laps_times[[#This Row],[52]]),"DNF",    rounds_cum_time[[#This Row],[51]]+laps_times[[#This Row],[52]])</f>
        <v>0.11723668981481483</v>
      </c>
      <c r="BJ44" s="138">
        <f>IF(ISBLANK(laps_times[[#This Row],[53]]),"DNF",    rounds_cum_time[[#This Row],[52]]+laps_times[[#This Row],[53]])</f>
        <v>0.11952854166666668</v>
      </c>
      <c r="BK44" s="138">
        <f>IF(ISBLANK(laps_times[[#This Row],[54]]),"DNF",    rounds_cum_time[[#This Row],[53]]+laps_times[[#This Row],[54]])</f>
        <v>0.12181603009259261</v>
      </c>
      <c r="BL44" s="138">
        <f>IF(ISBLANK(laps_times[[#This Row],[55]]),"DNF",    rounds_cum_time[[#This Row],[54]]+laps_times[[#This Row],[55]])</f>
        <v>0.1241670601851852</v>
      </c>
      <c r="BM44" s="138">
        <f>IF(ISBLANK(laps_times[[#This Row],[56]]),"DNF",    rounds_cum_time[[#This Row],[55]]+laps_times[[#This Row],[56]])</f>
        <v>0.12653302083333334</v>
      </c>
      <c r="BN44" s="138">
        <f>IF(ISBLANK(laps_times[[#This Row],[57]]),"DNF",    rounds_cum_time[[#This Row],[56]]+laps_times[[#This Row],[57]])</f>
        <v>0.12895457175925926</v>
      </c>
      <c r="BO44" s="138">
        <f>IF(ISBLANK(laps_times[[#This Row],[58]]),"DNF",    rounds_cum_time[[#This Row],[57]]+laps_times[[#This Row],[58]])</f>
        <v>0.13143891203703703</v>
      </c>
      <c r="BP44" s="138">
        <f>IF(ISBLANK(laps_times[[#This Row],[59]]),"DNF",    rounds_cum_time[[#This Row],[58]]+laps_times[[#This Row],[59]])</f>
        <v>0.13384968749999998</v>
      </c>
      <c r="BQ44" s="138">
        <f>IF(ISBLANK(laps_times[[#This Row],[60]]),"DNF",    rounds_cum_time[[#This Row],[59]]+laps_times[[#This Row],[60]])</f>
        <v>0.13628744212962962</v>
      </c>
      <c r="BR44" s="138">
        <f>IF(ISBLANK(laps_times[[#This Row],[61]]),"DNF",    rounds_cum_time[[#This Row],[60]]+laps_times[[#This Row],[61]])</f>
        <v>0.13874440972222221</v>
      </c>
      <c r="BS44" s="138">
        <f>IF(ISBLANK(laps_times[[#This Row],[62]]),"DNF",    rounds_cum_time[[#This Row],[61]]+laps_times[[#This Row],[62]])</f>
        <v>0.14122112268518516</v>
      </c>
      <c r="BT44" s="139">
        <f>IF(ISBLANK(laps_times[[#This Row],[63]]),"DNF",    rounds_cum_time[[#This Row],[62]]+laps_times[[#This Row],[63]])</f>
        <v>0.14354667824074072</v>
      </c>
    </row>
    <row r="45" spans="2:72" x14ac:dyDescent="0.2">
      <c r="B45" s="130">
        <f>laps_times[[#This Row],[poř]]</f>
        <v>40</v>
      </c>
      <c r="C45" s="131">
        <f>laps_times[[#This Row],[s.č.]]</f>
        <v>11</v>
      </c>
      <c r="D45" s="131" t="str">
        <f>laps_times[[#This Row],[jméno]]</f>
        <v>Círal František</v>
      </c>
      <c r="E45" s="132">
        <f>laps_times[[#This Row],[roč]]</f>
        <v>1971</v>
      </c>
      <c r="F45" s="132" t="str">
        <f>laps_times[[#This Row],[kat]]</f>
        <v>M3</v>
      </c>
      <c r="G45" s="132">
        <f>laps_times[[#This Row],[poř_kat]]</f>
        <v>17</v>
      </c>
      <c r="H45" s="131" t="str">
        <f>IF(ISBLANK(laps_times[[#This Row],[klub]]),"-",laps_times[[#This Row],[klub]])</f>
        <v>Anča Team</v>
      </c>
      <c r="I45" s="134">
        <f>laps_times[[#This Row],[celk. čas]]</f>
        <v>0.14380549768518519</v>
      </c>
      <c r="J45" s="138">
        <f>laps_times[[#This Row],[1]]</f>
        <v>2.8993865740740738E-3</v>
      </c>
      <c r="K45" s="138">
        <f>IF(ISBLANK(laps_times[[#This Row],[2]]),"DNF",    rounds_cum_time[[#This Row],[1]]+laps_times[[#This Row],[2]])</f>
        <v>5.0480787037037039E-3</v>
      </c>
      <c r="L45" s="138">
        <f>IF(ISBLANK(laps_times[[#This Row],[3]]),"DNF",    rounds_cum_time[[#This Row],[2]]+laps_times[[#This Row],[3]])</f>
        <v>7.1577777777777785E-3</v>
      </c>
      <c r="M45" s="138">
        <f>IF(ISBLANK(laps_times[[#This Row],[4]]),"DNF",    rounds_cum_time[[#This Row],[3]]+laps_times[[#This Row],[4]])</f>
        <v>9.2445370370370372E-3</v>
      </c>
      <c r="N45" s="138">
        <f>IF(ISBLANK(laps_times[[#This Row],[5]]),"DNF",    rounds_cum_time[[#This Row],[4]]+laps_times[[#This Row],[5]])</f>
        <v>1.1349178240740741E-2</v>
      </c>
      <c r="O45" s="138">
        <f>IF(ISBLANK(laps_times[[#This Row],[6]]),"DNF",    rounds_cum_time[[#This Row],[5]]+laps_times[[#This Row],[6]])</f>
        <v>1.3454780092592593E-2</v>
      </c>
      <c r="P45" s="138">
        <f>IF(ISBLANK(laps_times[[#This Row],[7]]),"DNF",    rounds_cum_time[[#This Row],[6]]+laps_times[[#This Row],[7]])</f>
        <v>1.5533402777777778E-2</v>
      </c>
      <c r="Q45" s="138">
        <f>IF(ISBLANK(laps_times[[#This Row],[8]]),"DNF",    rounds_cum_time[[#This Row],[7]]+laps_times[[#This Row],[8]])</f>
        <v>1.7601979166666667E-2</v>
      </c>
      <c r="R45" s="138">
        <f>IF(ISBLANK(laps_times[[#This Row],[9]]),"DNF",    rounds_cum_time[[#This Row],[8]]+laps_times[[#This Row],[9]])</f>
        <v>1.971542824074074E-2</v>
      </c>
      <c r="S45" s="138">
        <f>IF(ISBLANK(laps_times[[#This Row],[10]]),"DNF",    rounds_cum_time[[#This Row],[9]]+laps_times[[#This Row],[10]])</f>
        <v>2.1820740740740741E-2</v>
      </c>
      <c r="T45" s="138">
        <f>IF(ISBLANK(laps_times[[#This Row],[11]]),"DNF",    rounds_cum_time[[#This Row],[10]]+laps_times[[#This Row],[11]])</f>
        <v>2.3915219907407408E-2</v>
      </c>
      <c r="U45" s="138">
        <f>IF(ISBLANK(laps_times[[#This Row],[12]]),"DNF",    rounds_cum_time[[#This Row],[11]]+laps_times[[#This Row],[12]])</f>
        <v>2.600423611111111E-2</v>
      </c>
      <c r="V45" s="138">
        <f>IF(ISBLANK(laps_times[[#This Row],[13]]),"DNF",    rounds_cum_time[[#This Row],[12]]+laps_times[[#This Row],[13]])</f>
        <v>2.8060520833333331E-2</v>
      </c>
      <c r="W45" s="138">
        <f>IF(ISBLANK(laps_times[[#This Row],[14]]),"DNF",    rounds_cum_time[[#This Row],[13]]+laps_times[[#This Row],[14]])</f>
        <v>3.011429398148148E-2</v>
      </c>
      <c r="X45" s="138">
        <f>IF(ISBLANK(laps_times[[#This Row],[15]]),"DNF",    rounds_cum_time[[#This Row],[14]]+laps_times[[#This Row],[15]])</f>
        <v>3.2174305555555553E-2</v>
      </c>
      <c r="Y45" s="138">
        <f>IF(ISBLANK(laps_times[[#This Row],[16]]),"DNF",    rounds_cum_time[[#This Row],[15]]+laps_times[[#This Row],[16]])</f>
        <v>3.4257870370370369E-2</v>
      </c>
      <c r="Z45" s="138">
        <f>IF(ISBLANK(laps_times[[#This Row],[17]]),"DNF",    rounds_cum_time[[#This Row],[16]]+laps_times[[#This Row],[17]])</f>
        <v>3.6345856481481482E-2</v>
      </c>
      <c r="AA45" s="138">
        <f>IF(ISBLANK(laps_times[[#This Row],[18]]),"DNF",    rounds_cum_time[[#This Row],[17]]+laps_times[[#This Row],[18]])</f>
        <v>3.8468773148148151E-2</v>
      </c>
      <c r="AB45" s="138">
        <f>IF(ISBLANK(laps_times[[#This Row],[19]]),"DNF",    rounds_cum_time[[#This Row],[18]]+laps_times[[#This Row],[19]])</f>
        <v>4.0577523148148151E-2</v>
      </c>
      <c r="AC45" s="138">
        <f>IF(ISBLANK(laps_times[[#This Row],[20]]),"DNF",    rounds_cum_time[[#This Row],[19]]+laps_times[[#This Row],[20]])</f>
        <v>4.2692465277777779E-2</v>
      </c>
      <c r="AD45" s="138">
        <f>IF(ISBLANK(laps_times[[#This Row],[21]]),"DNF",    rounds_cum_time[[#This Row],[20]]+laps_times[[#This Row],[21]])</f>
        <v>4.4795578703703702E-2</v>
      </c>
      <c r="AE45" s="138">
        <f>IF(ISBLANK(laps_times[[#This Row],[22]]),"DNF",    rounds_cum_time[[#This Row],[21]]+laps_times[[#This Row],[22]])</f>
        <v>4.6897222222222222E-2</v>
      </c>
      <c r="AF45" s="138">
        <f>IF(ISBLANK(laps_times[[#This Row],[23]]),"DNF",    rounds_cum_time[[#This Row],[22]]+laps_times[[#This Row],[23]])</f>
        <v>4.8971458333333336E-2</v>
      </c>
      <c r="AG45" s="138">
        <f>IF(ISBLANK(laps_times[[#This Row],[24]]),"DNF",    rounds_cum_time[[#This Row],[23]]+laps_times[[#This Row],[24]])</f>
        <v>5.1067372685185186E-2</v>
      </c>
      <c r="AH45" s="138">
        <f>IF(ISBLANK(laps_times[[#This Row],[25]]),"DNF",    rounds_cum_time[[#This Row],[24]]+laps_times[[#This Row],[25]])</f>
        <v>5.3169340277777775E-2</v>
      </c>
      <c r="AI45" s="138">
        <f>IF(ISBLANK(laps_times[[#This Row],[26]]),"DNF",    rounds_cum_time[[#This Row],[25]]+laps_times[[#This Row],[26]])</f>
        <v>5.529324074074074E-2</v>
      </c>
      <c r="AJ45" s="138">
        <f>IF(ISBLANK(laps_times[[#This Row],[27]]),"DNF",    rounds_cum_time[[#This Row],[26]]+laps_times[[#This Row],[27]])</f>
        <v>5.7468726851851851E-2</v>
      </c>
      <c r="AK45" s="138">
        <f>IF(ISBLANK(laps_times[[#This Row],[28]]),"DNF",    rounds_cum_time[[#This Row],[27]]+laps_times[[#This Row],[28]])</f>
        <v>5.9617824074074073E-2</v>
      </c>
      <c r="AL45" s="138">
        <f>IF(ISBLANK(laps_times[[#This Row],[29]]),"DNF",    rounds_cum_time[[#This Row],[28]]+laps_times[[#This Row],[29]])</f>
        <v>6.1756550925925927E-2</v>
      </c>
      <c r="AM45" s="138">
        <f>IF(ISBLANK(laps_times[[#This Row],[30]]),"DNF",    rounds_cum_time[[#This Row],[29]]+laps_times[[#This Row],[30]])</f>
        <v>6.3923287037037035E-2</v>
      </c>
      <c r="AN45" s="138">
        <f>IF(ISBLANK(laps_times[[#This Row],[31]]),"DNF",    rounds_cum_time[[#This Row],[30]]+laps_times[[#This Row],[31]])</f>
        <v>6.6093356481481486E-2</v>
      </c>
      <c r="AO45" s="138">
        <f>IF(ISBLANK(laps_times[[#This Row],[32]]),"DNF",    rounds_cum_time[[#This Row],[31]]+laps_times[[#This Row],[32]])</f>
        <v>6.8257731481481482E-2</v>
      </c>
      <c r="AP45" s="138">
        <f>IF(ISBLANK(laps_times[[#This Row],[33]]),"DNF",    rounds_cum_time[[#This Row],[32]]+laps_times[[#This Row],[33]])</f>
        <v>7.0422835648148149E-2</v>
      </c>
      <c r="AQ45" s="138">
        <f>IF(ISBLANK(laps_times[[#This Row],[34]]),"DNF",    rounds_cum_time[[#This Row],[33]]+laps_times[[#This Row],[34]])</f>
        <v>7.2609918981481489E-2</v>
      </c>
      <c r="AR45" s="138">
        <f>IF(ISBLANK(laps_times[[#This Row],[35]]),"DNF",    rounds_cum_time[[#This Row],[34]]+laps_times[[#This Row],[35]])</f>
        <v>7.4788379629629642E-2</v>
      </c>
      <c r="AS45" s="138">
        <f>IF(ISBLANK(laps_times[[#This Row],[36]]),"DNF",    rounds_cum_time[[#This Row],[35]]+laps_times[[#This Row],[36]])</f>
        <v>7.6976944444444459E-2</v>
      </c>
      <c r="AT45" s="138">
        <f>IF(ISBLANK(laps_times[[#This Row],[37]]),"DNF",    rounds_cum_time[[#This Row],[36]]+laps_times[[#This Row],[37]])</f>
        <v>7.9174618055555576E-2</v>
      </c>
      <c r="AU45" s="138">
        <f>IF(ISBLANK(laps_times[[#This Row],[38]]),"DNF",    rounds_cum_time[[#This Row],[37]]+laps_times[[#This Row],[38]])</f>
        <v>8.13821527777778E-2</v>
      </c>
      <c r="AV45" s="138">
        <f>IF(ISBLANK(laps_times[[#This Row],[39]]),"DNF",    rounds_cum_time[[#This Row],[38]]+laps_times[[#This Row],[39]])</f>
        <v>8.3636655092592618E-2</v>
      </c>
      <c r="AW45" s="138">
        <f>IF(ISBLANK(laps_times[[#This Row],[40]]),"DNF",    rounds_cum_time[[#This Row],[39]]+laps_times[[#This Row],[40]])</f>
        <v>8.5873449074074099E-2</v>
      </c>
      <c r="AX45" s="138">
        <f>IF(ISBLANK(laps_times[[#This Row],[41]]),"DNF",    rounds_cum_time[[#This Row],[40]]+laps_times[[#This Row],[41]])</f>
        <v>8.8178009259259282E-2</v>
      </c>
      <c r="AY45" s="138">
        <f>IF(ISBLANK(laps_times[[#This Row],[42]]),"DNF",    rounds_cum_time[[#This Row],[41]]+laps_times[[#This Row],[42]])</f>
        <v>9.04138078703704E-2</v>
      </c>
      <c r="AZ45" s="138">
        <f>IF(ISBLANK(laps_times[[#This Row],[43]]),"DNF",    rounds_cum_time[[#This Row],[42]]+laps_times[[#This Row],[43]])</f>
        <v>9.2713611111111136E-2</v>
      </c>
      <c r="BA45" s="138">
        <f>IF(ISBLANK(laps_times[[#This Row],[44]]),"DNF",    rounds_cum_time[[#This Row],[43]]+laps_times[[#This Row],[44]])</f>
        <v>9.5057916666666686E-2</v>
      </c>
      <c r="BB45" s="138">
        <f>IF(ISBLANK(laps_times[[#This Row],[45]]),"DNF",    rounds_cum_time[[#This Row],[44]]+laps_times[[#This Row],[45]])</f>
        <v>9.7958229166666688E-2</v>
      </c>
      <c r="BC45" s="138">
        <f>IF(ISBLANK(laps_times[[#This Row],[46]]),"DNF",    rounds_cum_time[[#This Row],[45]]+laps_times[[#This Row],[46]])</f>
        <v>0.10033482638888891</v>
      </c>
      <c r="BD45" s="138">
        <f>IF(ISBLANK(laps_times[[#This Row],[47]]),"DNF",    rounds_cum_time[[#This Row],[46]]+laps_times[[#This Row],[47]])</f>
        <v>0.10272182870370372</v>
      </c>
      <c r="BE45" s="138">
        <f>IF(ISBLANK(laps_times[[#This Row],[48]]),"DNF",    rounds_cum_time[[#This Row],[47]]+laps_times[[#This Row],[48]])</f>
        <v>0.10513312500000002</v>
      </c>
      <c r="BF45" s="138">
        <f>IF(ISBLANK(laps_times[[#This Row],[49]]),"DNF",    rounds_cum_time[[#This Row],[48]]+laps_times[[#This Row],[49]])</f>
        <v>0.10756082175925928</v>
      </c>
      <c r="BG45" s="138">
        <f>IF(ISBLANK(laps_times[[#This Row],[50]]),"DNF",    rounds_cum_time[[#This Row],[49]]+laps_times[[#This Row],[50]])</f>
        <v>0.11017245370370372</v>
      </c>
      <c r="BH45" s="138">
        <f>IF(ISBLANK(laps_times[[#This Row],[51]]),"DNF",    rounds_cum_time[[#This Row],[50]]+laps_times[[#This Row],[51]])</f>
        <v>0.11261077546296298</v>
      </c>
      <c r="BI45" s="138">
        <f>IF(ISBLANK(laps_times[[#This Row],[52]]),"DNF",    rounds_cum_time[[#This Row],[51]]+laps_times[[#This Row],[52]])</f>
        <v>0.1150861226851852</v>
      </c>
      <c r="BJ45" s="138">
        <f>IF(ISBLANK(laps_times[[#This Row],[53]]),"DNF",    rounds_cum_time[[#This Row],[52]]+laps_times[[#This Row],[53]])</f>
        <v>0.11790420138888891</v>
      </c>
      <c r="BK45" s="138">
        <f>IF(ISBLANK(laps_times[[#This Row],[54]]),"DNF",    rounds_cum_time[[#This Row],[53]]+laps_times[[#This Row],[54]])</f>
        <v>0.12034380787037038</v>
      </c>
      <c r="BL45" s="138">
        <f>IF(ISBLANK(laps_times[[#This Row],[55]]),"DNF",    rounds_cum_time[[#This Row],[54]]+laps_times[[#This Row],[55]])</f>
        <v>0.12305261574074075</v>
      </c>
      <c r="BM45" s="138">
        <f>IF(ISBLANK(laps_times[[#This Row],[56]]),"DNF",    rounds_cum_time[[#This Row],[55]]+laps_times[[#This Row],[56]])</f>
        <v>0.12550293981481483</v>
      </c>
      <c r="BN45" s="138">
        <f>IF(ISBLANK(laps_times[[#This Row],[57]]),"DNF",    rounds_cum_time[[#This Row],[56]]+laps_times[[#This Row],[57]])</f>
        <v>0.12824052083333334</v>
      </c>
      <c r="BO45" s="138">
        <f>IF(ISBLANK(laps_times[[#This Row],[58]]),"DNF",    rounds_cum_time[[#This Row],[57]]+laps_times[[#This Row],[58]])</f>
        <v>0.1307229050925926</v>
      </c>
      <c r="BP45" s="138">
        <f>IF(ISBLANK(laps_times[[#This Row],[59]]),"DNF",    rounds_cum_time[[#This Row],[58]]+laps_times[[#This Row],[59]])</f>
        <v>0.1333723726851852</v>
      </c>
      <c r="BQ45" s="138">
        <f>IF(ISBLANK(laps_times[[#This Row],[60]]),"DNF",    rounds_cum_time[[#This Row],[59]]+laps_times[[#This Row],[60]])</f>
        <v>0.13609968750000001</v>
      </c>
      <c r="BR45" s="138">
        <f>IF(ISBLANK(laps_times[[#This Row],[61]]),"DNF",    rounds_cum_time[[#This Row],[60]]+laps_times[[#This Row],[61]])</f>
        <v>0.13889665509259261</v>
      </c>
      <c r="BS45" s="138">
        <f>IF(ISBLANK(laps_times[[#This Row],[62]]),"DNF",    rounds_cum_time[[#This Row],[61]]+laps_times[[#This Row],[62]])</f>
        <v>0.1414379513888889</v>
      </c>
      <c r="BT45" s="139">
        <f>IF(ISBLANK(laps_times[[#This Row],[63]]),"DNF",    rounds_cum_time[[#This Row],[62]]+laps_times[[#This Row],[63]])</f>
        <v>0.14380549768518519</v>
      </c>
    </row>
    <row r="46" spans="2:72" x14ac:dyDescent="0.2">
      <c r="B46" s="130">
        <f>laps_times[[#This Row],[poř]]</f>
        <v>41</v>
      </c>
      <c r="C46" s="131">
        <f>laps_times[[#This Row],[s.č.]]</f>
        <v>33</v>
      </c>
      <c r="D46" s="131" t="str">
        <f>laps_times[[#This Row],[jméno]]</f>
        <v>Pojsl Jan</v>
      </c>
      <c r="E46" s="132">
        <f>laps_times[[#This Row],[roč]]</f>
        <v>1972</v>
      </c>
      <c r="F46" s="132" t="str">
        <f>laps_times[[#This Row],[kat]]</f>
        <v>M3</v>
      </c>
      <c r="G46" s="132">
        <f>laps_times[[#This Row],[poř_kat]]</f>
        <v>18</v>
      </c>
      <c r="H46" s="131" t="str">
        <f>IF(ISBLANK(laps_times[[#This Row],[klub]]),"-",laps_times[[#This Row],[klub]])</f>
        <v>Intelis</v>
      </c>
      <c r="I46" s="134">
        <f>laps_times[[#This Row],[celk. čas]]</f>
        <v>0.14469690972222224</v>
      </c>
      <c r="J46" s="138">
        <f>laps_times[[#This Row],[1]]</f>
        <v>2.909155092592593E-3</v>
      </c>
      <c r="K46" s="138">
        <f>IF(ISBLANK(laps_times[[#This Row],[2]]),"DNF",    rounds_cum_time[[#This Row],[1]]+laps_times[[#This Row],[2]])</f>
        <v>5.1520601851851857E-3</v>
      </c>
      <c r="L46" s="138">
        <f>IF(ISBLANK(laps_times[[#This Row],[3]]),"DNF",    rounds_cum_time[[#This Row],[2]]+laps_times[[#This Row],[3]])</f>
        <v>7.4379513888888898E-3</v>
      </c>
      <c r="M46" s="138">
        <f>IF(ISBLANK(laps_times[[#This Row],[4]]),"DNF",    rounds_cum_time[[#This Row],[3]]+laps_times[[#This Row],[4]])</f>
        <v>9.7489351851851869E-3</v>
      </c>
      <c r="N46" s="138">
        <f>IF(ISBLANK(laps_times[[#This Row],[5]]),"DNF",    rounds_cum_time[[#This Row],[4]]+laps_times[[#This Row],[5]])</f>
        <v>1.2009317129629632E-2</v>
      </c>
      <c r="O46" s="138">
        <f>IF(ISBLANK(laps_times[[#This Row],[6]]),"DNF",    rounds_cum_time[[#This Row],[5]]+laps_times[[#This Row],[6]])</f>
        <v>1.4322175925925929E-2</v>
      </c>
      <c r="P46" s="138">
        <f>IF(ISBLANK(laps_times[[#This Row],[7]]),"DNF",    rounds_cum_time[[#This Row],[6]]+laps_times[[#This Row],[7]])</f>
        <v>1.6567754629629634E-2</v>
      </c>
      <c r="Q46" s="138">
        <f>IF(ISBLANK(laps_times[[#This Row],[8]]),"DNF",    rounds_cum_time[[#This Row],[7]]+laps_times[[#This Row],[8]])</f>
        <v>1.8839641203703707E-2</v>
      </c>
      <c r="R46" s="138">
        <f>IF(ISBLANK(laps_times[[#This Row],[9]]),"DNF",    rounds_cum_time[[#This Row],[8]]+laps_times[[#This Row],[9]])</f>
        <v>2.1107881944444448E-2</v>
      </c>
      <c r="S46" s="138">
        <f>IF(ISBLANK(laps_times[[#This Row],[10]]),"DNF",    rounds_cum_time[[#This Row],[9]]+laps_times[[#This Row],[10]])</f>
        <v>2.3322025462962966E-2</v>
      </c>
      <c r="T46" s="138">
        <f>IF(ISBLANK(laps_times[[#This Row],[11]]),"DNF",    rounds_cum_time[[#This Row],[10]]+laps_times[[#This Row],[11]])</f>
        <v>2.5572789351851855E-2</v>
      </c>
      <c r="U46" s="138">
        <f>IF(ISBLANK(laps_times[[#This Row],[12]]),"DNF",    rounds_cum_time[[#This Row],[11]]+laps_times[[#This Row],[12]])</f>
        <v>2.7812534722222226E-2</v>
      </c>
      <c r="V46" s="138">
        <f>IF(ISBLANK(laps_times[[#This Row],[13]]),"DNF",    rounds_cum_time[[#This Row],[12]]+laps_times[[#This Row],[13]])</f>
        <v>3.0139236111111117E-2</v>
      </c>
      <c r="W46" s="138">
        <f>IF(ISBLANK(laps_times[[#This Row],[14]]),"DNF",    rounds_cum_time[[#This Row],[13]]+laps_times[[#This Row],[14]])</f>
        <v>3.2407210648148152E-2</v>
      </c>
      <c r="X46" s="138">
        <f>IF(ISBLANK(laps_times[[#This Row],[15]]),"DNF",    rounds_cum_time[[#This Row],[14]]+laps_times[[#This Row],[15]])</f>
        <v>3.4623703703703705E-2</v>
      </c>
      <c r="Y46" s="138">
        <f>IF(ISBLANK(laps_times[[#This Row],[16]]),"DNF",    rounds_cum_time[[#This Row],[15]]+laps_times[[#This Row],[16]])</f>
        <v>3.6852777777777776E-2</v>
      </c>
      <c r="Z46" s="138">
        <f>IF(ISBLANK(laps_times[[#This Row],[17]]),"DNF",    rounds_cum_time[[#This Row],[16]]+laps_times[[#This Row],[17]])</f>
        <v>3.9177754629629628E-2</v>
      </c>
      <c r="AA46" s="138">
        <f>IF(ISBLANK(laps_times[[#This Row],[18]]),"DNF",    rounds_cum_time[[#This Row],[17]]+laps_times[[#This Row],[18]])</f>
        <v>4.1470312499999995E-2</v>
      </c>
      <c r="AB46" s="138">
        <f>IF(ISBLANK(laps_times[[#This Row],[19]]),"DNF",    rounds_cum_time[[#This Row],[18]]+laps_times[[#This Row],[19]])</f>
        <v>4.3751481481481475E-2</v>
      </c>
      <c r="AC46" s="138">
        <f>IF(ISBLANK(laps_times[[#This Row],[20]]),"DNF",    rounds_cum_time[[#This Row],[19]]+laps_times[[#This Row],[20]])</f>
        <v>4.6036851851851843E-2</v>
      </c>
      <c r="AD46" s="138">
        <f>IF(ISBLANK(laps_times[[#This Row],[21]]),"DNF",    rounds_cum_time[[#This Row],[20]]+laps_times[[#This Row],[21]])</f>
        <v>4.8308020833333326E-2</v>
      </c>
      <c r="AE46" s="138">
        <f>IF(ISBLANK(laps_times[[#This Row],[22]]),"DNF",    rounds_cum_time[[#This Row],[21]]+laps_times[[#This Row],[22]])</f>
        <v>5.0582986111111103E-2</v>
      </c>
      <c r="AF46" s="138">
        <f>IF(ISBLANK(laps_times[[#This Row],[23]]),"DNF",    rounds_cum_time[[#This Row],[22]]+laps_times[[#This Row],[23]])</f>
        <v>5.2852581018518509E-2</v>
      </c>
      <c r="AG46" s="138">
        <f>IF(ISBLANK(laps_times[[#This Row],[24]]),"DNF",    rounds_cum_time[[#This Row],[23]]+laps_times[[#This Row],[24]])</f>
        <v>5.515013888888888E-2</v>
      </c>
      <c r="AH46" s="138">
        <f>IF(ISBLANK(laps_times[[#This Row],[25]]),"DNF",    rounds_cum_time[[#This Row],[24]]+laps_times[[#This Row],[25]])</f>
        <v>5.7404432870370364E-2</v>
      </c>
      <c r="AI46" s="138">
        <f>IF(ISBLANK(laps_times[[#This Row],[26]]),"DNF",    rounds_cum_time[[#This Row],[25]]+laps_times[[#This Row],[26]])</f>
        <v>5.9735034722222219E-2</v>
      </c>
      <c r="AJ46" s="138">
        <f>IF(ISBLANK(laps_times[[#This Row],[27]]),"DNF",    rounds_cum_time[[#This Row],[26]]+laps_times[[#This Row],[27]])</f>
        <v>6.1973969907407403E-2</v>
      </c>
      <c r="AK46" s="138">
        <f>IF(ISBLANK(laps_times[[#This Row],[28]]),"DNF",    rounds_cum_time[[#This Row],[27]]+laps_times[[#This Row],[28]])</f>
        <v>6.4243310185185185E-2</v>
      </c>
      <c r="AL46" s="138">
        <f>IF(ISBLANK(laps_times[[#This Row],[29]]),"DNF",    rounds_cum_time[[#This Row],[28]]+laps_times[[#This Row],[29]])</f>
        <v>6.6492766203703701E-2</v>
      </c>
      <c r="AM46" s="138">
        <f>IF(ISBLANK(laps_times[[#This Row],[30]]),"DNF",    rounds_cum_time[[#This Row],[29]]+laps_times[[#This Row],[30]])</f>
        <v>6.8760624999999992E-2</v>
      </c>
      <c r="AN46" s="138">
        <f>IF(ISBLANK(laps_times[[#This Row],[31]]),"DNF",    rounds_cum_time[[#This Row],[30]]+laps_times[[#This Row],[31]])</f>
        <v>7.1014270833333323E-2</v>
      </c>
      <c r="AO46" s="138">
        <f>IF(ISBLANK(laps_times[[#This Row],[32]]),"DNF",    rounds_cum_time[[#This Row],[31]]+laps_times[[#This Row],[32]])</f>
        <v>7.3274456018518508E-2</v>
      </c>
      <c r="AP46" s="138">
        <f>IF(ISBLANK(laps_times[[#This Row],[33]]),"DNF",    rounds_cum_time[[#This Row],[32]]+laps_times[[#This Row],[33]])</f>
        <v>7.5628113425925916E-2</v>
      </c>
      <c r="AQ46" s="138">
        <f>IF(ISBLANK(laps_times[[#This Row],[34]]),"DNF",    rounds_cum_time[[#This Row],[33]]+laps_times[[#This Row],[34]])</f>
        <v>7.7851168981481478E-2</v>
      </c>
      <c r="AR46" s="138">
        <f>IF(ISBLANK(laps_times[[#This Row],[35]]),"DNF",    rounds_cum_time[[#This Row],[34]]+laps_times[[#This Row],[35]])</f>
        <v>8.0124768518518519E-2</v>
      </c>
      <c r="AS46" s="138">
        <f>IF(ISBLANK(laps_times[[#This Row],[36]]),"DNF",    rounds_cum_time[[#This Row],[35]]+laps_times[[#This Row],[36]])</f>
        <v>8.2364270833333336E-2</v>
      </c>
      <c r="AT46" s="138">
        <f>IF(ISBLANK(laps_times[[#This Row],[37]]),"DNF",    rounds_cum_time[[#This Row],[36]]+laps_times[[#This Row],[37]])</f>
        <v>8.4614548611111118E-2</v>
      </c>
      <c r="AU46" s="138">
        <f>IF(ISBLANK(laps_times[[#This Row],[38]]),"DNF",    rounds_cum_time[[#This Row],[37]]+laps_times[[#This Row],[38]])</f>
        <v>8.6864942129629641E-2</v>
      </c>
      <c r="AV46" s="138">
        <f>IF(ISBLANK(laps_times[[#This Row],[39]]),"DNF",    rounds_cum_time[[#This Row],[38]]+laps_times[[#This Row],[39]])</f>
        <v>8.9115092592592607E-2</v>
      </c>
      <c r="AW46" s="138">
        <f>IF(ISBLANK(laps_times[[#This Row],[40]]),"DNF",    rounds_cum_time[[#This Row],[39]]+laps_times[[#This Row],[40]])</f>
        <v>9.1351689814814827E-2</v>
      </c>
      <c r="AX46" s="138">
        <f>IF(ISBLANK(laps_times[[#This Row],[41]]),"DNF",    rounds_cum_time[[#This Row],[40]]+laps_times[[#This Row],[41]])</f>
        <v>9.3625231481481497E-2</v>
      </c>
      <c r="AY46" s="138">
        <f>IF(ISBLANK(laps_times[[#This Row],[42]]),"DNF",    rounds_cum_time[[#This Row],[41]]+laps_times[[#This Row],[42]])</f>
        <v>9.5908090277777788E-2</v>
      </c>
      <c r="AZ46" s="138">
        <f>IF(ISBLANK(laps_times[[#This Row],[43]]),"DNF",    rounds_cum_time[[#This Row],[42]]+laps_times[[#This Row],[43]])</f>
        <v>9.817084490740742E-2</v>
      </c>
      <c r="BA46" s="138">
        <f>IF(ISBLANK(laps_times[[#This Row],[44]]),"DNF",    rounds_cum_time[[#This Row],[43]]+laps_times[[#This Row],[44]])</f>
        <v>0.10042726851851853</v>
      </c>
      <c r="BB46" s="138">
        <f>IF(ISBLANK(laps_times[[#This Row],[45]]),"DNF",    rounds_cum_time[[#This Row],[44]]+laps_times[[#This Row],[45]])</f>
        <v>0.10273567129629631</v>
      </c>
      <c r="BC46" s="138">
        <f>IF(ISBLANK(laps_times[[#This Row],[46]]),"DNF",    rounds_cum_time[[#This Row],[45]]+laps_times[[#This Row],[46]])</f>
        <v>0.10502410879629631</v>
      </c>
      <c r="BD46" s="138">
        <f>IF(ISBLANK(laps_times[[#This Row],[47]]),"DNF",    rounds_cum_time[[#This Row],[46]]+laps_times[[#This Row],[47]])</f>
        <v>0.10728048611111113</v>
      </c>
      <c r="BE46" s="138">
        <f>IF(ISBLANK(laps_times[[#This Row],[48]]),"DNF",    rounds_cum_time[[#This Row],[47]]+laps_times[[#This Row],[48]])</f>
        <v>0.10956776620370372</v>
      </c>
      <c r="BF46" s="138">
        <f>IF(ISBLANK(laps_times[[#This Row],[49]]),"DNF",    rounds_cum_time[[#This Row],[48]]+laps_times[[#This Row],[49]])</f>
        <v>0.11186636574074076</v>
      </c>
      <c r="BG46" s="138">
        <f>IF(ISBLANK(laps_times[[#This Row],[50]]),"DNF",    rounds_cum_time[[#This Row],[49]]+laps_times[[#This Row],[50]])</f>
        <v>0.11418473379629632</v>
      </c>
      <c r="BH46" s="138">
        <f>IF(ISBLANK(laps_times[[#This Row],[51]]),"DNF",    rounds_cum_time[[#This Row],[50]]+laps_times[[#This Row],[51]])</f>
        <v>0.11661771990740742</v>
      </c>
      <c r="BI46" s="138">
        <f>IF(ISBLANK(laps_times[[#This Row],[52]]),"DNF",    rounds_cum_time[[#This Row],[51]]+laps_times[[#This Row],[52]])</f>
        <v>0.1189472800925926</v>
      </c>
      <c r="BJ46" s="138">
        <f>IF(ISBLANK(laps_times[[#This Row],[53]]),"DNF",    rounds_cum_time[[#This Row],[52]]+laps_times[[#This Row],[53]])</f>
        <v>0.12125340277777778</v>
      </c>
      <c r="BK46" s="138">
        <f>IF(ISBLANK(laps_times[[#This Row],[54]]),"DNF",    rounds_cum_time[[#This Row],[53]]+laps_times[[#This Row],[54]])</f>
        <v>0.12366714120370371</v>
      </c>
      <c r="BL46" s="138">
        <f>IF(ISBLANK(laps_times[[#This Row],[55]]),"DNF",    rounds_cum_time[[#This Row],[54]]+laps_times[[#This Row],[55]])</f>
        <v>0.12598664351851854</v>
      </c>
      <c r="BM46" s="138">
        <f>IF(ISBLANK(laps_times[[#This Row],[56]]),"DNF",    rounds_cum_time[[#This Row],[55]]+laps_times[[#This Row],[56]])</f>
        <v>0.1283186689814815</v>
      </c>
      <c r="BN46" s="138">
        <f>IF(ISBLANK(laps_times[[#This Row],[57]]),"DNF",    rounds_cum_time[[#This Row],[56]]+laps_times[[#This Row],[57]])</f>
        <v>0.13069171296296297</v>
      </c>
      <c r="BO46" s="138">
        <f>IF(ISBLANK(laps_times[[#This Row],[58]]),"DNF",    rounds_cum_time[[#This Row],[57]]+laps_times[[#This Row],[58]])</f>
        <v>0.13303003472222225</v>
      </c>
      <c r="BP46" s="138">
        <f>IF(ISBLANK(laps_times[[#This Row],[59]]),"DNF",    rounds_cum_time[[#This Row],[58]]+laps_times[[#This Row],[59]])</f>
        <v>0.13536600694444448</v>
      </c>
      <c r="BQ46" s="138">
        <f>IF(ISBLANK(laps_times[[#This Row],[60]]),"DNF",    rounds_cum_time[[#This Row],[59]]+laps_times[[#This Row],[60]])</f>
        <v>0.13770351851851856</v>
      </c>
      <c r="BR46" s="138">
        <f>IF(ISBLANK(laps_times[[#This Row],[61]]),"DNF",    rounds_cum_time[[#This Row],[60]]+laps_times[[#This Row],[61]])</f>
        <v>0.14006966435185189</v>
      </c>
      <c r="BS46" s="138">
        <f>IF(ISBLANK(laps_times[[#This Row],[62]]),"DNF",    rounds_cum_time[[#This Row],[61]]+laps_times[[#This Row],[62]])</f>
        <v>0.14239118055555561</v>
      </c>
      <c r="BT46" s="139">
        <f>IF(ISBLANK(laps_times[[#This Row],[63]]),"DNF",    rounds_cum_time[[#This Row],[62]]+laps_times[[#This Row],[63]])</f>
        <v>0.14469690972222227</v>
      </c>
    </row>
    <row r="47" spans="2:72" x14ac:dyDescent="0.2">
      <c r="B47" s="130">
        <f>laps_times[[#This Row],[poř]]</f>
        <v>42</v>
      </c>
      <c r="C47" s="131">
        <f>laps_times[[#This Row],[s.č.]]</f>
        <v>91</v>
      </c>
      <c r="D47" s="131" t="str">
        <f>laps_times[[#This Row],[jméno]]</f>
        <v>Dudák Zdeněk</v>
      </c>
      <c r="E47" s="132">
        <f>laps_times[[#This Row],[roč]]</f>
        <v>1981</v>
      </c>
      <c r="F47" s="132" t="str">
        <f>laps_times[[#This Row],[kat]]</f>
        <v>M2</v>
      </c>
      <c r="G47" s="132">
        <f>laps_times[[#This Row],[poř_kat]]</f>
        <v>15</v>
      </c>
      <c r="H47" s="131" t="str">
        <f>IF(ISBLANK(laps_times[[#This Row],[klub]]),"-",laps_times[[#This Row],[klub]])</f>
        <v>-</v>
      </c>
      <c r="I47" s="134">
        <f>laps_times[[#This Row],[celk. čas]]</f>
        <v>0.14510209490740741</v>
      </c>
      <c r="J47" s="138">
        <f>laps_times[[#This Row],[1]]</f>
        <v>2.877511574074074E-3</v>
      </c>
      <c r="K47" s="138">
        <f>IF(ISBLANK(laps_times[[#This Row],[2]]),"DNF",    rounds_cum_time[[#This Row],[1]]+laps_times[[#This Row],[2]])</f>
        <v>5.127916666666666E-3</v>
      </c>
      <c r="L47" s="138">
        <f>IF(ISBLANK(laps_times[[#This Row],[3]]),"DNF",    rounds_cum_time[[#This Row],[2]]+laps_times[[#This Row],[3]])</f>
        <v>7.4245138888888885E-3</v>
      </c>
      <c r="M47" s="138">
        <f>IF(ISBLANK(laps_times[[#This Row],[4]]),"DNF",    rounds_cum_time[[#This Row],[3]]+laps_times[[#This Row],[4]])</f>
        <v>9.7169791666666654E-3</v>
      </c>
      <c r="N47" s="138">
        <f>IF(ISBLANK(laps_times[[#This Row],[5]]),"DNF",    rounds_cum_time[[#This Row],[4]]+laps_times[[#This Row],[5]])</f>
        <v>1.1996851851851851E-2</v>
      </c>
      <c r="O47" s="138">
        <f>IF(ISBLANK(laps_times[[#This Row],[6]]),"DNF",    rounds_cum_time[[#This Row],[5]]+laps_times[[#This Row],[6]])</f>
        <v>1.4280208333333332E-2</v>
      </c>
      <c r="P47" s="138">
        <f>IF(ISBLANK(laps_times[[#This Row],[7]]),"DNF",    rounds_cum_time[[#This Row],[6]]+laps_times[[#This Row],[7]])</f>
        <v>1.6519826388888888E-2</v>
      </c>
      <c r="Q47" s="138">
        <f>IF(ISBLANK(laps_times[[#This Row],[8]]),"DNF",    rounds_cum_time[[#This Row],[7]]+laps_times[[#This Row],[8]])</f>
        <v>1.8722627314814812E-2</v>
      </c>
      <c r="R47" s="138">
        <f>IF(ISBLANK(laps_times[[#This Row],[9]]),"DNF",    rounds_cum_time[[#This Row],[8]]+laps_times[[#This Row],[9]])</f>
        <v>2.0896585648148145E-2</v>
      </c>
      <c r="S47" s="138">
        <f>IF(ISBLANK(laps_times[[#This Row],[10]]),"DNF",    rounds_cum_time[[#This Row],[9]]+laps_times[[#This Row],[10]])</f>
        <v>2.3094664351851847E-2</v>
      </c>
      <c r="T47" s="138">
        <f>IF(ISBLANK(laps_times[[#This Row],[11]]),"DNF",    rounds_cum_time[[#This Row],[10]]+laps_times[[#This Row],[11]])</f>
        <v>2.5275844907407401E-2</v>
      </c>
      <c r="U47" s="138">
        <f>IF(ISBLANK(laps_times[[#This Row],[12]]),"DNF",    rounds_cum_time[[#This Row],[11]]+laps_times[[#This Row],[12]])</f>
        <v>2.7489409722222215E-2</v>
      </c>
      <c r="V47" s="138">
        <f>IF(ISBLANK(laps_times[[#This Row],[13]]),"DNF",    rounds_cum_time[[#This Row],[12]]+laps_times[[#This Row],[13]])</f>
        <v>2.96770949074074E-2</v>
      </c>
      <c r="W47" s="138">
        <f>IF(ISBLANK(laps_times[[#This Row],[14]]),"DNF",    rounds_cum_time[[#This Row],[13]]+laps_times[[#This Row],[14]])</f>
        <v>3.1874131944444439E-2</v>
      </c>
      <c r="X47" s="138">
        <f>IF(ISBLANK(laps_times[[#This Row],[15]]),"DNF",    rounds_cum_time[[#This Row],[14]]+laps_times[[#This Row],[15]])</f>
        <v>3.4105914351851847E-2</v>
      </c>
      <c r="Y47" s="138">
        <f>IF(ISBLANK(laps_times[[#This Row],[16]]),"DNF",    rounds_cum_time[[#This Row],[15]]+laps_times[[#This Row],[16]])</f>
        <v>3.6322071759259257E-2</v>
      </c>
      <c r="Z47" s="138">
        <f>IF(ISBLANK(laps_times[[#This Row],[17]]),"DNF",    rounds_cum_time[[#This Row],[16]]+laps_times[[#This Row],[17]])</f>
        <v>3.8563888888888884E-2</v>
      </c>
      <c r="AA47" s="138">
        <f>IF(ISBLANK(laps_times[[#This Row],[18]]),"DNF",    rounds_cum_time[[#This Row],[17]]+laps_times[[#This Row],[18]])</f>
        <v>4.0790752314814813E-2</v>
      </c>
      <c r="AB47" s="138">
        <f>IF(ISBLANK(laps_times[[#This Row],[19]]),"DNF",    rounds_cum_time[[#This Row],[18]]+laps_times[[#This Row],[19]])</f>
        <v>4.3047604166666663E-2</v>
      </c>
      <c r="AC47" s="138">
        <f>IF(ISBLANK(laps_times[[#This Row],[20]]),"DNF",    rounds_cum_time[[#This Row],[19]]+laps_times[[#This Row],[20]])</f>
        <v>4.5283055555555549E-2</v>
      </c>
      <c r="AD47" s="138">
        <f>IF(ISBLANK(laps_times[[#This Row],[21]]),"DNF",    rounds_cum_time[[#This Row],[20]]+laps_times[[#This Row],[21]])</f>
        <v>4.7460821759259253E-2</v>
      </c>
      <c r="AE47" s="138">
        <f>IF(ISBLANK(laps_times[[#This Row],[22]]),"DNF",    rounds_cum_time[[#This Row],[21]]+laps_times[[#This Row],[22]])</f>
        <v>4.9662430555555546E-2</v>
      </c>
      <c r="AF47" s="138">
        <f>IF(ISBLANK(laps_times[[#This Row],[23]]),"DNF",    rounds_cum_time[[#This Row],[22]]+laps_times[[#This Row],[23]])</f>
        <v>5.1916979166666655E-2</v>
      </c>
      <c r="AG47" s="138">
        <f>IF(ISBLANK(laps_times[[#This Row],[24]]),"DNF",    rounds_cum_time[[#This Row],[23]]+laps_times[[#This Row],[24]])</f>
        <v>5.4110856481481472E-2</v>
      </c>
      <c r="AH47" s="138">
        <f>IF(ISBLANK(laps_times[[#This Row],[25]]),"DNF",    rounds_cum_time[[#This Row],[24]]+laps_times[[#This Row],[25]])</f>
        <v>5.6330428240740728E-2</v>
      </c>
      <c r="AI47" s="138">
        <f>IF(ISBLANK(laps_times[[#This Row],[26]]),"DNF",    rounds_cum_time[[#This Row],[25]]+laps_times[[#This Row],[26]])</f>
        <v>5.8572083333333323E-2</v>
      </c>
      <c r="AJ47" s="138">
        <f>IF(ISBLANK(laps_times[[#This Row],[27]]),"DNF",    rounds_cum_time[[#This Row],[26]]+laps_times[[#This Row],[27]])</f>
        <v>6.0773310185185177E-2</v>
      </c>
      <c r="AK47" s="138">
        <f>IF(ISBLANK(laps_times[[#This Row],[28]]),"DNF",    rounds_cum_time[[#This Row],[27]]+laps_times[[#This Row],[28]])</f>
        <v>6.2997488425925924E-2</v>
      </c>
      <c r="AL47" s="138">
        <f>IF(ISBLANK(laps_times[[#This Row],[29]]),"DNF",    rounds_cum_time[[#This Row],[28]]+laps_times[[#This Row],[29]])</f>
        <v>6.5233483796296288E-2</v>
      </c>
      <c r="AM47" s="138">
        <f>IF(ISBLANK(laps_times[[#This Row],[30]]),"DNF",    rounds_cum_time[[#This Row],[29]]+laps_times[[#This Row],[30]])</f>
        <v>6.7515960648148146E-2</v>
      </c>
      <c r="AN47" s="138">
        <f>IF(ISBLANK(laps_times[[#This Row],[31]]),"DNF",    rounds_cum_time[[#This Row],[30]]+laps_times[[#This Row],[31]])</f>
        <v>6.9730497685185189E-2</v>
      </c>
      <c r="AO47" s="138">
        <f>IF(ISBLANK(laps_times[[#This Row],[32]]),"DNF",    rounds_cum_time[[#This Row],[31]]+laps_times[[#This Row],[32]])</f>
        <v>7.1956319444444444E-2</v>
      </c>
      <c r="AP47" s="138">
        <f>IF(ISBLANK(laps_times[[#This Row],[33]]),"DNF",    rounds_cum_time[[#This Row],[32]]+laps_times[[#This Row],[33]])</f>
        <v>7.4174351851851852E-2</v>
      </c>
      <c r="AQ47" s="138">
        <f>IF(ISBLANK(laps_times[[#This Row],[34]]),"DNF",    rounds_cum_time[[#This Row],[33]]+laps_times[[#This Row],[34]])</f>
        <v>7.6338356481481476E-2</v>
      </c>
      <c r="AR47" s="138">
        <f>IF(ISBLANK(laps_times[[#This Row],[35]]),"DNF",    rounds_cum_time[[#This Row],[34]]+laps_times[[#This Row],[35]])</f>
        <v>7.8460706018518511E-2</v>
      </c>
      <c r="AS47" s="138">
        <f>IF(ISBLANK(laps_times[[#This Row],[36]]),"DNF",    rounds_cum_time[[#This Row],[35]]+laps_times[[#This Row],[36]])</f>
        <v>8.068756944444444E-2</v>
      </c>
      <c r="AT47" s="138">
        <f>IF(ISBLANK(laps_times[[#This Row],[37]]),"DNF",    rounds_cum_time[[#This Row],[36]]+laps_times[[#This Row],[37]])</f>
        <v>8.2903020833333327E-2</v>
      </c>
      <c r="AU47" s="138">
        <f>IF(ISBLANK(laps_times[[#This Row],[38]]),"DNF",    rounds_cum_time[[#This Row],[37]]+laps_times[[#This Row],[38]])</f>
        <v>8.5082916666666661E-2</v>
      </c>
      <c r="AV47" s="138">
        <f>IF(ISBLANK(laps_times[[#This Row],[39]]),"DNF",    rounds_cum_time[[#This Row],[38]]+laps_times[[#This Row],[39]])</f>
        <v>8.7286192129629625E-2</v>
      </c>
      <c r="AW47" s="138">
        <f>IF(ISBLANK(laps_times[[#This Row],[40]]),"DNF",    rounds_cum_time[[#This Row],[39]]+laps_times[[#This Row],[40]])</f>
        <v>8.9496377314814815E-2</v>
      </c>
      <c r="AX47" s="138">
        <f>IF(ISBLANK(laps_times[[#This Row],[41]]),"DNF",    rounds_cum_time[[#This Row],[40]]+laps_times[[#This Row],[41]])</f>
        <v>9.1698067129629635E-2</v>
      </c>
      <c r="AY47" s="138">
        <f>IF(ISBLANK(laps_times[[#This Row],[42]]),"DNF",    rounds_cum_time[[#This Row],[41]]+laps_times[[#This Row],[42]])</f>
        <v>9.3929004629629637E-2</v>
      </c>
      <c r="AZ47" s="138">
        <f>IF(ISBLANK(laps_times[[#This Row],[43]]),"DNF",    rounds_cum_time[[#This Row],[42]]+laps_times[[#This Row],[43]])</f>
        <v>9.6161041666666669E-2</v>
      </c>
      <c r="BA47" s="138">
        <f>IF(ISBLANK(laps_times[[#This Row],[44]]),"DNF",    rounds_cum_time[[#This Row],[43]]+laps_times[[#This Row],[44]])</f>
        <v>9.8440173611111112E-2</v>
      </c>
      <c r="BB47" s="138">
        <f>IF(ISBLANK(laps_times[[#This Row],[45]]),"DNF",    rounds_cum_time[[#This Row],[44]]+laps_times[[#This Row],[45]])</f>
        <v>0.10073563657407407</v>
      </c>
      <c r="BC47" s="138">
        <f>IF(ISBLANK(laps_times[[#This Row],[46]]),"DNF",    rounds_cum_time[[#This Row],[45]]+laps_times[[#This Row],[46]])</f>
        <v>0.10306680555555556</v>
      </c>
      <c r="BD47" s="138">
        <f>IF(ISBLANK(laps_times[[#This Row],[47]]),"DNF",    rounds_cum_time[[#This Row],[46]]+laps_times[[#This Row],[47]])</f>
        <v>0.10543334490740741</v>
      </c>
      <c r="BE47" s="138">
        <f>IF(ISBLANK(laps_times[[#This Row],[48]]),"DNF",    rounds_cum_time[[#This Row],[47]]+laps_times[[#This Row],[48]])</f>
        <v>0.10785493055555556</v>
      </c>
      <c r="BF47" s="138">
        <f>IF(ISBLANK(laps_times[[#This Row],[49]]),"DNF",    rounds_cum_time[[#This Row],[48]]+laps_times[[#This Row],[49]])</f>
        <v>0.1102895138888889</v>
      </c>
      <c r="BG47" s="138">
        <f>IF(ISBLANK(laps_times[[#This Row],[50]]),"DNF",    rounds_cum_time[[#This Row],[49]]+laps_times[[#This Row],[50]])</f>
        <v>0.11275347222222223</v>
      </c>
      <c r="BH47" s="138">
        <f>IF(ISBLANK(laps_times[[#This Row],[51]]),"DNF",    rounds_cum_time[[#This Row],[50]]+laps_times[[#This Row],[51]])</f>
        <v>0.11521662037037038</v>
      </c>
      <c r="BI47" s="138">
        <f>IF(ISBLANK(laps_times[[#This Row],[52]]),"DNF",    rounds_cum_time[[#This Row],[51]]+laps_times[[#This Row],[52]])</f>
        <v>0.11770883101851853</v>
      </c>
      <c r="BJ47" s="138">
        <f>IF(ISBLANK(laps_times[[#This Row],[53]]),"DNF",    rounds_cum_time[[#This Row],[52]]+laps_times[[#This Row],[53]])</f>
        <v>0.12014688657407409</v>
      </c>
      <c r="BK47" s="138">
        <f>IF(ISBLANK(laps_times[[#This Row],[54]]),"DNF",    rounds_cum_time[[#This Row],[53]]+laps_times[[#This Row],[54]])</f>
        <v>0.12261350694444446</v>
      </c>
      <c r="BL47" s="138">
        <f>IF(ISBLANK(laps_times[[#This Row],[55]]),"DNF",    rounds_cum_time[[#This Row],[54]]+laps_times[[#This Row],[55]])</f>
        <v>0.12515274305555557</v>
      </c>
      <c r="BM47" s="138">
        <f>IF(ISBLANK(laps_times[[#This Row],[56]]),"DNF",    rounds_cum_time[[#This Row],[55]]+laps_times[[#This Row],[56]])</f>
        <v>0.12773106481481483</v>
      </c>
      <c r="BN47" s="138">
        <f>IF(ISBLANK(laps_times[[#This Row],[57]]),"DNF",    rounds_cum_time[[#This Row],[56]]+laps_times[[#This Row],[57]])</f>
        <v>0.13026373842592595</v>
      </c>
      <c r="BO47" s="138">
        <f>IF(ISBLANK(laps_times[[#This Row],[58]]),"DNF",    rounds_cum_time[[#This Row],[57]]+laps_times[[#This Row],[58]])</f>
        <v>0.13288035879629631</v>
      </c>
      <c r="BP47" s="138">
        <f>IF(ISBLANK(laps_times[[#This Row],[59]]),"DNF",    rounds_cum_time[[#This Row],[58]]+laps_times[[#This Row],[59]])</f>
        <v>0.13550369212962965</v>
      </c>
      <c r="BQ47" s="138">
        <f>IF(ISBLANK(laps_times[[#This Row],[60]]),"DNF",    rounds_cum_time[[#This Row],[59]]+laps_times[[#This Row],[60]])</f>
        <v>0.1379517476851852</v>
      </c>
      <c r="BR47" s="138">
        <f>IF(ISBLANK(laps_times[[#This Row],[61]]),"DNF",    rounds_cum_time[[#This Row],[60]]+laps_times[[#This Row],[61]])</f>
        <v>0.14044266203703706</v>
      </c>
      <c r="BS47" s="138">
        <f>IF(ISBLANK(laps_times[[#This Row],[62]]),"DNF",    rounds_cum_time[[#This Row],[61]]+laps_times[[#This Row],[62]])</f>
        <v>0.14283442129629631</v>
      </c>
      <c r="BT47" s="139">
        <f>IF(ISBLANK(laps_times[[#This Row],[63]]),"DNF",    rounds_cum_time[[#This Row],[62]]+laps_times[[#This Row],[63]])</f>
        <v>0.14510209490740741</v>
      </c>
    </row>
    <row r="48" spans="2:72" x14ac:dyDescent="0.2">
      <c r="B48" s="130">
        <f>laps_times[[#This Row],[poř]]</f>
        <v>43</v>
      </c>
      <c r="C48" s="131">
        <f>laps_times[[#This Row],[s.č.]]</f>
        <v>50</v>
      </c>
      <c r="D48" s="131" t="str">
        <f>laps_times[[#This Row],[jméno]]</f>
        <v>Šimek Miroslav</v>
      </c>
      <c r="E48" s="132">
        <f>laps_times[[#This Row],[roč]]</f>
        <v>1966</v>
      </c>
      <c r="F48" s="132" t="str">
        <f>laps_times[[#This Row],[kat]]</f>
        <v>M4</v>
      </c>
      <c r="G48" s="132">
        <f>laps_times[[#This Row],[poř_kat]]</f>
        <v>4</v>
      </c>
      <c r="H48" s="131" t="str">
        <f>IF(ISBLANK(laps_times[[#This Row],[klub]]),"-",laps_times[[#This Row],[klub]])</f>
        <v>TC Dvořák Č. Budějovice</v>
      </c>
      <c r="I48" s="134">
        <f>laps_times[[#This Row],[celk. čas]]</f>
        <v>0.14548921296296297</v>
      </c>
      <c r="J48" s="138">
        <f>laps_times[[#This Row],[1]]</f>
        <v>2.836550925925926E-3</v>
      </c>
      <c r="K48" s="138">
        <f>IF(ISBLANK(laps_times[[#This Row],[2]]),"DNF",    rounds_cum_time[[#This Row],[1]]+laps_times[[#This Row],[2]])</f>
        <v>5.1034837962962969E-3</v>
      </c>
      <c r="L48" s="138">
        <f>IF(ISBLANK(laps_times[[#This Row],[3]]),"DNF",    rounds_cum_time[[#This Row],[2]]+laps_times[[#This Row],[3]])</f>
        <v>7.3827546296296297E-3</v>
      </c>
      <c r="M48" s="138">
        <f>IF(ISBLANK(laps_times[[#This Row],[4]]),"DNF",    rounds_cum_time[[#This Row],[3]]+laps_times[[#This Row],[4]])</f>
        <v>9.6668402777777777E-3</v>
      </c>
      <c r="N48" s="138">
        <f>IF(ISBLANK(laps_times[[#This Row],[5]]),"DNF",    rounds_cum_time[[#This Row],[4]]+laps_times[[#This Row],[5]])</f>
        <v>1.1983379629629629E-2</v>
      </c>
      <c r="O48" s="138">
        <f>IF(ISBLANK(laps_times[[#This Row],[6]]),"DNF",    rounds_cum_time[[#This Row],[5]]+laps_times[[#This Row],[6]])</f>
        <v>1.4378738425925925E-2</v>
      </c>
      <c r="P48" s="138">
        <f>IF(ISBLANK(laps_times[[#This Row],[7]]),"DNF",    rounds_cum_time[[#This Row],[6]]+laps_times[[#This Row],[7]])</f>
        <v>1.6741539351851849E-2</v>
      </c>
      <c r="Q48" s="138">
        <f>IF(ISBLANK(laps_times[[#This Row],[8]]),"DNF",    rounds_cum_time[[#This Row],[7]]+laps_times[[#This Row],[8]])</f>
        <v>1.9106481481481478E-2</v>
      </c>
      <c r="R48" s="138">
        <f>IF(ISBLANK(laps_times[[#This Row],[9]]),"DNF",    rounds_cum_time[[#This Row],[8]]+laps_times[[#This Row],[9]])</f>
        <v>2.1424525462962959E-2</v>
      </c>
      <c r="S48" s="138">
        <f>IF(ISBLANK(laps_times[[#This Row],[10]]),"DNF",    rounds_cum_time[[#This Row],[9]]+laps_times[[#This Row],[10]])</f>
        <v>2.3708564814814811E-2</v>
      </c>
      <c r="T48" s="138">
        <f>IF(ISBLANK(laps_times[[#This Row],[11]]),"DNF",    rounds_cum_time[[#This Row],[10]]+laps_times[[#This Row],[11]])</f>
        <v>2.6014293981481477E-2</v>
      </c>
      <c r="U48" s="138">
        <f>IF(ISBLANK(laps_times[[#This Row],[12]]),"DNF",    rounds_cum_time[[#This Row],[11]]+laps_times[[#This Row],[12]])</f>
        <v>2.8340902777777774E-2</v>
      </c>
      <c r="V48" s="138">
        <f>IF(ISBLANK(laps_times[[#This Row],[13]]),"DNF",    rounds_cum_time[[#This Row],[12]]+laps_times[[#This Row],[13]])</f>
        <v>3.0641157407407402E-2</v>
      </c>
      <c r="W48" s="138">
        <f>IF(ISBLANK(laps_times[[#This Row],[14]]),"DNF",    rounds_cum_time[[#This Row],[13]]+laps_times[[#This Row],[14]])</f>
        <v>3.2943518518518511E-2</v>
      </c>
      <c r="X48" s="138">
        <f>IF(ISBLANK(laps_times[[#This Row],[15]]),"DNF",    rounds_cum_time[[#This Row],[14]]+laps_times[[#This Row],[15]])</f>
        <v>3.52467361111111E-2</v>
      </c>
      <c r="Y48" s="138">
        <f>IF(ISBLANK(laps_times[[#This Row],[16]]),"DNF",    rounds_cum_time[[#This Row],[15]]+laps_times[[#This Row],[16]])</f>
        <v>3.7517881944444435E-2</v>
      </c>
      <c r="Z48" s="138">
        <f>IF(ISBLANK(laps_times[[#This Row],[17]]),"DNF",    rounds_cum_time[[#This Row],[16]]+laps_times[[#This Row],[17]])</f>
        <v>3.9861666666666656E-2</v>
      </c>
      <c r="AA48" s="138">
        <f>IF(ISBLANK(laps_times[[#This Row],[18]]),"DNF",    rounds_cum_time[[#This Row],[17]]+laps_times[[#This Row],[18]])</f>
        <v>4.2243124999999992E-2</v>
      </c>
      <c r="AB48" s="138">
        <f>IF(ISBLANK(laps_times[[#This Row],[19]]),"DNF",    rounds_cum_time[[#This Row],[18]]+laps_times[[#This Row],[19]])</f>
        <v>4.4631886574074069E-2</v>
      </c>
      <c r="AC48" s="138">
        <f>IF(ISBLANK(laps_times[[#This Row],[20]]),"DNF",    rounds_cum_time[[#This Row],[19]]+laps_times[[#This Row],[20]])</f>
        <v>4.697785879629629E-2</v>
      </c>
      <c r="AD48" s="138">
        <f>IF(ISBLANK(laps_times[[#This Row],[21]]),"DNF",    rounds_cum_time[[#This Row],[20]]+laps_times[[#This Row],[21]])</f>
        <v>4.9603321759259252E-2</v>
      </c>
      <c r="AE48" s="138">
        <f>IF(ISBLANK(laps_times[[#This Row],[22]]),"DNF",    rounds_cum_time[[#This Row],[21]]+laps_times[[#This Row],[22]])</f>
        <v>5.1928576388888883E-2</v>
      </c>
      <c r="AF48" s="138">
        <f>IF(ISBLANK(laps_times[[#This Row],[23]]),"DNF",    rounds_cum_time[[#This Row],[22]]+laps_times[[#This Row],[23]])</f>
        <v>5.4255162037037029E-2</v>
      </c>
      <c r="AG48" s="138">
        <f>IF(ISBLANK(laps_times[[#This Row],[24]]),"DNF",    rounds_cum_time[[#This Row],[23]]+laps_times[[#This Row],[24]])</f>
        <v>5.6592349537037026E-2</v>
      </c>
      <c r="AH48" s="138">
        <f>IF(ISBLANK(laps_times[[#This Row],[25]]),"DNF",    rounds_cum_time[[#This Row],[24]]+laps_times[[#This Row],[25]])</f>
        <v>5.8945844907407396E-2</v>
      </c>
      <c r="AI48" s="138">
        <f>IF(ISBLANK(laps_times[[#This Row],[26]]),"DNF",    rounds_cum_time[[#This Row],[25]]+laps_times[[#This Row],[26]])</f>
        <v>6.1317592592592583E-2</v>
      </c>
      <c r="AJ48" s="138">
        <f>IF(ISBLANK(laps_times[[#This Row],[27]]),"DNF",    rounds_cum_time[[#This Row],[26]]+laps_times[[#This Row],[27]])</f>
        <v>6.369996527777777E-2</v>
      </c>
      <c r="AK48" s="138">
        <f>IF(ISBLANK(laps_times[[#This Row],[28]]),"DNF",    rounds_cum_time[[#This Row],[27]]+laps_times[[#This Row],[28]])</f>
        <v>6.6063703703703694E-2</v>
      </c>
      <c r="AL48" s="138">
        <f>IF(ISBLANK(laps_times[[#This Row],[29]]),"DNF",    rounds_cum_time[[#This Row],[28]]+laps_times[[#This Row],[29]])</f>
        <v>6.8426701388888886E-2</v>
      </c>
      <c r="AM48" s="138">
        <f>IF(ISBLANK(laps_times[[#This Row],[30]]),"DNF",    rounds_cum_time[[#This Row],[29]]+laps_times[[#This Row],[30]])</f>
        <v>7.0801574074074072E-2</v>
      </c>
      <c r="AN48" s="138">
        <f>IF(ISBLANK(laps_times[[#This Row],[31]]),"DNF",    rounds_cum_time[[#This Row],[30]]+laps_times[[#This Row],[31]])</f>
        <v>7.3179247685185189E-2</v>
      </c>
      <c r="AO48" s="138">
        <f>IF(ISBLANK(laps_times[[#This Row],[32]]),"DNF",    rounds_cum_time[[#This Row],[31]]+laps_times[[#This Row],[32]])</f>
        <v>7.5342083333333337E-2</v>
      </c>
      <c r="AP48" s="138">
        <f>IF(ISBLANK(laps_times[[#This Row],[33]]),"DNF",    rounds_cum_time[[#This Row],[32]]+laps_times[[#This Row],[33]])</f>
        <v>7.7438090277777788E-2</v>
      </c>
      <c r="AQ48" s="138">
        <f>IF(ISBLANK(laps_times[[#This Row],[34]]),"DNF",    rounds_cum_time[[#This Row],[33]]+laps_times[[#This Row],[34]])</f>
        <v>7.9632546296296305E-2</v>
      </c>
      <c r="AR48" s="138">
        <f>IF(ISBLANK(laps_times[[#This Row],[35]]),"DNF",    rounds_cum_time[[#This Row],[34]]+laps_times[[#This Row],[35]])</f>
        <v>8.1882118055555564E-2</v>
      </c>
      <c r="AS48" s="138">
        <f>IF(ISBLANK(laps_times[[#This Row],[36]]),"DNF",    rounds_cum_time[[#This Row],[35]]+laps_times[[#This Row],[36]])</f>
        <v>8.4160555555555558E-2</v>
      </c>
      <c r="AT48" s="138">
        <f>IF(ISBLANK(laps_times[[#This Row],[37]]),"DNF",    rounds_cum_time[[#This Row],[36]]+laps_times[[#This Row],[37]])</f>
        <v>8.6423761574074082E-2</v>
      </c>
      <c r="AU48" s="138">
        <f>IF(ISBLANK(laps_times[[#This Row],[38]]),"DNF",    rounds_cum_time[[#This Row],[37]]+laps_times[[#This Row],[38]])</f>
        <v>8.8539270833333336E-2</v>
      </c>
      <c r="AV48" s="138">
        <f>IF(ISBLANK(laps_times[[#This Row],[39]]),"DNF",    rounds_cum_time[[#This Row],[38]]+laps_times[[#This Row],[39]])</f>
        <v>9.0791655092592599E-2</v>
      </c>
      <c r="AW48" s="138">
        <f>IF(ISBLANK(laps_times[[#This Row],[40]]),"DNF",    rounds_cum_time[[#This Row],[39]]+laps_times[[#This Row],[40]])</f>
        <v>9.3036365740740742E-2</v>
      </c>
      <c r="AX48" s="138">
        <f>IF(ISBLANK(laps_times[[#This Row],[41]]),"DNF",    rounds_cum_time[[#This Row],[40]]+laps_times[[#This Row],[41]])</f>
        <v>9.5275856481481486E-2</v>
      </c>
      <c r="AY48" s="138">
        <f>IF(ISBLANK(laps_times[[#This Row],[42]]),"DNF",    rounds_cum_time[[#This Row],[41]]+laps_times[[#This Row],[42]])</f>
        <v>9.7228159722222221E-2</v>
      </c>
      <c r="AZ48" s="138">
        <f>IF(ISBLANK(laps_times[[#This Row],[43]]),"DNF",    rounds_cum_time[[#This Row],[42]]+laps_times[[#This Row],[43]])</f>
        <v>9.9486666666666668E-2</v>
      </c>
      <c r="BA48" s="138">
        <f>IF(ISBLANK(laps_times[[#This Row],[44]]),"DNF",    rounds_cum_time[[#This Row],[43]]+laps_times[[#This Row],[44]])</f>
        <v>0.10174450231481481</v>
      </c>
      <c r="BB48" s="138">
        <f>IF(ISBLANK(laps_times[[#This Row],[45]]),"DNF",    rounds_cum_time[[#This Row],[44]]+laps_times[[#This Row],[45]])</f>
        <v>0.10404550925925926</v>
      </c>
      <c r="BC48" s="138">
        <f>IF(ISBLANK(laps_times[[#This Row],[46]]),"DNF",    rounds_cum_time[[#This Row],[45]]+laps_times[[#This Row],[46]])</f>
        <v>0.10641608796296297</v>
      </c>
      <c r="BD48" s="138">
        <f>IF(ISBLANK(laps_times[[#This Row],[47]]),"DNF",    rounds_cum_time[[#This Row],[46]]+laps_times[[#This Row],[47]])</f>
        <v>0.10866031250000001</v>
      </c>
      <c r="BE48" s="138">
        <f>IF(ISBLANK(laps_times[[#This Row],[48]]),"DNF",    rounds_cum_time[[#This Row],[47]]+laps_times[[#This Row],[48]])</f>
        <v>0.11097802083333334</v>
      </c>
      <c r="BF48" s="138">
        <f>IF(ISBLANK(laps_times[[#This Row],[49]]),"DNF",    rounds_cum_time[[#This Row],[48]]+laps_times[[#This Row],[49]])</f>
        <v>0.11326758101851853</v>
      </c>
      <c r="BG48" s="138">
        <f>IF(ISBLANK(laps_times[[#This Row],[50]]),"DNF",    rounds_cum_time[[#This Row],[49]]+laps_times[[#This Row],[50]])</f>
        <v>0.11560447916666668</v>
      </c>
      <c r="BH48" s="138">
        <f>IF(ISBLANK(laps_times[[#This Row],[51]]),"DNF",    rounds_cum_time[[#This Row],[50]]+laps_times[[#This Row],[51]])</f>
        <v>0.11796033564814816</v>
      </c>
      <c r="BI48" s="138">
        <f>IF(ISBLANK(laps_times[[#This Row],[52]]),"DNF",    rounds_cum_time[[#This Row],[51]]+laps_times[[#This Row],[52]])</f>
        <v>0.1203095138888889</v>
      </c>
      <c r="BJ48" s="138">
        <f>IF(ISBLANK(laps_times[[#This Row],[53]]),"DNF",    rounds_cum_time[[#This Row],[52]]+laps_times[[#This Row],[53]])</f>
        <v>0.12251239583333334</v>
      </c>
      <c r="BK48" s="138">
        <f>IF(ISBLANK(laps_times[[#This Row],[54]]),"DNF",    rounds_cum_time[[#This Row],[53]]+laps_times[[#This Row],[54]])</f>
        <v>0.12474981481481483</v>
      </c>
      <c r="BL48" s="138">
        <f>IF(ISBLANK(laps_times[[#This Row],[55]]),"DNF",    rounds_cum_time[[#This Row],[54]]+laps_times[[#This Row],[55]])</f>
        <v>0.12704725694444446</v>
      </c>
      <c r="BM48" s="138">
        <f>IF(ISBLANK(laps_times[[#This Row],[56]]),"DNF",    rounds_cum_time[[#This Row],[55]]+laps_times[[#This Row],[56]])</f>
        <v>0.1293200578703704</v>
      </c>
      <c r="BN48" s="138">
        <f>IF(ISBLANK(laps_times[[#This Row],[57]]),"DNF",    rounds_cum_time[[#This Row],[56]]+laps_times[[#This Row],[57]])</f>
        <v>0.13163357638888892</v>
      </c>
      <c r="BO48" s="138">
        <f>IF(ISBLANK(laps_times[[#This Row],[58]]),"DNF",    rounds_cum_time[[#This Row],[57]]+laps_times[[#This Row],[58]])</f>
        <v>0.133945462962963</v>
      </c>
      <c r="BP48" s="138">
        <f>IF(ISBLANK(laps_times[[#This Row],[59]]),"DNF",    rounds_cum_time[[#This Row],[58]]+laps_times[[#This Row],[59]])</f>
        <v>0.13628206018518521</v>
      </c>
      <c r="BQ48" s="138">
        <f>IF(ISBLANK(laps_times[[#This Row],[60]]),"DNF",    rounds_cum_time[[#This Row],[59]]+laps_times[[#This Row],[60]])</f>
        <v>0.13857069444444448</v>
      </c>
      <c r="BR48" s="138">
        <f>IF(ISBLANK(laps_times[[#This Row],[61]]),"DNF",    rounds_cum_time[[#This Row],[60]]+laps_times[[#This Row],[61]])</f>
        <v>0.14089716435185187</v>
      </c>
      <c r="BS48" s="138">
        <f>IF(ISBLANK(laps_times[[#This Row],[62]]),"DNF",    rounds_cum_time[[#This Row],[61]]+laps_times[[#This Row],[62]])</f>
        <v>0.14326908564814816</v>
      </c>
      <c r="BT48" s="139">
        <f>IF(ISBLANK(laps_times[[#This Row],[63]]),"DNF",    rounds_cum_time[[#This Row],[62]]+laps_times[[#This Row],[63]])</f>
        <v>0.14548921296296297</v>
      </c>
    </row>
    <row r="49" spans="2:72" x14ac:dyDescent="0.2">
      <c r="B49" s="130">
        <f>laps_times[[#This Row],[poř]]</f>
        <v>44</v>
      </c>
      <c r="C49" s="131">
        <f>laps_times[[#This Row],[s.č.]]</f>
        <v>95</v>
      </c>
      <c r="D49" s="131" t="str">
        <f>laps_times[[#This Row],[jméno]]</f>
        <v>Vítů Michal</v>
      </c>
      <c r="E49" s="132">
        <f>laps_times[[#This Row],[roč]]</f>
        <v>1978</v>
      </c>
      <c r="F49" s="132" t="str">
        <f>laps_times[[#This Row],[kat]]</f>
        <v>M2</v>
      </c>
      <c r="G49" s="132">
        <f>laps_times[[#This Row],[poř_kat]]</f>
        <v>16</v>
      </c>
      <c r="H49" s="131" t="str">
        <f>IF(ISBLANK(laps_times[[#This Row],[klub]]),"-",laps_times[[#This Row],[klub]])</f>
        <v>Pacemakers</v>
      </c>
      <c r="I49" s="134">
        <f>laps_times[[#This Row],[celk. čas]]</f>
        <v>0.14551564814814813</v>
      </c>
      <c r="J49" s="138">
        <f>laps_times[[#This Row],[1]]</f>
        <v>2.872465277777778E-3</v>
      </c>
      <c r="K49" s="138">
        <f>IF(ISBLANK(laps_times[[#This Row],[2]]),"DNF",    rounds_cum_time[[#This Row],[1]]+laps_times[[#This Row],[2]])</f>
        <v>5.1247569444444448E-3</v>
      </c>
      <c r="L49" s="138">
        <f>IF(ISBLANK(laps_times[[#This Row],[3]]),"DNF",    rounds_cum_time[[#This Row],[2]]+laps_times[[#This Row],[3]])</f>
        <v>7.4152314814814818E-3</v>
      </c>
      <c r="M49" s="138">
        <f>IF(ISBLANK(laps_times[[#This Row],[4]]),"DNF",    rounds_cum_time[[#This Row],[3]]+laps_times[[#This Row],[4]])</f>
        <v>9.7085416666666674E-3</v>
      </c>
      <c r="N49" s="138">
        <f>IF(ISBLANK(laps_times[[#This Row],[5]]),"DNF",    rounds_cum_time[[#This Row],[4]]+laps_times[[#This Row],[5]])</f>
        <v>1.1992303240740741E-2</v>
      </c>
      <c r="O49" s="138">
        <f>IF(ISBLANK(laps_times[[#This Row],[6]]),"DNF",    rounds_cum_time[[#This Row],[5]]+laps_times[[#This Row],[6]])</f>
        <v>1.4269525462962963E-2</v>
      </c>
      <c r="P49" s="138">
        <f>IF(ISBLANK(laps_times[[#This Row],[7]]),"DNF",    rounds_cum_time[[#This Row],[6]]+laps_times[[#This Row],[7]])</f>
        <v>1.6511145833333334E-2</v>
      </c>
      <c r="Q49" s="138">
        <f>IF(ISBLANK(laps_times[[#This Row],[8]]),"DNF",    rounds_cum_time[[#This Row],[7]]+laps_times[[#This Row],[8]])</f>
        <v>1.8707939814814816E-2</v>
      </c>
      <c r="R49" s="138">
        <f>IF(ISBLANK(laps_times[[#This Row],[9]]),"DNF",    rounds_cum_time[[#This Row],[8]]+laps_times[[#This Row],[9]])</f>
        <v>2.091476851851852E-2</v>
      </c>
      <c r="S49" s="138">
        <f>IF(ISBLANK(laps_times[[#This Row],[10]]),"DNF",    rounds_cum_time[[#This Row],[9]]+laps_times[[#This Row],[10]])</f>
        <v>2.3169710648148149E-2</v>
      </c>
      <c r="T49" s="138">
        <f>IF(ISBLANK(laps_times[[#This Row],[11]]),"DNF",    rounds_cum_time[[#This Row],[10]]+laps_times[[#This Row],[11]])</f>
        <v>2.5462303240740742E-2</v>
      </c>
      <c r="U49" s="138">
        <f>IF(ISBLANK(laps_times[[#This Row],[12]]),"DNF",    rounds_cum_time[[#This Row],[11]]+laps_times[[#This Row],[12]])</f>
        <v>2.779394675925926E-2</v>
      </c>
      <c r="V49" s="138">
        <f>IF(ISBLANK(laps_times[[#This Row],[13]]),"DNF",    rounds_cum_time[[#This Row],[12]]+laps_times[[#This Row],[13]])</f>
        <v>3.0122303240740743E-2</v>
      </c>
      <c r="W49" s="138">
        <f>IF(ISBLANK(laps_times[[#This Row],[14]]),"DNF",    rounds_cum_time[[#This Row],[13]]+laps_times[[#This Row],[14]])</f>
        <v>3.2476145833333338E-2</v>
      </c>
      <c r="X49" s="138">
        <f>IF(ISBLANK(laps_times[[#This Row],[15]]),"DNF",    rounds_cum_time[[#This Row],[14]]+laps_times[[#This Row],[15]])</f>
        <v>3.4848645833333337E-2</v>
      </c>
      <c r="Y49" s="138">
        <f>IF(ISBLANK(laps_times[[#This Row],[16]]),"DNF",    rounds_cum_time[[#This Row],[15]]+laps_times[[#This Row],[16]])</f>
        <v>3.7179444444444446E-2</v>
      </c>
      <c r="Z49" s="138">
        <f>IF(ISBLANK(laps_times[[#This Row],[17]]),"DNF",    rounds_cum_time[[#This Row],[16]]+laps_times[[#This Row],[17]])</f>
        <v>3.9511932870370373E-2</v>
      </c>
      <c r="AA49" s="138">
        <f>IF(ISBLANK(laps_times[[#This Row],[18]]),"DNF",    rounds_cum_time[[#This Row],[17]]+laps_times[[#This Row],[18]])</f>
        <v>4.1827870370370369E-2</v>
      </c>
      <c r="AB49" s="138">
        <f>IF(ISBLANK(laps_times[[#This Row],[19]]),"DNF",    rounds_cum_time[[#This Row],[18]]+laps_times[[#This Row],[19]])</f>
        <v>4.4096168981481478E-2</v>
      </c>
      <c r="AC49" s="138">
        <f>IF(ISBLANK(laps_times[[#This Row],[20]]),"DNF",    rounds_cum_time[[#This Row],[19]]+laps_times[[#This Row],[20]])</f>
        <v>4.6308136574074073E-2</v>
      </c>
      <c r="AD49" s="138">
        <f>IF(ISBLANK(laps_times[[#This Row],[21]]),"DNF",    rounds_cum_time[[#This Row],[20]]+laps_times[[#This Row],[21]])</f>
        <v>4.8552488425925924E-2</v>
      </c>
      <c r="AE49" s="138">
        <f>IF(ISBLANK(laps_times[[#This Row],[22]]),"DNF",    rounds_cum_time[[#This Row],[21]]+laps_times[[#This Row],[22]])</f>
        <v>5.0789050925925922E-2</v>
      </c>
      <c r="AF49" s="138">
        <f>IF(ISBLANK(laps_times[[#This Row],[23]]),"DNF",    rounds_cum_time[[#This Row],[22]]+laps_times[[#This Row],[23]])</f>
        <v>5.303231481481481E-2</v>
      </c>
      <c r="AG49" s="138">
        <f>IF(ISBLANK(laps_times[[#This Row],[24]]),"DNF",    rounds_cum_time[[#This Row],[23]]+laps_times[[#This Row],[24]])</f>
        <v>5.5291817129629627E-2</v>
      </c>
      <c r="AH49" s="138">
        <f>IF(ISBLANK(laps_times[[#This Row],[25]]),"DNF",    rounds_cum_time[[#This Row],[24]]+laps_times[[#This Row],[25]])</f>
        <v>5.753628472222222E-2</v>
      </c>
      <c r="AI49" s="138">
        <f>IF(ISBLANK(laps_times[[#This Row],[26]]),"DNF",    rounds_cum_time[[#This Row],[25]]+laps_times[[#This Row],[26]])</f>
        <v>5.9773877314814809E-2</v>
      </c>
      <c r="AJ49" s="138">
        <f>IF(ISBLANK(laps_times[[#This Row],[27]]),"DNF",    rounds_cum_time[[#This Row],[26]]+laps_times[[#This Row],[27]])</f>
        <v>6.2044317129629621E-2</v>
      </c>
      <c r="AK49" s="138">
        <f>IF(ISBLANK(laps_times[[#This Row],[28]]),"DNF",    rounds_cum_time[[#This Row],[27]]+laps_times[[#This Row],[28]])</f>
        <v>6.4312696759259255E-2</v>
      </c>
      <c r="AL49" s="138">
        <f>IF(ISBLANK(laps_times[[#This Row],[29]]),"DNF",    rounds_cum_time[[#This Row],[28]]+laps_times[[#This Row],[29]])</f>
        <v>6.6557210648148138E-2</v>
      </c>
      <c r="AM49" s="138">
        <f>IF(ISBLANK(laps_times[[#This Row],[30]]),"DNF",    rounds_cum_time[[#This Row],[29]]+laps_times[[#This Row],[30]])</f>
        <v>6.8902962962962958E-2</v>
      </c>
      <c r="AN49" s="138">
        <f>IF(ISBLANK(laps_times[[#This Row],[31]]),"DNF",    rounds_cum_time[[#This Row],[30]]+laps_times[[#This Row],[31]])</f>
        <v>7.1176296296296293E-2</v>
      </c>
      <c r="AO49" s="138">
        <f>IF(ISBLANK(laps_times[[#This Row],[32]]),"DNF",    rounds_cum_time[[#This Row],[31]]+laps_times[[#This Row],[32]])</f>
        <v>7.3444131944444435E-2</v>
      </c>
      <c r="AP49" s="138">
        <f>IF(ISBLANK(laps_times[[#This Row],[33]]),"DNF",    rounds_cum_time[[#This Row],[32]]+laps_times[[#This Row],[33]])</f>
        <v>7.5702650462962956E-2</v>
      </c>
      <c r="AQ49" s="138">
        <f>IF(ISBLANK(laps_times[[#This Row],[34]]),"DNF",    rounds_cum_time[[#This Row],[33]]+laps_times[[#This Row],[34]])</f>
        <v>7.8056493055555551E-2</v>
      </c>
      <c r="AR49" s="138">
        <f>IF(ISBLANK(laps_times[[#This Row],[35]]),"DNF",    rounds_cum_time[[#This Row],[34]]+laps_times[[#This Row],[35]])</f>
        <v>8.0342048611111105E-2</v>
      </c>
      <c r="AS49" s="138">
        <f>IF(ISBLANK(laps_times[[#This Row],[36]]),"DNF",    rounds_cum_time[[#This Row],[35]]+laps_times[[#This Row],[36]])</f>
        <v>8.2636793981481479E-2</v>
      </c>
      <c r="AT49" s="138">
        <f>IF(ISBLANK(laps_times[[#This Row],[37]]),"DNF",    rounds_cum_time[[#This Row],[36]]+laps_times[[#This Row],[37]])</f>
        <v>8.4906585648148153E-2</v>
      </c>
      <c r="AU49" s="138">
        <f>IF(ISBLANK(laps_times[[#This Row],[38]]),"DNF",    rounds_cum_time[[#This Row],[37]]+laps_times[[#This Row],[38]])</f>
        <v>8.721664351851853E-2</v>
      </c>
      <c r="AV49" s="138">
        <f>IF(ISBLANK(laps_times[[#This Row],[39]]),"DNF",    rounds_cum_time[[#This Row],[38]]+laps_times[[#This Row],[39]])</f>
        <v>8.951214120370371E-2</v>
      </c>
      <c r="AW49" s="138">
        <f>IF(ISBLANK(laps_times[[#This Row],[40]]),"DNF",    rounds_cum_time[[#This Row],[39]]+laps_times[[#This Row],[40]])</f>
        <v>9.1901423611111116E-2</v>
      </c>
      <c r="AX49" s="138">
        <f>IF(ISBLANK(laps_times[[#This Row],[41]]),"DNF",    rounds_cum_time[[#This Row],[40]]+laps_times[[#This Row],[41]])</f>
        <v>9.4256539351851854E-2</v>
      </c>
      <c r="AY49" s="138">
        <f>IF(ISBLANK(laps_times[[#This Row],[42]]),"DNF",    rounds_cum_time[[#This Row],[41]]+laps_times[[#This Row],[42]])</f>
        <v>9.6568587962962971E-2</v>
      </c>
      <c r="AZ49" s="138">
        <f>IF(ISBLANK(laps_times[[#This Row],[43]]),"DNF",    rounds_cum_time[[#This Row],[42]]+laps_times[[#This Row],[43]])</f>
        <v>9.8930243055555561E-2</v>
      </c>
      <c r="BA49" s="138">
        <f>IF(ISBLANK(laps_times[[#This Row],[44]]),"DNF",    rounds_cum_time[[#This Row],[43]]+laps_times[[#This Row],[44]])</f>
        <v>0.10128730324074074</v>
      </c>
      <c r="BB49" s="138">
        <f>IF(ISBLANK(laps_times[[#This Row],[45]]),"DNF",    rounds_cum_time[[#This Row],[44]]+laps_times[[#This Row],[45]])</f>
        <v>0.10362824074074074</v>
      </c>
      <c r="BC49" s="138">
        <f>IF(ISBLANK(laps_times[[#This Row],[46]]),"DNF",    rounds_cum_time[[#This Row],[45]]+laps_times[[#This Row],[46]])</f>
        <v>0.10608447916666668</v>
      </c>
      <c r="BD49" s="138">
        <f>IF(ISBLANK(laps_times[[#This Row],[47]]),"DNF",    rounds_cum_time[[#This Row],[46]]+laps_times[[#This Row],[47]])</f>
        <v>0.10839320601851853</v>
      </c>
      <c r="BE49" s="138">
        <f>IF(ISBLANK(laps_times[[#This Row],[48]]),"DNF",    rounds_cum_time[[#This Row],[47]]+laps_times[[#This Row],[48]])</f>
        <v>0.1107015625</v>
      </c>
      <c r="BF49" s="138">
        <f>IF(ISBLANK(laps_times[[#This Row],[49]]),"DNF",    rounds_cum_time[[#This Row],[48]]+laps_times[[#This Row],[49]])</f>
        <v>0.11303966435185185</v>
      </c>
      <c r="BG49" s="138">
        <f>IF(ISBLANK(laps_times[[#This Row],[50]]),"DNF",    rounds_cum_time[[#This Row],[49]]+laps_times[[#This Row],[50]])</f>
        <v>0.11541670138888889</v>
      </c>
      <c r="BH49" s="138">
        <f>IF(ISBLANK(laps_times[[#This Row],[51]]),"DNF",    rounds_cum_time[[#This Row],[50]]+laps_times[[#This Row],[51]])</f>
        <v>0.11776221064814815</v>
      </c>
      <c r="BI49" s="138">
        <f>IF(ISBLANK(laps_times[[#This Row],[52]]),"DNF",    rounds_cum_time[[#This Row],[51]]+laps_times[[#This Row],[52]])</f>
        <v>0.12009863425925926</v>
      </c>
      <c r="BJ49" s="138">
        <f>IF(ISBLANK(laps_times[[#This Row],[53]]),"DNF",    rounds_cum_time[[#This Row],[52]]+laps_times[[#This Row],[53]])</f>
        <v>0.12239682870370371</v>
      </c>
      <c r="BK49" s="138">
        <f>IF(ISBLANK(laps_times[[#This Row],[54]]),"DNF",    rounds_cum_time[[#This Row],[53]]+laps_times[[#This Row],[54]])</f>
        <v>0.12474361111111111</v>
      </c>
      <c r="BL49" s="138">
        <f>IF(ISBLANK(laps_times[[#This Row],[55]]),"DNF",    rounds_cum_time[[#This Row],[54]]+laps_times[[#This Row],[55]])</f>
        <v>0.12706141203703702</v>
      </c>
      <c r="BM49" s="138">
        <f>IF(ISBLANK(laps_times[[#This Row],[56]]),"DNF",    rounds_cum_time[[#This Row],[55]]+laps_times[[#This Row],[56]])</f>
        <v>0.12938695601851852</v>
      </c>
      <c r="BN49" s="138">
        <f>IF(ISBLANK(laps_times[[#This Row],[57]]),"DNF",    rounds_cum_time[[#This Row],[56]]+laps_times[[#This Row],[57]])</f>
        <v>0.13175341435185184</v>
      </c>
      <c r="BO49" s="138">
        <f>IF(ISBLANK(laps_times[[#This Row],[58]]),"DNF",    rounds_cum_time[[#This Row],[57]]+laps_times[[#This Row],[58]])</f>
        <v>0.1340018634259259</v>
      </c>
      <c r="BP49" s="138">
        <f>IF(ISBLANK(laps_times[[#This Row],[59]]),"DNF",    rounds_cum_time[[#This Row],[58]]+laps_times[[#This Row],[59]])</f>
        <v>0.13634893518518518</v>
      </c>
      <c r="BQ49" s="138">
        <f>IF(ISBLANK(laps_times[[#This Row],[60]]),"DNF",    rounds_cum_time[[#This Row],[59]]+laps_times[[#This Row],[60]])</f>
        <v>0.13870197916666666</v>
      </c>
      <c r="BR49" s="138">
        <f>IF(ISBLANK(laps_times[[#This Row],[61]]),"DNF",    rounds_cum_time[[#This Row],[60]]+laps_times[[#This Row],[61]])</f>
        <v>0.14104475694444443</v>
      </c>
      <c r="BS49" s="138">
        <f>IF(ISBLANK(laps_times[[#This Row],[62]]),"DNF",    rounds_cum_time[[#This Row],[61]]+laps_times[[#This Row],[62]])</f>
        <v>0.14332284722222222</v>
      </c>
      <c r="BT49" s="139">
        <f>IF(ISBLANK(laps_times[[#This Row],[63]]),"DNF",    rounds_cum_time[[#This Row],[62]]+laps_times[[#This Row],[63]])</f>
        <v>0.14551564814814813</v>
      </c>
    </row>
    <row r="50" spans="2:72" x14ac:dyDescent="0.2">
      <c r="B50" s="130">
        <f>laps_times[[#This Row],[poř]]</f>
        <v>45</v>
      </c>
      <c r="C50" s="131">
        <f>laps_times[[#This Row],[s.č.]]</f>
        <v>21</v>
      </c>
      <c r="D50" s="131" t="str">
        <f>laps_times[[#This Row],[jméno]]</f>
        <v>Prokop Matěj</v>
      </c>
      <c r="E50" s="132">
        <f>laps_times[[#This Row],[roč]]</f>
        <v>1986</v>
      </c>
      <c r="F50" s="132" t="str">
        <f>laps_times[[#This Row],[kat]]</f>
        <v>M2</v>
      </c>
      <c r="G50" s="132">
        <f>laps_times[[#This Row],[poř_kat]]</f>
        <v>17</v>
      </c>
      <c r="H50" s="131" t="str">
        <f>IF(ISBLANK(laps_times[[#This Row],[klub]]),"-",laps_times[[#This Row],[klub]])</f>
        <v>Clovek Levyt</v>
      </c>
      <c r="I50" s="134">
        <f>laps_times[[#This Row],[celk. čas]]</f>
        <v>0.14627086805555556</v>
      </c>
      <c r="J50" s="138">
        <f>laps_times[[#This Row],[1]]</f>
        <v>2.7740393518518518E-3</v>
      </c>
      <c r="K50" s="138">
        <f>IF(ISBLANK(laps_times[[#This Row],[2]]),"DNF",    rounds_cum_time[[#This Row],[1]]+laps_times[[#This Row],[2]])</f>
        <v>4.7876388888888882E-3</v>
      </c>
      <c r="L50" s="138">
        <f>IF(ISBLANK(laps_times[[#This Row],[3]]),"DNF",    rounds_cum_time[[#This Row],[2]]+laps_times[[#This Row],[3]])</f>
        <v>6.859155092592592E-3</v>
      </c>
      <c r="M50" s="138">
        <f>IF(ISBLANK(laps_times[[#This Row],[4]]),"DNF",    rounds_cum_time[[#This Row],[3]]+laps_times[[#This Row],[4]])</f>
        <v>8.93369212962963E-3</v>
      </c>
      <c r="N50" s="138">
        <f>IF(ISBLANK(laps_times[[#This Row],[5]]),"DNF",    rounds_cum_time[[#This Row],[4]]+laps_times[[#This Row],[5]])</f>
        <v>1.1057037037037037E-2</v>
      </c>
      <c r="O50" s="138">
        <f>IF(ISBLANK(laps_times[[#This Row],[6]]),"DNF",    rounds_cum_time[[#This Row],[5]]+laps_times[[#This Row],[6]])</f>
        <v>1.3202881944444444E-2</v>
      </c>
      <c r="P50" s="138">
        <f>IF(ISBLANK(laps_times[[#This Row],[7]]),"DNF",    rounds_cum_time[[#This Row],[6]]+laps_times[[#This Row],[7]])</f>
        <v>1.5246435185185186E-2</v>
      </c>
      <c r="Q50" s="138">
        <f>IF(ISBLANK(laps_times[[#This Row],[8]]),"DNF",    rounds_cum_time[[#This Row],[7]]+laps_times[[#This Row],[8]])</f>
        <v>1.7370150462962964E-2</v>
      </c>
      <c r="R50" s="138">
        <f>IF(ISBLANK(laps_times[[#This Row],[9]]),"DNF",    rounds_cum_time[[#This Row],[8]]+laps_times[[#This Row],[9]])</f>
        <v>1.9519722222222223E-2</v>
      </c>
      <c r="S50" s="138">
        <f>IF(ISBLANK(laps_times[[#This Row],[10]]),"DNF",    rounds_cum_time[[#This Row],[9]]+laps_times[[#This Row],[10]])</f>
        <v>2.1661435185185186E-2</v>
      </c>
      <c r="T50" s="138">
        <f>IF(ISBLANK(laps_times[[#This Row],[11]]),"DNF",    rounds_cum_time[[#This Row],[10]]+laps_times[[#This Row],[11]])</f>
        <v>2.3812372685185185E-2</v>
      </c>
      <c r="U50" s="138">
        <f>IF(ISBLANK(laps_times[[#This Row],[12]]),"DNF",    rounds_cum_time[[#This Row],[11]]+laps_times[[#This Row],[12]])</f>
        <v>2.5960717592592591E-2</v>
      </c>
      <c r="V50" s="138">
        <f>IF(ISBLANK(laps_times[[#This Row],[13]]),"DNF",    rounds_cum_time[[#This Row],[12]]+laps_times[[#This Row],[13]])</f>
        <v>2.8150127314814814E-2</v>
      </c>
      <c r="W50" s="138">
        <f>IF(ISBLANK(laps_times[[#This Row],[14]]),"DNF",    rounds_cum_time[[#This Row],[13]]+laps_times[[#This Row],[14]])</f>
        <v>3.0371863425925925E-2</v>
      </c>
      <c r="X50" s="138">
        <f>IF(ISBLANK(laps_times[[#This Row],[15]]),"DNF",    rounds_cum_time[[#This Row],[14]]+laps_times[[#This Row],[15]])</f>
        <v>3.2574664351851849E-2</v>
      </c>
      <c r="Y50" s="138">
        <f>IF(ISBLANK(laps_times[[#This Row],[16]]),"DNF",    rounds_cum_time[[#This Row],[15]]+laps_times[[#This Row],[16]])</f>
        <v>3.477778935185185E-2</v>
      </c>
      <c r="Z50" s="138">
        <f>IF(ISBLANK(laps_times[[#This Row],[17]]),"DNF",    rounds_cum_time[[#This Row],[16]]+laps_times[[#This Row],[17]])</f>
        <v>3.701444444444444E-2</v>
      </c>
      <c r="AA50" s="138">
        <f>IF(ISBLANK(laps_times[[#This Row],[18]]),"DNF",    rounds_cum_time[[#This Row],[17]]+laps_times[[#This Row],[18]])</f>
        <v>3.9274710648148144E-2</v>
      </c>
      <c r="AB50" s="138">
        <f>IF(ISBLANK(laps_times[[#This Row],[19]]),"DNF",    rounds_cum_time[[#This Row],[18]]+laps_times[[#This Row],[19]])</f>
        <v>4.1535312499999998E-2</v>
      </c>
      <c r="AC50" s="138">
        <f>IF(ISBLANK(laps_times[[#This Row],[20]]),"DNF",    rounds_cum_time[[#This Row],[19]]+laps_times[[#This Row],[20]])</f>
        <v>4.3807349537037035E-2</v>
      </c>
      <c r="AD50" s="138">
        <f>IF(ISBLANK(laps_times[[#This Row],[21]]),"DNF",    rounds_cum_time[[#This Row],[20]]+laps_times[[#This Row],[21]])</f>
        <v>4.6041782407407403E-2</v>
      </c>
      <c r="AE50" s="138">
        <f>IF(ISBLANK(laps_times[[#This Row],[22]]),"DNF",    rounds_cum_time[[#This Row],[21]]+laps_times[[#This Row],[22]])</f>
        <v>4.8291597222222218E-2</v>
      </c>
      <c r="AF50" s="138">
        <f>IF(ISBLANK(laps_times[[#This Row],[23]]),"DNF",    rounds_cum_time[[#This Row],[22]]+laps_times[[#This Row],[23]])</f>
        <v>5.0544085648148142E-2</v>
      </c>
      <c r="AG50" s="138">
        <f>IF(ISBLANK(laps_times[[#This Row],[24]]),"DNF",    rounds_cum_time[[#This Row],[23]]+laps_times[[#This Row],[24]])</f>
        <v>5.2786180555555548E-2</v>
      </c>
      <c r="AH50" s="138">
        <f>IF(ISBLANK(laps_times[[#This Row],[25]]),"DNF",    rounds_cum_time[[#This Row],[24]]+laps_times[[#This Row],[25]])</f>
        <v>5.498369212962962E-2</v>
      </c>
      <c r="AI50" s="138">
        <f>IF(ISBLANK(laps_times[[#This Row],[26]]),"DNF",    rounds_cum_time[[#This Row],[25]]+laps_times[[#This Row],[26]])</f>
        <v>5.7136967592592583E-2</v>
      </c>
      <c r="AJ50" s="138">
        <f>IF(ISBLANK(laps_times[[#This Row],[27]]),"DNF",    rounds_cum_time[[#This Row],[26]]+laps_times[[#This Row],[27]])</f>
        <v>5.9277094907407395E-2</v>
      </c>
      <c r="AK50" s="138">
        <f>IF(ISBLANK(laps_times[[#This Row],[28]]),"DNF",    rounds_cum_time[[#This Row],[27]]+laps_times[[#This Row],[28]])</f>
        <v>6.1427581018518508E-2</v>
      </c>
      <c r="AL50" s="138">
        <f>IF(ISBLANK(laps_times[[#This Row],[29]]),"DNF",    rounds_cum_time[[#This Row],[28]]+laps_times[[#This Row],[29]])</f>
        <v>6.3624085648148143E-2</v>
      </c>
      <c r="AM50" s="138">
        <f>IF(ISBLANK(laps_times[[#This Row],[30]]),"DNF",    rounds_cum_time[[#This Row],[29]]+laps_times[[#This Row],[30]])</f>
        <v>6.5825335648148145E-2</v>
      </c>
      <c r="AN50" s="138">
        <f>IF(ISBLANK(laps_times[[#This Row],[31]]),"DNF",    rounds_cum_time[[#This Row],[30]]+laps_times[[#This Row],[31]])</f>
        <v>6.7999606481481484E-2</v>
      </c>
      <c r="AO50" s="138">
        <f>IF(ISBLANK(laps_times[[#This Row],[32]]),"DNF",    rounds_cum_time[[#This Row],[31]]+laps_times[[#This Row],[32]])</f>
        <v>7.0163622685185181E-2</v>
      </c>
      <c r="AP50" s="138">
        <f>IF(ISBLANK(laps_times[[#This Row],[33]]),"DNF",    rounds_cum_time[[#This Row],[32]]+laps_times[[#This Row],[33]])</f>
        <v>7.2420659722222225E-2</v>
      </c>
      <c r="AQ50" s="138">
        <f>IF(ISBLANK(laps_times[[#This Row],[34]]),"DNF",    rounds_cum_time[[#This Row],[33]]+laps_times[[#This Row],[34]])</f>
        <v>7.4717199074074078E-2</v>
      </c>
      <c r="AR50" s="138">
        <f>IF(ISBLANK(laps_times[[#This Row],[35]]),"DNF",    rounds_cum_time[[#This Row],[34]]+laps_times[[#This Row],[35]])</f>
        <v>7.7041238425925931E-2</v>
      </c>
      <c r="AS50" s="138">
        <f>IF(ISBLANK(laps_times[[#This Row],[36]]),"DNF",    rounds_cum_time[[#This Row],[35]]+laps_times[[#This Row],[36]])</f>
        <v>7.9325405092592602E-2</v>
      </c>
      <c r="AT50" s="138">
        <f>IF(ISBLANK(laps_times[[#This Row],[37]]),"DNF",    rounds_cum_time[[#This Row],[36]]+laps_times[[#This Row],[37]])</f>
        <v>8.1614282407407424E-2</v>
      </c>
      <c r="AU50" s="138">
        <f>IF(ISBLANK(laps_times[[#This Row],[38]]),"DNF",    rounds_cum_time[[#This Row],[37]]+laps_times[[#This Row],[38]])</f>
        <v>8.3936608796296316E-2</v>
      </c>
      <c r="AV50" s="138">
        <f>IF(ISBLANK(laps_times[[#This Row],[39]]),"DNF",    rounds_cum_time[[#This Row],[38]]+laps_times[[#This Row],[39]])</f>
        <v>8.622437500000002E-2</v>
      </c>
      <c r="AW50" s="138">
        <f>IF(ISBLANK(laps_times[[#This Row],[40]]),"DNF",    rounds_cum_time[[#This Row],[39]]+laps_times[[#This Row],[40]])</f>
        <v>8.853481481481483E-2</v>
      </c>
      <c r="AX50" s="138">
        <f>IF(ISBLANK(laps_times[[#This Row],[41]]),"DNF",    rounds_cum_time[[#This Row],[40]]+laps_times[[#This Row],[41]])</f>
        <v>9.0859942129629639E-2</v>
      </c>
      <c r="AY50" s="138">
        <f>IF(ISBLANK(laps_times[[#This Row],[42]]),"DNF",    rounds_cum_time[[#This Row],[41]]+laps_times[[#This Row],[42]])</f>
        <v>9.3179224537037045E-2</v>
      </c>
      <c r="AZ50" s="138">
        <f>IF(ISBLANK(laps_times[[#This Row],[43]]),"DNF",    rounds_cum_time[[#This Row],[42]]+laps_times[[#This Row],[43]])</f>
        <v>9.5506516203703706E-2</v>
      </c>
      <c r="BA50" s="138">
        <f>IF(ISBLANK(laps_times[[#This Row],[44]]),"DNF",    rounds_cum_time[[#This Row],[43]]+laps_times[[#This Row],[44]])</f>
        <v>9.7900208333333336E-2</v>
      </c>
      <c r="BB50" s="138">
        <f>IF(ISBLANK(laps_times[[#This Row],[45]]),"DNF",    rounds_cum_time[[#This Row],[44]]+laps_times[[#This Row],[45]])</f>
        <v>0.10029390046296296</v>
      </c>
      <c r="BC50" s="138">
        <f>IF(ISBLANK(laps_times[[#This Row],[46]]),"DNF",    rounds_cum_time[[#This Row],[45]]+laps_times[[#This Row],[46]])</f>
        <v>0.10273081018518519</v>
      </c>
      <c r="BD50" s="138">
        <f>IF(ISBLANK(laps_times[[#This Row],[47]]),"DNF",    rounds_cum_time[[#This Row],[46]]+laps_times[[#This Row],[47]])</f>
        <v>0.10522188657407408</v>
      </c>
      <c r="BE50" s="138">
        <f>IF(ISBLANK(laps_times[[#This Row],[48]]),"DNF",    rounds_cum_time[[#This Row],[47]]+laps_times[[#This Row],[48]])</f>
        <v>0.10767394675925926</v>
      </c>
      <c r="BF50" s="138">
        <f>IF(ISBLANK(laps_times[[#This Row],[49]]),"DNF",    rounds_cum_time[[#This Row],[48]]+laps_times[[#This Row],[49]])</f>
        <v>0.11013934027777778</v>
      </c>
      <c r="BG50" s="138">
        <f>IF(ISBLANK(laps_times[[#This Row],[50]]),"DNF",    rounds_cum_time[[#This Row],[49]]+laps_times[[#This Row],[50]])</f>
        <v>0.11264105324074074</v>
      </c>
      <c r="BH50" s="138">
        <f>IF(ISBLANK(laps_times[[#This Row],[51]]),"DNF",    rounds_cum_time[[#This Row],[50]]+laps_times[[#This Row],[51]])</f>
        <v>0.11517591435185184</v>
      </c>
      <c r="BI50" s="138">
        <f>IF(ISBLANK(laps_times[[#This Row],[52]]),"DNF",    rounds_cum_time[[#This Row],[51]]+laps_times[[#This Row],[52]])</f>
        <v>0.11774502314814814</v>
      </c>
      <c r="BJ50" s="138">
        <f>IF(ISBLANK(laps_times[[#This Row],[53]]),"DNF",    rounds_cum_time[[#This Row],[52]]+laps_times[[#This Row],[53]])</f>
        <v>0.12019386574074073</v>
      </c>
      <c r="BK50" s="138">
        <f>IF(ISBLANK(laps_times[[#This Row],[54]]),"DNF",    rounds_cum_time[[#This Row],[53]]+laps_times[[#This Row],[54]])</f>
        <v>0.12266663194444444</v>
      </c>
      <c r="BL50" s="138">
        <f>IF(ISBLANK(laps_times[[#This Row],[55]]),"DNF",    rounds_cum_time[[#This Row],[54]]+laps_times[[#This Row],[55]])</f>
        <v>0.12521869212962963</v>
      </c>
      <c r="BM50" s="138">
        <f>IF(ISBLANK(laps_times[[#This Row],[56]]),"DNF",    rounds_cum_time[[#This Row],[55]]+laps_times[[#This Row],[56]])</f>
        <v>0.12774333333333335</v>
      </c>
      <c r="BN50" s="138">
        <f>IF(ISBLANK(laps_times[[#This Row],[57]]),"DNF",    rounds_cum_time[[#This Row],[56]]+laps_times[[#This Row],[57]])</f>
        <v>0.13033248842592593</v>
      </c>
      <c r="BO50" s="138">
        <f>IF(ISBLANK(laps_times[[#This Row],[58]]),"DNF",    rounds_cum_time[[#This Row],[57]]+laps_times[[#This Row],[58]])</f>
        <v>0.13293592592592593</v>
      </c>
      <c r="BP50" s="138">
        <f>IF(ISBLANK(laps_times[[#This Row],[59]]),"DNF",    rounds_cum_time[[#This Row],[58]]+laps_times[[#This Row],[59]])</f>
        <v>0.13570534722222222</v>
      </c>
      <c r="BQ50" s="138">
        <f>IF(ISBLANK(laps_times[[#This Row],[60]]),"DNF",    rounds_cum_time[[#This Row],[59]]+laps_times[[#This Row],[60]])</f>
        <v>0.13841055555555554</v>
      </c>
      <c r="BR50" s="138">
        <f>IF(ISBLANK(laps_times[[#This Row],[61]]),"DNF",    rounds_cum_time[[#This Row],[60]]+laps_times[[#This Row],[61]])</f>
        <v>0.14117753472222219</v>
      </c>
      <c r="BS50" s="138">
        <f>IF(ISBLANK(laps_times[[#This Row],[62]]),"DNF",    rounds_cum_time[[#This Row],[61]]+laps_times[[#This Row],[62]])</f>
        <v>0.14389028935185183</v>
      </c>
      <c r="BT50" s="139">
        <f>IF(ISBLANK(laps_times[[#This Row],[63]]),"DNF",    rounds_cum_time[[#This Row],[62]]+laps_times[[#This Row],[63]])</f>
        <v>0.14627086805555553</v>
      </c>
    </row>
    <row r="51" spans="2:72" x14ac:dyDescent="0.2">
      <c r="B51" s="130">
        <f>laps_times[[#This Row],[poř]]</f>
        <v>46</v>
      </c>
      <c r="C51" s="131">
        <f>laps_times[[#This Row],[s.č.]]</f>
        <v>111</v>
      </c>
      <c r="D51" s="131" t="str">
        <f>laps_times[[#This Row],[jméno]]</f>
        <v>Diviš Jiří</v>
      </c>
      <c r="E51" s="132">
        <f>laps_times[[#This Row],[roč]]</f>
        <v>1975</v>
      </c>
      <c r="F51" s="132" t="str">
        <f>laps_times[[#This Row],[kat]]</f>
        <v>M3</v>
      </c>
      <c r="G51" s="132">
        <f>laps_times[[#This Row],[poř_kat]]</f>
        <v>19</v>
      </c>
      <c r="H51" s="131" t="str">
        <f>IF(ISBLANK(laps_times[[#This Row],[klub]]),"-",laps_times[[#This Row],[klub]])</f>
        <v>CBC Team</v>
      </c>
      <c r="I51" s="134">
        <f>laps_times[[#This Row],[celk. čas]]</f>
        <v>0.14634388888888888</v>
      </c>
      <c r="J51" s="138">
        <f>laps_times[[#This Row],[1]]</f>
        <v>2.518483796296296E-3</v>
      </c>
      <c r="K51" s="138">
        <f>IF(ISBLANK(laps_times[[#This Row],[2]]),"DNF",    rounds_cum_time[[#This Row],[1]]+laps_times[[#This Row],[2]])</f>
        <v>4.4566898148148144E-3</v>
      </c>
      <c r="L51" s="138">
        <f>IF(ISBLANK(laps_times[[#This Row],[3]]),"DNF",    rounds_cum_time[[#This Row],[2]]+laps_times[[#This Row],[3]])</f>
        <v>6.4356712962962952E-3</v>
      </c>
      <c r="M51" s="138">
        <f>IF(ISBLANK(laps_times[[#This Row],[4]]),"DNF",    rounds_cum_time[[#This Row],[3]]+laps_times[[#This Row],[4]])</f>
        <v>8.4897337962962956E-3</v>
      </c>
      <c r="N51" s="138">
        <f>IF(ISBLANK(laps_times[[#This Row],[5]]),"DNF",    rounds_cum_time[[#This Row],[4]]+laps_times[[#This Row],[5]])</f>
        <v>1.0543796296296296E-2</v>
      </c>
      <c r="O51" s="138">
        <f>IF(ISBLANK(laps_times[[#This Row],[6]]),"DNF",    rounds_cum_time[[#This Row],[5]]+laps_times[[#This Row],[6]])</f>
        <v>1.2601145833333332E-2</v>
      </c>
      <c r="P51" s="138">
        <f>IF(ISBLANK(laps_times[[#This Row],[7]]),"DNF",    rounds_cum_time[[#This Row],[6]]+laps_times[[#This Row],[7]])</f>
        <v>1.4679467592592591E-2</v>
      </c>
      <c r="Q51" s="138">
        <f>IF(ISBLANK(laps_times[[#This Row],[8]]),"DNF",    rounds_cum_time[[#This Row],[7]]+laps_times[[#This Row],[8]])</f>
        <v>1.6763541666666666E-2</v>
      </c>
      <c r="R51" s="138">
        <f>IF(ISBLANK(laps_times[[#This Row],[9]]),"DNF",    rounds_cum_time[[#This Row],[8]]+laps_times[[#This Row],[9]])</f>
        <v>1.8823969907407406E-2</v>
      </c>
      <c r="S51" s="138">
        <f>IF(ISBLANK(laps_times[[#This Row],[10]]),"DNF",    rounds_cum_time[[#This Row],[9]]+laps_times[[#This Row],[10]])</f>
        <v>2.0924803240740739E-2</v>
      </c>
      <c r="T51" s="138">
        <f>IF(ISBLANK(laps_times[[#This Row],[11]]),"DNF",    rounds_cum_time[[#This Row],[10]]+laps_times[[#This Row],[11]])</f>
        <v>2.300972222222222E-2</v>
      </c>
      <c r="U51" s="138">
        <f>IF(ISBLANK(laps_times[[#This Row],[12]]),"DNF",    rounds_cum_time[[#This Row],[11]]+laps_times[[#This Row],[12]])</f>
        <v>2.5096041666666666E-2</v>
      </c>
      <c r="V51" s="138">
        <f>IF(ISBLANK(laps_times[[#This Row],[13]]),"DNF",    rounds_cum_time[[#This Row],[12]]+laps_times[[#This Row],[13]])</f>
        <v>2.7150462962962963E-2</v>
      </c>
      <c r="W51" s="138">
        <f>IF(ISBLANK(laps_times[[#This Row],[14]]),"DNF",    rounds_cum_time[[#This Row],[13]]+laps_times[[#This Row],[14]])</f>
        <v>2.921716435185185E-2</v>
      </c>
      <c r="X51" s="138">
        <f>IF(ISBLANK(laps_times[[#This Row],[15]]),"DNF",    rounds_cum_time[[#This Row],[14]]+laps_times[[#This Row],[15]])</f>
        <v>3.1278842592592587E-2</v>
      </c>
      <c r="Y51" s="138">
        <f>IF(ISBLANK(laps_times[[#This Row],[16]]),"DNF",    rounds_cum_time[[#This Row],[15]]+laps_times[[#This Row],[16]])</f>
        <v>3.3321273148148145E-2</v>
      </c>
      <c r="Z51" s="138">
        <f>IF(ISBLANK(laps_times[[#This Row],[17]]),"DNF",    rounds_cum_time[[#This Row],[16]]+laps_times[[#This Row],[17]])</f>
        <v>3.5423298611111105E-2</v>
      </c>
      <c r="AA51" s="138">
        <f>IF(ISBLANK(laps_times[[#This Row],[18]]),"DNF",    rounds_cum_time[[#This Row],[17]]+laps_times[[#This Row],[18]])</f>
        <v>3.755265046296296E-2</v>
      </c>
      <c r="AB51" s="138">
        <f>IF(ISBLANK(laps_times[[#This Row],[19]]),"DNF",    rounds_cum_time[[#This Row],[18]]+laps_times[[#This Row],[19]])</f>
        <v>3.966734953703703E-2</v>
      </c>
      <c r="AC51" s="138">
        <f>IF(ISBLANK(laps_times[[#This Row],[20]]),"DNF",    rounds_cum_time[[#This Row],[19]]+laps_times[[#This Row],[20]])</f>
        <v>4.180113425925925E-2</v>
      </c>
      <c r="AD51" s="138">
        <f>IF(ISBLANK(laps_times[[#This Row],[21]]),"DNF",    rounds_cum_time[[#This Row],[20]]+laps_times[[#This Row],[21]])</f>
        <v>4.3937650462962954E-2</v>
      </c>
      <c r="AE51" s="138">
        <f>IF(ISBLANK(laps_times[[#This Row],[22]]),"DNF",    rounds_cum_time[[#This Row],[21]]+laps_times[[#This Row],[22]])</f>
        <v>4.6059236111111103E-2</v>
      </c>
      <c r="AF51" s="138">
        <f>IF(ISBLANK(laps_times[[#This Row],[23]]),"DNF",    rounds_cum_time[[#This Row],[22]]+laps_times[[#This Row],[23]])</f>
        <v>4.8204178240740733E-2</v>
      </c>
      <c r="AG51" s="138">
        <f>IF(ISBLANK(laps_times[[#This Row],[24]]),"DNF",    rounds_cum_time[[#This Row],[23]]+laps_times[[#This Row],[24]])</f>
        <v>5.035599537037036E-2</v>
      </c>
      <c r="AH51" s="138">
        <f>IF(ISBLANK(laps_times[[#This Row],[25]]),"DNF",    rounds_cum_time[[#This Row],[24]]+laps_times[[#This Row],[25]])</f>
        <v>5.2508344907407398E-2</v>
      </c>
      <c r="AI51" s="138">
        <f>IF(ISBLANK(laps_times[[#This Row],[26]]),"DNF",    rounds_cum_time[[#This Row],[25]]+laps_times[[#This Row],[26]])</f>
        <v>5.4660648148148139E-2</v>
      </c>
      <c r="AJ51" s="138">
        <f>IF(ISBLANK(laps_times[[#This Row],[27]]),"DNF",    rounds_cum_time[[#This Row],[26]]+laps_times[[#This Row],[27]])</f>
        <v>5.6840578703703695E-2</v>
      </c>
      <c r="AK51" s="138">
        <f>IF(ISBLANK(laps_times[[#This Row],[28]]),"DNF",    rounds_cum_time[[#This Row],[27]]+laps_times[[#This Row],[28]])</f>
        <v>5.8984687499999994E-2</v>
      </c>
      <c r="AL51" s="138">
        <f>IF(ISBLANK(laps_times[[#This Row],[29]]),"DNF",    rounds_cum_time[[#This Row],[28]]+laps_times[[#This Row],[29]])</f>
        <v>6.1128310185185178E-2</v>
      </c>
      <c r="AM51" s="138">
        <f>IF(ISBLANK(laps_times[[#This Row],[30]]),"DNF",    rounds_cum_time[[#This Row],[29]]+laps_times[[#This Row],[30]])</f>
        <v>6.3271435185185174E-2</v>
      </c>
      <c r="AN51" s="138">
        <f>IF(ISBLANK(laps_times[[#This Row],[31]]),"DNF",    rounds_cum_time[[#This Row],[30]]+laps_times[[#This Row],[31]])</f>
        <v>6.5444814814814803E-2</v>
      </c>
      <c r="AO51" s="138">
        <f>IF(ISBLANK(laps_times[[#This Row],[32]]),"DNF",    rounds_cum_time[[#This Row],[31]]+laps_times[[#This Row],[32]])</f>
        <v>6.7633391203703694E-2</v>
      </c>
      <c r="AP51" s="138">
        <f>IF(ISBLANK(laps_times[[#This Row],[33]]),"DNF",    rounds_cum_time[[#This Row],[32]]+laps_times[[#This Row],[33]])</f>
        <v>6.9807164351851844E-2</v>
      </c>
      <c r="AQ51" s="138">
        <f>IF(ISBLANK(laps_times[[#This Row],[34]]),"DNF",    rounds_cum_time[[#This Row],[33]]+laps_times[[#This Row],[34]])</f>
        <v>7.2002650462962961E-2</v>
      </c>
      <c r="AR51" s="138">
        <f>IF(ISBLANK(laps_times[[#This Row],[35]]),"DNF",    rounds_cum_time[[#This Row],[34]]+laps_times[[#This Row],[35]])</f>
        <v>7.4240752314814806E-2</v>
      </c>
      <c r="AS51" s="138">
        <f>IF(ISBLANK(laps_times[[#This Row],[36]]),"DNF",    rounds_cum_time[[#This Row],[35]]+laps_times[[#This Row],[36]])</f>
        <v>7.6452094907407397E-2</v>
      </c>
      <c r="AT51" s="138">
        <f>IF(ISBLANK(laps_times[[#This Row],[37]]),"DNF",    rounds_cum_time[[#This Row],[36]]+laps_times[[#This Row],[37]])</f>
        <v>7.8713761574074059E-2</v>
      </c>
      <c r="AU51" s="138">
        <f>IF(ISBLANK(laps_times[[#This Row],[38]]),"DNF",    rounds_cum_time[[#This Row],[37]]+laps_times[[#This Row],[38]])</f>
        <v>8.1019108796296285E-2</v>
      </c>
      <c r="AV51" s="138">
        <f>IF(ISBLANK(laps_times[[#This Row],[39]]),"DNF",    rounds_cum_time[[#This Row],[38]]+laps_times[[#This Row],[39]])</f>
        <v>8.3309861111111105E-2</v>
      </c>
      <c r="AW51" s="138">
        <f>IF(ISBLANK(laps_times[[#This Row],[40]]),"DNF",    rounds_cum_time[[#This Row],[39]]+laps_times[[#This Row],[40]])</f>
        <v>8.6325763888888879E-2</v>
      </c>
      <c r="AX51" s="138">
        <f>IF(ISBLANK(laps_times[[#This Row],[41]]),"DNF",    rounds_cum_time[[#This Row],[40]]+laps_times[[#This Row],[41]])</f>
        <v>8.888427083333332E-2</v>
      </c>
      <c r="AY51" s="138">
        <f>IF(ISBLANK(laps_times[[#This Row],[42]]),"DNF",    rounds_cum_time[[#This Row],[41]]+laps_times[[#This Row],[42]])</f>
        <v>9.1412060185185176E-2</v>
      </c>
      <c r="AZ51" s="138">
        <f>IF(ISBLANK(laps_times[[#This Row],[43]]),"DNF",    rounds_cum_time[[#This Row],[42]]+laps_times[[#This Row],[43]])</f>
        <v>9.3942060185185181E-2</v>
      </c>
      <c r="BA51" s="138">
        <f>IF(ISBLANK(laps_times[[#This Row],[44]]),"DNF",    rounds_cum_time[[#This Row],[43]]+laps_times[[#This Row],[44]])</f>
        <v>9.6650775462962954E-2</v>
      </c>
      <c r="BB51" s="138">
        <f>IF(ISBLANK(laps_times[[#This Row],[45]]),"DNF",    rounds_cum_time[[#This Row],[44]]+laps_times[[#This Row],[45]])</f>
        <v>9.9199722222222217E-2</v>
      </c>
      <c r="BC51" s="138">
        <f>IF(ISBLANK(laps_times[[#This Row],[46]]),"DNF",    rounds_cum_time[[#This Row],[45]]+laps_times[[#This Row],[46]])</f>
        <v>0.10164476851851852</v>
      </c>
      <c r="BD51" s="138">
        <f>IF(ISBLANK(laps_times[[#This Row],[47]]),"DNF",    rounds_cum_time[[#This Row],[46]]+laps_times[[#This Row],[47]])</f>
        <v>0.10410202546296296</v>
      </c>
      <c r="BE51" s="138">
        <f>IF(ISBLANK(laps_times[[#This Row],[48]]),"DNF",    rounds_cum_time[[#This Row],[47]]+laps_times[[#This Row],[48]])</f>
        <v>0.10651711805555555</v>
      </c>
      <c r="BF51" s="138">
        <f>IF(ISBLANK(laps_times[[#This Row],[49]]),"DNF",    rounds_cum_time[[#This Row],[48]]+laps_times[[#This Row],[49]])</f>
        <v>0.10899777777777778</v>
      </c>
      <c r="BG51" s="138">
        <f>IF(ISBLANK(laps_times[[#This Row],[50]]),"DNF",    rounds_cum_time[[#This Row],[49]]+laps_times[[#This Row],[50]])</f>
        <v>0.11157171296296296</v>
      </c>
      <c r="BH51" s="138">
        <f>IF(ISBLANK(laps_times[[#This Row],[51]]),"DNF",    rounds_cum_time[[#This Row],[50]]+laps_times[[#This Row],[51]])</f>
        <v>0.11402118055555556</v>
      </c>
      <c r="BI51" s="138">
        <f>IF(ISBLANK(laps_times[[#This Row],[52]]),"DNF",    rounds_cum_time[[#This Row],[51]]+laps_times[[#This Row],[52]])</f>
        <v>0.11649311342592593</v>
      </c>
      <c r="BJ51" s="138">
        <f>IF(ISBLANK(laps_times[[#This Row],[53]]),"DNF",    rounds_cum_time[[#This Row],[52]]+laps_times[[#This Row],[53]])</f>
        <v>0.11912762731481481</v>
      </c>
      <c r="BK51" s="138">
        <f>IF(ISBLANK(laps_times[[#This Row],[54]]),"DNF",    rounds_cum_time[[#This Row],[53]]+laps_times[[#This Row],[54]])</f>
        <v>0.12175289351851852</v>
      </c>
      <c r="BL51" s="138">
        <f>IF(ISBLANK(laps_times[[#This Row],[55]]),"DNF",    rounds_cum_time[[#This Row],[54]]+laps_times[[#This Row],[55]])</f>
        <v>0.12449803240740741</v>
      </c>
      <c r="BM51" s="138">
        <f>IF(ISBLANK(laps_times[[#This Row],[56]]),"DNF",    rounds_cum_time[[#This Row],[55]]+laps_times[[#This Row],[56]])</f>
        <v>0.12748274305555557</v>
      </c>
      <c r="BN51" s="138">
        <f>IF(ISBLANK(laps_times[[#This Row],[57]]),"DNF",    rounds_cum_time[[#This Row],[56]]+laps_times[[#This Row],[57]])</f>
        <v>0.13035663194444447</v>
      </c>
      <c r="BO51" s="138">
        <f>IF(ISBLANK(laps_times[[#This Row],[58]]),"DNF",    rounds_cum_time[[#This Row],[57]]+laps_times[[#This Row],[58]])</f>
        <v>0.13339748842592594</v>
      </c>
      <c r="BP51" s="138">
        <f>IF(ISBLANK(laps_times[[#This Row],[59]]),"DNF",    rounds_cum_time[[#This Row],[58]]+laps_times[[#This Row],[59]])</f>
        <v>0.13610952546296298</v>
      </c>
      <c r="BQ51" s="138">
        <f>IF(ISBLANK(laps_times[[#This Row],[60]]),"DNF",    rounds_cum_time[[#This Row],[59]]+laps_times[[#This Row],[60]])</f>
        <v>0.13886935185185187</v>
      </c>
      <c r="BR51" s="138">
        <f>IF(ISBLANK(laps_times[[#This Row],[61]]),"DNF",    rounds_cum_time[[#This Row],[60]]+laps_times[[#This Row],[61]])</f>
        <v>0.14140627314814816</v>
      </c>
      <c r="BS51" s="138">
        <f>IF(ISBLANK(laps_times[[#This Row],[62]]),"DNF",    rounds_cum_time[[#This Row],[61]]+laps_times[[#This Row],[62]])</f>
        <v>0.14410655092592595</v>
      </c>
      <c r="BT51" s="139">
        <f>IF(ISBLANK(laps_times[[#This Row],[63]]),"DNF",    rounds_cum_time[[#This Row],[62]]+laps_times[[#This Row],[63]])</f>
        <v>0.14634388888888891</v>
      </c>
    </row>
    <row r="52" spans="2:72" x14ac:dyDescent="0.2">
      <c r="B52" s="130">
        <f>laps_times[[#This Row],[poř]]</f>
        <v>47</v>
      </c>
      <c r="C52" s="131">
        <f>laps_times[[#This Row],[s.č.]]</f>
        <v>109</v>
      </c>
      <c r="D52" s="131" t="str">
        <f>laps_times[[#This Row],[jméno]]</f>
        <v>Cechmeister Bohumil</v>
      </c>
      <c r="E52" s="132">
        <f>laps_times[[#This Row],[roč]]</f>
        <v>1974</v>
      </c>
      <c r="F52" s="132" t="str">
        <f>laps_times[[#This Row],[kat]]</f>
        <v>M3</v>
      </c>
      <c r="G52" s="132">
        <f>laps_times[[#This Row],[poř_kat]]</f>
        <v>20</v>
      </c>
      <c r="H52" s="131" t="str">
        <f>IF(ISBLANK(laps_times[[#This Row],[klub]]),"-",laps_times[[#This Row],[klub]])</f>
        <v>Sokol Přísnotice</v>
      </c>
      <c r="I52" s="134">
        <f>laps_times[[#This Row],[celk. čas]]</f>
        <v>0.14666567129629629</v>
      </c>
      <c r="J52" s="138">
        <f>laps_times[[#This Row],[1]]</f>
        <v>2.8916203703703704E-3</v>
      </c>
      <c r="K52" s="138">
        <f>IF(ISBLANK(laps_times[[#This Row],[2]]),"DNF",    rounds_cum_time[[#This Row],[1]]+laps_times[[#This Row],[2]])</f>
        <v>5.1379861111111114E-3</v>
      </c>
      <c r="L52" s="138">
        <f>IF(ISBLANK(laps_times[[#This Row],[3]]),"DNF",    rounds_cum_time[[#This Row],[2]]+laps_times[[#This Row],[3]])</f>
        <v>7.4298148148148144E-3</v>
      </c>
      <c r="M52" s="138">
        <f>IF(ISBLANK(laps_times[[#This Row],[4]]),"DNF",    rounds_cum_time[[#This Row],[3]]+laps_times[[#This Row],[4]])</f>
        <v>9.7305092592592582E-3</v>
      </c>
      <c r="N52" s="138">
        <f>IF(ISBLANK(laps_times[[#This Row],[5]]),"DNF",    rounds_cum_time[[#This Row],[4]]+laps_times[[#This Row],[5]])</f>
        <v>1.2007071759259257E-2</v>
      </c>
      <c r="O52" s="138">
        <f>IF(ISBLANK(laps_times[[#This Row],[6]]),"DNF",    rounds_cum_time[[#This Row],[5]]+laps_times[[#This Row],[6]])</f>
        <v>1.4289374999999998E-2</v>
      </c>
      <c r="P52" s="138">
        <f>IF(ISBLANK(laps_times[[#This Row],[7]]),"DNF",    rounds_cum_time[[#This Row],[6]]+laps_times[[#This Row],[7]])</f>
        <v>1.6535833333333333E-2</v>
      </c>
      <c r="Q52" s="138">
        <f>IF(ISBLANK(laps_times[[#This Row],[8]]),"DNF",    rounds_cum_time[[#This Row],[7]]+laps_times[[#This Row],[8]])</f>
        <v>1.873212962962963E-2</v>
      </c>
      <c r="R52" s="138">
        <f>IF(ISBLANK(laps_times[[#This Row],[9]]),"DNF",    rounds_cum_time[[#This Row],[8]]+laps_times[[#This Row],[9]])</f>
        <v>2.0932962962962962E-2</v>
      </c>
      <c r="S52" s="138">
        <f>IF(ISBLANK(laps_times[[#This Row],[10]]),"DNF",    rounds_cum_time[[#This Row],[9]]+laps_times[[#This Row],[10]])</f>
        <v>2.3178101851851853E-2</v>
      </c>
      <c r="T52" s="138">
        <f>IF(ISBLANK(laps_times[[#This Row],[11]]),"DNF",    rounds_cum_time[[#This Row],[10]]+laps_times[[#This Row],[11]])</f>
        <v>2.5472129629629629E-2</v>
      </c>
      <c r="U52" s="138">
        <f>IF(ISBLANK(laps_times[[#This Row],[12]]),"DNF",    rounds_cum_time[[#This Row],[11]]+laps_times[[#This Row],[12]])</f>
        <v>2.7791377314814816E-2</v>
      </c>
      <c r="V52" s="138">
        <f>IF(ISBLANK(laps_times[[#This Row],[13]]),"DNF",    rounds_cum_time[[#This Row],[12]]+laps_times[[#This Row],[13]])</f>
        <v>3.012207175925926E-2</v>
      </c>
      <c r="W52" s="138">
        <f>IF(ISBLANK(laps_times[[#This Row],[14]]),"DNF",    rounds_cum_time[[#This Row],[13]]+laps_times[[#This Row],[14]])</f>
        <v>3.2476770833333335E-2</v>
      </c>
      <c r="X52" s="138">
        <f>IF(ISBLANK(laps_times[[#This Row],[15]]),"DNF",    rounds_cum_time[[#This Row],[14]]+laps_times[[#This Row],[15]])</f>
        <v>3.4846909722222222E-2</v>
      </c>
      <c r="Y52" s="138">
        <f>IF(ISBLANK(laps_times[[#This Row],[16]]),"DNF",    rounds_cum_time[[#This Row],[15]]+laps_times[[#This Row],[16]])</f>
        <v>3.7179212962962963E-2</v>
      </c>
      <c r="Z52" s="138">
        <f>IF(ISBLANK(laps_times[[#This Row],[17]]),"DNF",    rounds_cum_time[[#This Row],[16]]+laps_times[[#This Row],[17]])</f>
        <v>3.9512951388888891E-2</v>
      </c>
      <c r="AA52" s="138">
        <f>IF(ISBLANK(laps_times[[#This Row],[18]]),"DNF",    rounds_cum_time[[#This Row],[17]]+laps_times[[#This Row],[18]])</f>
        <v>4.1832812500000004E-2</v>
      </c>
      <c r="AB52" s="138">
        <f>IF(ISBLANK(laps_times[[#This Row],[19]]),"DNF",    rounds_cum_time[[#This Row],[18]]+laps_times[[#This Row],[19]])</f>
        <v>4.409609953703704E-2</v>
      </c>
      <c r="AC52" s="138">
        <f>IF(ISBLANK(laps_times[[#This Row],[20]]),"DNF",    rounds_cum_time[[#This Row],[19]]+laps_times[[#This Row],[20]])</f>
        <v>4.6315069444444447E-2</v>
      </c>
      <c r="AD52" s="138">
        <f>IF(ISBLANK(laps_times[[#This Row],[21]]),"DNF",    rounds_cum_time[[#This Row],[20]]+laps_times[[#This Row],[21]])</f>
        <v>4.8555763888888895E-2</v>
      </c>
      <c r="AE52" s="138">
        <f>IF(ISBLANK(laps_times[[#This Row],[22]]),"DNF",    rounds_cum_time[[#This Row],[21]]+laps_times[[#This Row],[22]])</f>
        <v>5.0788796296296304E-2</v>
      </c>
      <c r="AF52" s="138">
        <f>IF(ISBLANK(laps_times[[#This Row],[23]]),"DNF",    rounds_cum_time[[#This Row],[22]]+laps_times[[#This Row],[23]])</f>
        <v>5.3030520833333344E-2</v>
      </c>
      <c r="AG52" s="138">
        <f>IF(ISBLANK(laps_times[[#This Row],[24]]),"DNF",    rounds_cum_time[[#This Row],[23]]+laps_times[[#This Row],[24]])</f>
        <v>5.5291655092592602E-2</v>
      </c>
      <c r="AH52" s="138">
        <f>IF(ISBLANK(laps_times[[#This Row],[25]]),"DNF",    rounds_cum_time[[#This Row],[24]]+laps_times[[#This Row],[25]])</f>
        <v>5.7536909722222231E-2</v>
      </c>
      <c r="AI52" s="138">
        <f>IF(ISBLANK(laps_times[[#This Row],[26]]),"DNF",    rounds_cum_time[[#This Row],[25]]+laps_times[[#This Row],[26]])</f>
        <v>5.9769594907407415E-2</v>
      </c>
      <c r="AJ52" s="138">
        <f>IF(ISBLANK(laps_times[[#This Row],[27]]),"DNF",    rounds_cum_time[[#This Row],[26]]+laps_times[[#This Row],[27]])</f>
        <v>6.2044016203703714E-2</v>
      </c>
      <c r="AK52" s="138">
        <f>IF(ISBLANK(laps_times[[#This Row],[28]]),"DNF",    rounds_cum_time[[#This Row],[27]]+laps_times[[#This Row],[28]])</f>
        <v>6.4311678240740758E-2</v>
      </c>
      <c r="AL52" s="138">
        <f>IF(ISBLANK(laps_times[[#This Row],[29]]),"DNF",    rounds_cum_time[[#This Row],[28]]+laps_times[[#This Row],[29]])</f>
        <v>6.6558518518518531E-2</v>
      </c>
      <c r="AM52" s="138">
        <f>IF(ISBLANK(laps_times[[#This Row],[30]]),"DNF",    rounds_cum_time[[#This Row],[29]]+laps_times[[#This Row],[30]])</f>
        <v>6.8901203703703714E-2</v>
      </c>
      <c r="AN52" s="138">
        <f>IF(ISBLANK(laps_times[[#This Row],[31]]),"DNF",    rounds_cum_time[[#This Row],[30]]+laps_times[[#This Row],[31]])</f>
        <v>7.1174490740740753E-2</v>
      </c>
      <c r="AO52" s="138">
        <f>IF(ISBLANK(laps_times[[#This Row],[32]]),"DNF",    rounds_cum_time[[#This Row],[31]]+laps_times[[#This Row],[32]])</f>
        <v>7.3445497685185199E-2</v>
      </c>
      <c r="AP52" s="138">
        <f>IF(ISBLANK(laps_times[[#This Row],[33]]),"DNF",    rounds_cum_time[[#This Row],[32]]+laps_times[[#This Row],[33]])</f>
        <v>7.57032638888889E-2</v>
      </c>
      <c r="AQ52" s="138">
        <f>IF(ISBLANK(laps_times[[#This Row],[34]]),"DNF",    rounds_cum_time[[#This Row],[33]]+laps_times[[#This Row],[34]])</f>
        <v>7.8058287037037044E-2</v>
      </c>
      <c r="AR52" s="138">
        <f>IF(ISBLANK(laps_times[[#This Row],[35]]),"DNF",    rounds_cum_time[[#This Row],[34]]+laps_times[[#This Row],[35]])</f>
        <v>8.0341423611111115E-2</v>
      </c>
      <c r="AS52" s="138">
        <f>IF(ISBLANK(laps_times[[#This Row],[36]]),"DNF",    rounds_cum_time[[#This Row],[35]]+laps_times[[#This Row],[36]])</f>
        <v>8.2641736111111114E-2</v>
      </c>
      <c r="AT52" s="138">
        <f>IF(ISBLANK(laps_times[[#This Row],[37]]),"DNF",    rounds_cum_time[[#This Row],[36]]+laps_times[[#This Row],[37]])</f>
        <v>8.4904155092592595E-2</v>
      </c>
      <c r="AU52" s="138">
        <f>IF(ISBLANK(laps_times[[#This Row],[38]]),"DNF",    rounds_cum_time[[#This Row],[37]]+laps_times[[#This Row],[38]])</f>
        <v>8.7214652777777776E-2</v>
      </c>
      <c r="AV52" s="138">
        <f>IF(ISBLANK(laps_times[[#This Row],[39]]),"DNF",    rounds_cum_time[[#This Row],[38]]+laps_times[[#This Row],[39]])</f>
        <v>8.9511898148148153E-2</v>
      </c>
      <c r="AW52" s="138">
        <f>IF(ISBLANK(laps_times[[#This Row],[40]]),"DNF",    rounds_cum_time[[#This Row],[39]]+laps_times[[#This Row],[40]])</f>
        <v>9.1899884259259268E-2</v>
      </c>
      <c r="AX52" s="138">
        <f>IF(ISBLANK(laps_times[[#This Row],[41]]),"DNF",    rounds_cum_time[[#This Row],[40]]+laps_times[[#This Row],[41]])</f>
        <v>9.4260787037037053E-2</v>
      </c>
      <c r="AY52" s="138">
        <f>IF(ISBLANK(laps_times[[#This Row],[42]]),"DNF",    rounds_cum_time[[#This Row],[41]]+laps_times[[#This Row],[42]])</f>
        <v>9.6570729166666688E-2</v>
      </c>
      <c r="AZ52" s="138">
        <f>IF(ISBLANK(laps_times[[#This Row],[43]]),"DNF",    rounds_cum_time[[#This Row],[42]]+laps_times[[#This Row],[43]])</f>
        <v>9.8930983796296321E-2</v>
      </c>
      <c r="BA52" s="138">
        <f>IF(ISBLANK(laps_times[[#This Row],[44]]),"DNF",    rounds_cum_time[[#This Row],[43]]+laps_times[[#This Row],[44]])</f>
        <v>0.10128667824074077</v>
      </c>
      <c r="BB52" s="138">
        <f>IF(ISBLANK(laps_times[[#This Row],[45]]),"DNF",    rounds_cum_time[[#This Row],[44]]+laps_times[[#This Row],[45]])</f>
        <v>0.10362831018518522</v>
      </c>
      <c r="BC52" s="138">
        <f>IF(ISBLANK(laps_times[[#This Row],[46]]),"DNF",    rounds_cum_time[[#This Row],[45]]+laps_times[[#This Row],[46]])</f>
        <v>0.10608535879629633</v>
      </c>
      <c r="BD52" s="138">
        <f>IF(ISBLANK(laps_times[[#This Row],[47]]),"DNF",    rounds_cum_time[[#This Row],[46]]+laps_times[[#This Row],[47]])</f>
        <v>0.108392962962963</v>
      </c>
      <c r="BE52" s="138">
        <f>IF(ISBLANK(laps_times[[#This Row],[48]]),"DNF",    rounds_cum_time[[#This Row],[47]]+laps_times[[#This Row],[48]])</f>
        <v>0.1107076041666667</v>
      </c>
      <c r="BF52" s="138">
        <f>IF(ISBLANK(laps_times[[#This Row],[49]]),"DNF",    rounds_cum_time[[#This Row],[48]]+laps_times[[#This Row],[49]])</f>
        <v>0.11304246527777781</v>
      </c>
      <c r="BG52" s="138">
        <f>IF(ISBLANK(laps_times[[#This Row],[50]]),"DNF",    rounds_cum_time[[#This Row],[49]]+laps_times[[#This Row],[50]])</f>
        <v>0.11541747685185189</v>
      </c>
      <c r="BH52" s="138">
        <f>IF(ISBLANK(laps_times[[#This Row],[51]]),"DNF",    rounds_cum_time[[#This Row],[50]]+laps_times[[#This Row],[51]])</f>
        <v>0.11776862268518522</v>
      </c>
      <c r="BI52" s="138">
        <f>IF(ISBLANK(laps_times[[#This Row],[52]]),"DNF",    rounds_cum_time[[#This Row],[51]]+laps_times[[#This Row],[52]])</f>
        <v>0.12010179398148152</v>
      </c>
      <c r="BJ52" s="138">
        <f>IF(ISBLANK(laps_times[[#This Row],[53]]),"DNF",    rounds_cum_time[[#This Row],[52]]+laps_times[[#This Row],[53]])</f>
        <v>0.1224045717592593</v>
      </c>
      <c r="BK52" s="138">
        <f>IF(ISBLANK(laps_times[[#This Row],[54]]),"DNF",    rounds_cum_time[[#This Row],[53]]+laps_times[[#This Row],[54]])</f>
        <v>0.12475011574074078</v>
      </c>
      <c r="BL52" s="138">
        <f>IF(ISBLANK(laps_times[[#This Row],[55]]),"DNF",    rounds_cum_time[[#This Row],[54]]+laps_times[[#This Row],[55]])</f>
        <v>0.12706223379629633</v>
      </c>
      <c r="BM52" s="138">
        <f>IF(ISBLANK(laps_times[[#This Row],[56]]),"DNF",    rounds_cum_time[[#This Row],[55]]+laps_times[[#This Row],[56]])</f>
        <v>0.12939166666666671</v>
      </c>
      <c r="BN52" s="138">
        <f>IF(ISBLANK(laps_times[[#This Row],[57]]),"DNF",    rounds_cum_time[[#This Row],[56]]+laps_times[[#This Row],[57]])</f>
        <v>0.13176305555555559</v>
      </c>
      <c r="BO52" s="138">
        <f>IF(ISBLANK(laps_times[[#This Row],[58]]),"DNF",    rounds_cum_time[[#This Row],[57]]+laps_times[[#This Row],[58]])</f>
        <v>0.13408545138888892</v>
      </c>
      <c r="BP52" s="138">
        <f>IF(ISBLANK(laps_times[[#This Row],[59]]),"DNF",    rounds_cum_time[[#This Row],[58]]+laps_times[[#This Row],[59]])</f>
        <v>0.13654075231481483</v>
      </c>
      <c r="BQ52" s="138">
        <f>IF(ISBLANK(laps_times[[#This Row],[60]]),"DNF",    rounds_cum_time[[#This Row],[59]]+laps_times[[#This Row],[60]])</f>
        <v>0.13913505787037039</v>
      </c>
      <c r="BR52" s="138">
        <f>IF(ISBLANK(laps_times[[#This Row],[61]]),"DNF",    rounds_cum_time[[#This Row],[60]]+laps_times[[#This Row],[61]])</f>
        <v>0.14170197916666669</v>
      </c>
      <c r="BS52" s="138">
        <f>IF(ISBLANK(laps_times[[#This Row],[62]]),"DNF",    rounds_cum_time[[#This Row],[61]]+laps_times[[#This Row],[62]])</f>
        <v>0.14426508101851854</v>
      </c>
      <c r="BT52" s="139">
        <f>IF(ISBLANK(laps_times[[#This Row],[63]]),"DNF",    rounds_cum_time[[#This Row],[62]]+laps_times[[#This Row],[63]])</f>
        <v>0.14666567129629632</v>
      </c>
    </row>
    <row r="53" spans="2:72" x14ac:dyDescent="0.2">
      <c r="B53" s="130">
        <f>laps_times[[#This Row],[poř]]</f>
        <v>48</v>
      </c>
      <c r="C53" s="131">
        <f>laps_times[[#This Row],[s.č.]]</f>
        <v>24</v>
      </c>
      <c r="D53" s="131" t="str">
        <f>laps_times[[#This Row],[jméno]]</f>
        <v>Prokop Ondřej</v>
      </c>
      <c r="E53" s="132">
        <f>laps_times[[#This Row],[roč]]</f>
        <v>1962</v>
      </c>
      <c r="F53" s="132" t="str">
        <f>laps_times[[#This Row],[kat]]</f>
        <v>M4</v>
      </c>
      <c r="G53" s="132">
        <f>laps_times[[#This Row],[poř_kat]]</f>
        <v>5</v>
      </c>
      <c r="H53" s="131" t="str">
        <f>IF(ISBLANK(laps_times[[#This Row],[klub]]),"-",laps_times[[#This Row],[klub]])</f>
        <v>ČAU</v>
      </c>
      <c r="I53" s="134">
        <f>laps_times[[#This Row],[celk. čas]]</f>
        <v>0.14815767361111112</v>
      </c>
      <c r="J53" s="138">
        <f>laps_times[[#This Row],[1]]</f>
        <v>2.8930208333333329E-3</v>
      </c>
      <c r="K53" s="138">
        <f>IF(ISBLANK(laps_times[[#This Row],[2]]),"DNF",    rounds_cum_time[[#This Row],[1]]+laps_times[[#This Row],[2]])</f>
        <v>5.1087384259259254E-3</v>
      </c>
      <c r="L53" s="138">
        <f>IF(ISBLANK(laps_times[[#This Row],[3]]),"DNF",    rounds_cum_time[[#This Row],[2]]+laps_times[[#This Row],[3]])</f>
        <v>7.274618055555555E-3</v>
      </c>
      <c r="M53" s="138">
        <f>IF(ISBLANK(laps_times[[#This Row],[4]]),"DNF",    rounds_cum_time[[#This Row],[3]]+laps_times[[#This Row],[4]])</f>
        <v>9.4511111111111115E-3</v>
      </c>
      <c r="N53" s="138">
        <f>IF(ISBLANK(laps_times[[#This Row],[5]]),"DNF",    rounds_cum_time[[#This Row],[4]]+laps_times[[#This Row],[5]])</f>
        <v>1.162414351851852E-2</v>
      </c>
      <c r="O53" s="138">
        <f>IF(ISBLANK(laps_times[[#This Row],[6]]),"DNF",    rounds_cum_time[[#This Row],[5]]+laps_times[[#This Row],[6]])</f>
        <v>1.3905405092592594E-2</v>
      </c>
      <c r="P53" s="138">
        <f>IF(ISBLANK(laps_times[[#This Row],[7]]),"DNF",    rounds_cum_time[[#This Row],[6]]+laps_times[[#This Row],[7]])</f>
        <v>1.6040011574074076E-2</v>
      </c>
      <c r="Q53" s="138">
        <f>IF(ISBLANK(laps_times[[#This Row],[8]]),"DNF",    rounds_cum_time[[#This Row],[7]]+laps_times[[#This Row],[8]])</f>
        <v>1.8202627314814816E-2</v>
      </c>
      <c r="R53" s="138">
        <f>IF(ISBLANK(laps_times[[#This Row],[9]]),"DNF",    rounds_cum_time[[#This Row],[8]]+laps_times[[#This Row],[9]])</f>
        <v>2.0358483796296296E-2</v>
      </c>
      <c r="S53" s="138">
        <f>IF(ISBLANK(laps_times[[#This Row],[10]]),"DNF",    rounds_cum_time[[#This Row],[9]]+laps_times[[#This Row],[10]])</f>
        <v>2.2532534722222223E-2</v>
      </c>
      <c r="T53" s="138">
        <f>IF(ISBLANK(laps_times[[#This Row],[11]]),"DNF",    rounds_cum_time[[#This Row],[10]]+laps_times[[#This Row],[11]])</f>
        <v>2.4689803240740743E-2</v>
      </c>
      <c r="U53" s="138">
        <f>IF(ISBLANK(laps_times[[#This Row],[12]]),"DNF",    rounds_cum_time[[#This Row],[11]]+laps_times[[#This Row],[12]])</f>
        <v>2.6906770833333336E-2</v>
      </c>
      <c r="V53" s="138">
        <f>IF(ISBLANK(laps_times[[#This Row],[13]]),"DNF",    rounds_cum_time[[#This Row],[12]]+laps_times[[#This Row],[13]])</f>
        <v>2.9082546296296301E-2</v>
      </c>
      <c r="W53" s="138">
        <f>IF(ISBLANK(laps_times[[#This Row],[14]]),"DNF",    rounds_cum_time[[#This Row],[13]]+laps_times[[#This Row],[14]])</f>
        <v>3.127081018518519E-2</v>
      </c>
      <c r="X53" s="138">
        <f>IF(ISBLANK(laps_times[[#This Row],[15]]),"DNF",    rounds_cum_time[[#This Row],[14]]+laps_times[[#This Row],[15]])</f>
        <v>3.3430405092592597E-2</v>
      </c>
      <c r="Y53" s="138">
        <f>IF(ISBLANK(laps_times[[#This Row],[16]]),"DNF",    rounds_cum_time[[#This Row],[15]]+laps_times[[#This Row],[16]])</f>
        <v>3.5641377314814822E-2</v>
      </c>
      <c r="Z53" s="138">
        <f>IF(ISBLANK(laps_times[[#This Row],[17]]),"DNF",    rounds_cum_time[[#This Row],[16]]+laps_times[[#This Row],[17]])</f>
        <v>3.7811284722222227E-2</v>
      </c>
      <c r="AA53" s="138">
        <f>IF(ISBLANK(laps_times[[#This Row],[18]]),"DNF",    rounds_cum_time[[#This Row],[17]]+laps_times[[#This Row],[18]])</f>
        <v>3.9982337962962966E-2</v>
      </c>
      <c r="AB53" s="138">
        <f>IF(ISBLANK(laps_times[[#This Row],[19]]),"DNF",    rounds_cum_time[[#This Row],[18]]+laps_times[[#This Row],[19]])</f>
        <v>4.2182615740740746E-2</v>
      </c>
      <c r="AC53" s="138">
        <f>IF(ISBLANK(laps_times[[#This Row],[20]]),"DNF",    rounds_cum_time[[#This Row],[19]]+laps_times[[#This Row],[20]])</f>
        <v>4.4358819444444447E-2</v>
      </c>
      <c r="AD53" s="138">
        <f>IF(ISBLANK(laps_times[[#This Row],[21]]),"DNF",    rounds_cum_time[[#This Row],[20]]+laps_times[[#This Row],[21]])</f>
        <v>4.6536006944444444E-2</v>
      </c>
      <c r="AE53" s="138">
        <f>IF(ISBLANK(laps_times[[#This Row],[22]]),"DNF",    rounds_cum_time[[#This Row],[21]]+laps_times[[#This Row],[22]])</f>
        <v>4.8738206018518519E-2</v>
      </c>
      <c r="AF53" s="138">
        <f>IF(ISBLANK(laps_times[[#This Row],[23]]),"DNF",    rounds_cum_time[[#This Row],[22]]+laps_times[[#This Row],[23]])</f>
        <v>5.0931793981481482E-2</v>
      </c>
      <c r="AG53" s="138">
        <f>IF(ISBLANK(laps_times[[#This Row],[24]]),"DNF",    rounds_cum_time[[#This Row],[23]]+laps_times[[#This Row],[24]])</f>
        <v>5.3134097222222225E-2</v>
      </c>
      <c r="AH53" s="138">
        <f>IF(ISBLANK(laps_times[[#This Row],[25]]),"DNF",    rounds_cum_time[[#This Row],[24]]+laps_times[[#This Row],[25]])</f>
        <v>5.5282627314814814E-2</v>
      </c>
      <c r="AI53" s="138">
        <f>IF(ISBLANK(laps_times[[#This Row],[26]]),"DNF",    rounds_cum_time[[#This Row],[25]]+laps_times[[#This Row],[26]])</f>
        <v>5.7485057870370372E-2</v>
      </c>
      <c r="AJ53" s="138">
        <f>IF(ISBLANK(laps_times[[#This Row],[27]]),"DNF",    rounds_cum_time[[#This Row],[26]]+laps_times[[#This Row],[27]])</f>
        <v>5.9723472222222226E-2</v>
      </c>
      <c r="AK53" s="138">
        <f>IF(ISBLANK(laps_times[[#This Row],[28]]),"DNF",    rounds_cum_time[[#This Row],[27]]+laps_times[[#This Row],[28]])</f>
        <v>6.1925937500000007E-2</v>
      </c>
      <c r="AL53" s="138">
        <f>IF(ISBLANK(laps_times[[#This Row],[29]]),"DNF",    rounds_cum_time[[#This Row],[28]]+laps_times[[#This Row],[29]])</f>
        <v>6.4125451388888893E-2</v>
      </c>
      <c r="AM53" s="138">
        <f>IF(ISBLANK(laps_times[[#This Row],[30]]),"DNF",    rounds_cum_time[[#This Row],[29]]+laps_times[[#This Row],[30]])</f>
        <v>6.6305474537037043E-2</v>
      </c>
      <c r="AN53" s="138">
        <f>IF(ISBLANK(laps_times[[#This Row],[31]]),"DNF",    rounds_cum_time[[#This Row],[30]]+laps_times[[#This Row],[31]])</f>
        <v>6.8504224537037042E-2</v>
      </c>
      <c r="AO53" s="138">
        <f>IF(ISBLANK(laps_times[[#This Row],[32]]),"DNF",    rounds_cum_time[[#This Row],[31]]+laps_times[[#This Row],[32]])</f>
        <v>7.0737372685185193E-2</v>
      </c>
      <c r="AP53" s="138">
        <f>IF(ISBLANK(laps_times[[#This Row],[33]]),"DNF",    rounds_cum_time[[#This Row],[32]]+laps_times[[#This Row],[33]])</f>
        <v>7.2920115740740754E-2</v>
      </c>
      <c r="AQ53" s="138">
        <f>IF(ISBLANK(laps_times[[#This Row],[34]]),"DNF",    rounds_cum_time[[#This Row],[33]]+laps_times[[#This Row],[34]])</f>
        <v>7.5107442129629637E-2</v>
      </c>
      <c r="AR53" s="138">
        <f>IF(ISBLANK(laps_times[[#This Row],[35]]),"DNF",    rounds_cum_time[[#This Row],[34]]+laps_times[[#This Row],[35]])</f>
        <v>7.7322581018518521E-2</v>
      </c>
      <c r="AS53" s="138">
        <f>IF(ISBLANK(laps_times[[#This Row],[36]]),"DNF",    rounds_cum_time[[#This Row],[35]]+laps_times[[#This Row],[36]])</f>
        <v>7.9544131944444443E-2</v>
      </c>
      <c r="AT53" s="138">
        <f>IF(ISBLANK(laps_times[[#This Row],[37]]),"DNF",    rounds_cum_time[[#This Row],[36]]+laps_times[[#This Row],[37]])</f>
        <v>8.1757581018518516E-2</v>
      </c>
      <c r="AU53" s="138">
        <f>IF(ISBLANK(laps_times[[#This Row],[38]]),"DNF",    rounds_cum_time[[#This Row],[37]]+laps_times[[#This Row],[38]])</f>
        <v>8.3981550925925921E-2</v>
      </c>
      <c r="AV53" s="138">
        <f>IF(ISBLANK(laps_times[[#This Row],[39]]),"DNF",    rounds_cum_time[[#This Row],[38]]+laps_times[[#This Row],[39]])</f>
        <v>8.6160532407407397E-2</v>
      </c>
      <c r="AW53" s="138">
        <f>IF(ISBLANK(laps_times[[#This Row],[40]]),"DNF",    rounds_cum_time[[#This Row],[39]]+laps_times[[#This Row],[40]])</f>
        <v>8.8335347222222207E-2</v>
      </c>
      <c r="AX53" s="138">
        <f>IF(ISBLANK(laps_times[[#This Row],[41]]),"DNF",    rounds_cum_time[[#This Row],[40]]+laps_times[[#This Row],[41]])</f>
        <v>9.0538634259259246E-2</v>
      </c>
      <c r="AY53" s="138">
        <f>IF(ISBLANK(laps_times[[#This Row],[42]]),"DNF",    rounds_cum_time[[#This Row],[41]]+laps_times[[#This Row],[42]])</f>
        <v>9.278050925925925E-2</v>
      </c>
      <c r="AZ53" s="138">
        <f>IF(ISBLANK(laps_times[[#This Row],[43]]),"DNF",    rounds_cum_time[[#This Row],[42]]+laps_times[[#This Row],[43]])</f>
        <v>9.5025173611111097E-2</v>
      </c>
      <c r="BA53" s="138">
        <f>IF(ISBLANK(laps_times[[#This Row],[44]]),"DNF",    rounds_cum_time[[#This Row],[43]]+laps_times[[#This Row],[44]])</f>
        <v>9.7257118055555536E-2</v>
      </c>
      <c r="BB53" s="138">
        <f>IF(ISBLANK(laps_times[[#This Row],[45]]),"DNF",    rounds_cum_time[[#This Row],[44]]+laps_times[[#This Row],[45]])</f>
        <v>9.9470497685185164E-2</v>
      </c>
      <c r="BC53" s="138">
        <f>IF(ISBLANK(laps_times[[#This Row],[46]]),"DNF",    rounds_cum_time[[#This Row],[45]]+laps_times[[#This Row],[46]])</f>
        <v>0.10169209490740738</v>
      </c>
      <c r="BD53" s="138">
        <f>IF(ISBLANK(laps_times[[#This Row],[47]]),"DNF",    rounds_cum_time[[#This Row],[46]]+laps_times[[#This Row],[47]])</f>
        <v>0.10396568287037035</v>
      </c>
      <c r="BE53" s="138">
        <f>IF(ISBLANK(laps_times[[#This Row],[48]]),"DNF",    rounds_cum_time[[#This Row],[47]]+laps_times[[#This Row],[48]])</f>
        <v>0.10621452546296294</v>
      </c>
      <c r="BF53" s="138">
        <f>IF(ISBLANK(laps_times[[#This Row],[49]]),"DNF",    rounds_cum_time[[#This Row],[48]]+laps_times[[#This Row],[49]])</f>
        <v>0.10873827546296294</v>
      </c>
      <c r="BG53" s="138">
        <f>IF(ISBLANK(laps_times[[#This Row],[50]]),"DNF",    rounds_cum_time[[#This Row],[49]]+laps_times[[#This Row],[50]])</f>
        <v>0.1127657060185185</v>
      </c>
      <c r="BH53" s="138">
        <f>IF(ISBLANK(laps_times[[#This Row],[51]]),"DNF",    rounds_cum_time[[#This Row],[50]]+laps_times[[#This Row],[51]])</f>
        <v>0.11705799768518517</v>
      </c>
      <c r="BI53" s="138">
        <f>IF(ISBLANK(laps_times[[#This Row],[52]]),"DNF",    rounds_cum_time[[#This Row],[51]]+laps_times[[#This Row],[52]])</f>
        <v>0.11990310185185184</v>
      </c>
      <c r="BJ53" s="138">
        <f>IF(ISBLANK(laps_times[[#This Row],[53]]),"DNF",    rounds_cum_time[[#This Row],[52]]+laps_times[[#This Row],[53]])</f>
        <v>0.12256864583333332</v>
      </c>
      <c r="BK53" s="138">
        <f>IF(ISBLANK(laps_times[[#This Row],[54]]),"DNF",    rounds_cum_time[[#This Row],[53]]+laps_times[[#This Row],[54]])</f>
        <v>0.12521179398148147</v>
      </c>
      <c r="BL53" s="138">
        <f>IF(ISBLANK(laps_times[[#This Row],[55]]),"DNF",    rounds_cum_time[[#This Row],[54]]+laps_times[[#This Row],[55]])</f>
        <v>0.12782730324074074</v>
      </c>
      <c r="BM53" s="138">
        <f>IF(ISBLANK(laps_times[[#This Row],[56]]),"DNF",    rounds_cum_time[[#This Row],[55]]+laps_times[[#This Row],[56]])</f>
        <v>0.13042780092592593</v>
      </c>
      <c r="BN53" s="138">
        <f>IF(ISBLANK(laps_times[[#This Row],[57]]),"DNF",    rounds_cum_time[[#This Row],[56]]+laps_times[[#This Row],[57]])</f>
        <v>0.13293311342592593</v>
      </c>
      <c r="BO53" s="138">
        <f>IF(ISBLANK(laps_times[[#This Row],[58]]),"DNF",    rounds_cum_time[[#This Row],[57]]+laps_times[[#This Row],[58]])</f>
        <v>0.13543240740740742</v>
      </c>
      <c r="BP53" s="138">
        <f>IF(ISBLANK(laps_times[[#This Row],[59]]),"DNF",    rounds_cum_time[[#This Row],[58]]+laps_times[[#This Row],[59]])</f>
        <v>0.13797636574074076</v>
      </c>
      <c r="BQ53" s="138">
        <f>IF(ISBLANK(laps_times[[#This Row],[60]]),"DNF",    rounds_cum_time[[#This Row],[59]]+laps_times[[#This Row],[60]])</f>
        <v>0.14052039351851855</v>
      </c>
      <c r="BR53" s="138">
        <f>IF(ISBLANK(laps_times[[#This Row],[61]]),"DNF",    rounds_cum_time[[#This Row],[60]]+laps_times[[#This Row],[61]])</f>
        <v>0.14307994212962966</v>
      </c>
      <c r="BS53" s="138">
        <f>IF(ISBLANK(laps_times[[#This Row],[62]]),"DNF",    rounds_cum_time[[#This Row],[61]]+laps_times[[#This Row],[62]])</f>
        <v>0.14566915509259262</v>
      </c>
      <c r="BT53" s="139">
        <f>IF(ISBLANK(laps_times[[#This Row],[63]]),"DNF",    rounds_cum_time[[#This Row],[62]]+laps_times[[#This Row],[63]])</f>
        <v>0.14815767361111115</v>
      </c>
    </row>
    <row r="54" spans="2:72" x14ac:dyDescent="0.2">
      <c r="B54" s="130">
        <f>laps_times[[#This Row],[poř]]</f>
        <v>49</v>
      </c>
      <c r="C54" s="131">
        <f>laps_times[[#This Row],[s.č.]]</f>
        <v>73</v>
      </c>
      <c r="D54" s="131" t="str">
        <f>laps_times[[#This Row],[jméno]]</f>
        <v>Kozák Pavel</v>
      </c>
      <c r="E54" s="132">
        <f>laps_times[[#This Row],[roč]]</f>
        <v>1973</v>
      </c>
      <c r="F54" s="132" t="str">
        <f>laps_times[[#This Row],[kat]]</f>
        <v>M3</v>
      </c>
      <c r="G54" s="132">
        <f>laps_times[[#This Row],[poř_kat]]</f>
        <v>21</v>
      </c>
      <c r="H54" s="131" t="str">
        <f>IF(ISBLANK(laps_times[[#This Row],[klub]]),"-",laps_times[[#This Row],[klub]])</f>
        <v>SK Stodola Roudné</v>
      </c>
      <c r="I54" s="134">
        <f>laps_times[[#This Row],[celk. čas]]</f>
        <v>0.14890891203703704</v>
      </c>
      <c r="J54" s="138">
        <f>laps_times[[#This Row],[1]]</f>
        <v>3.2279282407407408E-3</v>
      </c>
      <c r="K54" s="138">
        <f>IF(ISBLANK(laps_times[[#This Row],[2]]),"DNF",    rounds_cum_time[[#This Row],[1]]+laps_times[[#This Row],[2]])</f>
        <v>5.5282754629629631E-3</v>
      </c>
      <c r="L54" s="138">
        <f>IF(ISBLANK(laps_times[[#This Row],[3]]),"DNF",    rounds_cum_time[[#This Row],[2]]+laps_times[[#This Row],[3]])</f>
        <v>7.7946180555555555E-3</v>
      </c>
      <c r="M54" s="138">
        <f>IF(ISBLANK(laps_times[[#This Row],[4]]),"DNF",    rounds_cum_time[[#This Row],[3]]+laps_times[[#This Row],[4]])</f>
        <v>1.0024768518518518E-2</v>
      </c>
      <c r="N54" s="138">
        <f>IF(ISBLANK(laps_times[[#This Row],[5]]),"DNF",    rounds_cum_time[[#This Row],[4]]+laps_times[[#This Row],[5]])</f>
        <v>1.2258888888888889E-2</v>
      </c>
      <c r="O54" s="138">
        <f>IF(ISBLANK(laps_times[[#This Row],[6]]),"DNF",    rounds_cum_time[[#This Row],[5]]+laps_times[[#This Row],[6]])</f>
        <v>1.4502199074074074E-2</v>
      </c>
      <c r="P54" s="138">
        <f>IF(ISBLANK(laps_times[[#This Row],[7]]),"DNF",    rounds_cum_time[[#This Row],[6]]+laps_times[[#This Row],[7]])</f>
        <v>1.6756377314814816E-2</v>
      </c>
      <c r="Q54" s="138">
        <f>IF(ISBLANK(laps_times[[#This Row],[8]]),"DNF",    rounds_cum_time[[#This Row],[7]]+laps_times[[#This Row],[8]])</f>
        <v>1.8929606481481481E-2</v>
      </c>
      <c r="R54" s="138">
        <f>IF(ISBLANK(laps_times[[#This Row],[9]]),"DNF",    rounds_cum_time[[#This Row],[8]]+laps_times[[#This Row],[9]])</f>
        <v>2.1150266203703704E-2</v>
      </c>
      <c r="S54" s="138">
        <f>IF(ISBLANK(laps_times[[#This Row],[10]]),"DNF",    rounds_cum_time[[#This Row],[9]]+laps_times[[#This Row],[10]])</f>
        <v>2.3348518518518518E-2</v>
      </c>
      <c r="T54" s="138">
        <f>IF(ISBLANK(laps_times[[#This Row],[11]]),"DNF",    rounds_cum_time[[#This Row],[10]]+laps_times[[#This Row],[11]])</f>
        <v>2.5524236111111112E-2</v>
      </c>
      <c r="U54" s="138">
        <f>IF(ISBLANK(laps_times[[#This Row],[12]]),"DNF",    rounds_cum_time[[#This Row],[11]]+laps_times[[#This Row],[12]])</f>
        <v>2.7754861111111112E-2</v>
      </c>
      <c r="V54" s="138">
        <f>IF(ISBLANK(laps_times[[#This Row],[13]]),"DNF",    rounds_cum_time[[#This Row],[12]]+laps_times[[#This Row],[13]])</f>
        <v>2.9961192129629631E-2</v>
      </c>
      <c r="W54" s="138">
        <f>IF(ISBLANK(laps_times[[#This Row],[14]]),"DNF",    rounds_cum_time[[#This Row],[13]]+laps_times[[#This Row],[14]])</f>
        <v>3.2159039351851854E-2</v>
      </c>
      <c r="X54" s="138">
        <f>IF(ISBLANK(laps_times[[#This Row],[15]]),"DNF",    rounds_cum_time[[#This Row],[14]]+laps_times[[#This Row],[15]])</f>
        <v>3.4348819444444449E-2</v>
      </c>
      <c r="Y54" s="138">
        <f>IF(ISBLANK(laps_times[[#This Row],[16]]),"DNF",    rounds_cum_time[[#This Row],[15]]+laps_times[[#This Row],[16]])</f>
        <v>3.6544513888888894E-2</v>
      </c>
      <c r="Z54" s="138">
        <f>IF(ISBLANK(laps_times[[#This Row],[17]]),"DNF",    rounds_cum_time[[#This Row],[16]]+laps_times[[#This Row],[17]])</f>
        <v>3.8724293981481486E-2</v>
      </c>
      <c r="AA54" s="138">
        <f>IF(ISBLANK(laps_times[[#This Row],[18]]),"DNF",    rounds_cum_time[[#This Row],[17]]+laps_times[[#This Row],[18]])</f>
        <v>4.0936076388888895E-2</v>
      </c>
      <c r="AB54" s="138">
        <f>IF(ISBLANK(laps_times[[#This Row],[19]]),"DNF",    rounds_cum_time[[#This Row],[18]]+laps_times[[#This Row],[19]])</f>
        <v>4.3144884259259268E-2</v>
      </c>
      <c r="AC54" s="138">
        <f>IF(ISBLANK(laps_times[[#This Row],[20]]),"DNF",    rounds_cum_time[[#This Row],[19]]+laps_times[[#This Row],[20]])</f>
        <v>4.5373969907407413E-2</v>
      </c>
      <c r="AD54" s="138">
        <f>IF(ISBLANK(laps_times[[#This Row],[21]]),"DNF",    rounds_cum_time[[#This Row],[20]]+laps_times[[#This Row],[21]])</f>
        <v>4.7600902777777787E-2</v>
      </c>
      <c r="AE54" s="138">
        <f>IF(ISBLANK(laps_times[[#This Row],[22]]),"DNF",    rounds_cum_time[[#This Row],[21]]+laps_times[[#This Row],[22]])</f>
        <v>4.9802546296296303E-2</v>
      </c>
      <c r="AF54" s="138">
        <f>IF(ISBLANK(laps_times[[#This Row],[23]]),"DNF",    rounds_cum_time[[#This Row],[22]]+laps_times[[#This Row],[23]])</f>
        <v>5.2065810185185191E-2</v>
      </c>
      <c r="AG54" s="138">
        <f>IF(ISBLANK(laps_times[[#This Row],[24]]),"DNF",    rounds_cum_time[[#This Row],[23]]+laps_times[[#This Row],[24]])</f>
        <v>5.4327812500000003E-2</v>
      </c>
      <c r="AH54" s="138">
        <f>IF(ISBLANK(laps_times[[#This Row],[25]]),"DNF",    rounds_cum_time[[#This Row],[24]]+laps_times[[#This Row],[25]])</f>
        <v>5.6548078703703708E-2</v>
      </c>
      <c r="AI54" s="138">
        <f>IF(ISBLANK(laps_times[[#This Row],[26]]),"DNF",    rounds_cum_time[[#This Row],[25]]+laps_times[[#This Row],[26]])</f>
        <v>5.8781574074074076E-2</v>
      </c>
      <c r="AJ54" s="138">
        <f>IF(ISBLANK(laps_times[[#This Row],[27]]),"DNF",    rounds_cum_time[[#This Row],[26]]+laps_times[[#This Row],[27]])</f>
        <v>6.1018275462962963E-2</v>
      </c>
      <c r="AK54" s="138">
        <f>IF(ISBLANK(laps_times[[#This Row],[28]]),"DNF",    rounds_cum_time[[#This Row],[27]]+laps_times[[#This Row],[28]])</f>
        <v>6.3280324074074079E-2</v>
      </c>
      <c r="AL54" s="138">
        <f>IF(ISBLANK(laps_times[[#This Row],[29]]),"DNF",    rounds_cum_time[[#This Row],[28]]+laps_times[[#This Row],[29]])</f>
        <v>6.5534502314814821E-2</v>
      </c>
      <c r="AM54" s="138">
        <f>IF(ISBLANK(laps_times[[#This Row],[30]]),"DNF",    rounds_cum_time[[#This Row],[29]]+laps_times[[#This Row],[30]])</f>
        <v>6.7774351851851863E-2</v>
      </c>
      <c r="AN54" s="138">
        <f>IF(ISBLANK(laps_times[[#This Row],[31]]),"DNF",    rounds_cum_time[[#This Row],[30]]+laps_times[[#This Row],[31]])</f>
        <v>7.0024062500000012E-2</v>
      </c>
      <c r="AO54" s="138">
        <f>IF(ISBLANK(laps_times[[#This Row],[32]]),"DNF",    rounds_cum_time[[#This Row],[31]]+laps_times[[#This Row],[32]])</f>
        <v>7.2319490740740747E-2</v>
      </c>
      <c r="AP54" s="138">
        <f>IF(ISBLANK(laps_times[[#This Row],[33]]),"DNF",    rounds_cum_time[[#This Row],[32]]+laps_times[[#This Row],[33]])</f>
        <v>7.4690219907407415E-2</v>
      </c>
      <c r="AQ54" s="138">
        <f>IF(ISBLANK(laps_times[[#This Row],[34]]),"DNF",    rounds_cum_time[[#This Row],[33]]+laps_times[[#This Row],[34]])</f>
        <v>7.699929398148149E-2</v>
      </c>
      <c r="AR54" s="138">
        <f>IF(ISBLANK(laps_times[[#This Row],[35]]),"DNF",    rounds_cum_time[[#This Row],[34]]+laps_times[[#This Row],[35]])</f>
        <v>7.928559027777779E-2</v>
      </c>
      <c r="AS54" s="138">
        <f>IF(ISBLANK(laps_times[[#This Row],[36]]),"DNF",    rounds_cum_time[[#This Row],[35]]+laps_times[[#This Row],[36]])</f>
        <v>8.1586574074074089E-2</v>
      </c>
      <c r="AT54" s="138">
        <f>IF(ISBLANK(laps_times[[#This Row],[37]]),"DNF",    rounds_cum_time[[#This Row],[36]]+laps_times[[#This Row],[37]])</f>
        <v>8.3920648148148161E-2</v>
      </c>
      <c r="AU54" s="138">
        <f>IF(ISBLANK(laps_times[[#This Row],[38]]),"DNF",    rounds_cum_time[[#This Row],[37]]+laps_times[[#This Row],[38]])</f>
        <v>8.6257118055555568E-2</v>
      </c>
      <c r="AV54" s="138">
        <f>IF(ISBLANK(laps_times[[#This Row],[39]]),"DNF",    rounds_cum_time[[#This Row],[38]]+laps_times[[#This Row],[39]])</f>
        <v>8.8599201388888896E-2</v>
      </c>
      <c r="AW54" s="138">
        <f>IF(ISBLANK(laps_times[[#This Row],[40]]),"DNF",    rounds_cum_time[[#This Row],[39]]+laps_times[[#This Row],[40]])</f>
        <v>9.0960914351851857E-2</v>
      </c>
      <c r="AX54" s="138">
        <f>IF(ISBLANK(laps_times[[#This Row],[41]]),"DNF",    rounds_cum_time[[#This Row],[40]]+laps_times[[#This Row],[41]])</f>
        <v>9.3401817129629638E-2</v>
      </c>
      <c r="AY54" s="138">
        <f>IF(ISBLANK(laps_times[[#This Row],[42]]),"DNF",    rounds_cum_time[[#This Row],[41]]+laps_times[[#This Row],[42]])</f>
        <v>9.573465277777779E-2</v>
      </c>
      <c r="AZ54" s="138">
        <f>IF(ISBLANK(laps_times[[#This Row],[43]]),"DNF",    rounds_cum_time[[#This Row],[42]]+laps_times[[#This Row],[43]])</f>
        <v>9.8107951388888906E-2</v>
      </c>
      <c r="BA54" s="138">
        <f>IF(ISBLANK(laps_times[[#This Row],[44]]),"DNF",    rounds_cum_time[[#This Row],[43]]+laps_times[[#This Row],[44]])</f>
        <v>0.10048371527777779</v>
      </c>
      <c r="BB54" s="138">
        <f>IF(ISBLANK(laps_times[[#This Row],[45]]),"DNF",    rounds_cum_time[[#This Row],[44]]+laps_times[[#This Row],[45]])</f>
        <v>0.10286699074074075</v>
      </c>
      <c r="BC54" s="138">
        <f>IF(ISBLANK(laps_times[[#This Row],[46]]),"DNF",    rounds_cum_time[[#This Row],[45]]+laps_times[[#This Row],[46]])</f>
        <v>0.10530165509259261</v>
      </c>
      <c r="BD54" s="138">
        <f>IF(ISBLANK(laps_times[[#This Row],[47]]),"DNF",    rounds_cum_time[[#This Row],[46]]+laps_times[[#This Row],[47]])</f>
        <v>0.10781342592592594</v>
      </c>
      <c r="BE54" s="138">
        <f>IF(ISBLANK(laps_times[[#This Row],[48]]),"DNF",    rounds_cum_time[[#This Row],[47]]+laps_times[[#This Row],[48]])</f>
        <v>0.11023614583333334</v>
      </c>
      <c r="BF54" s="138">
        <f>IF(ISBLANK(laps_times[[#This Row],[49]]),"DNF",    rounds_cum_time[[#This Row],[48]]+laps_times[[#This Row],[49]])</f>
        <v>0.11264070601851853</v>
      </c>
      <c r="BG54" s="138">
        <f>IF(ISBLANK(laps_times[[#This Row],[50]]),"DNF",    rounds_cum_time[[#This Row],[49]]+laps_times[[#This Row],[50]])</f>
        <v>0.11517931712962964</v>
      </c>
      <c r="BH54" s="138">
        <f>IF(ISBLANK(laps_times[[#This Row],[51]]),"DNF",    rounds_cum_time[[#This Row],[50]]+laps_times[[#This Row],[51]])</f>
        <v>0.11762259259259261</v>
      </c>
      <c r="BI54" s="138">
        <f>IF(ISBLANK(laps_times[[#This Row],[52]]),"DNF",    rounds_cum_time[[#This Row],[51]]+laps_times[[#This Row],[52]])</f>
        <v>0.12007155092592595</v>
      </c>
      <c r="BJ54" s="138">
        <f>IF(ISBLANK(laps_times[[#This Row],[53]]),"DNF",    rounds_cum_time[[#This Row],[52]]+laps_times[[#This Row],[53]])</f>
        <v>0.12257950231481483</v>
      </c>
      <c r="BK54" s="138">
        <f>IF(ISBLANK(laps_times[[#This Row],[54]]),"DNF",    rounds_cum_time[[#This Row],[53]]+laps_times[[#This Row],[54]])</f>
        <v>0.12507190972222224</v>
      </c>
      <c r="BL54" s="138">
        <f>IF(ISBLANK(laps_times[[#This Row],[55]]),"DNF",    rounds_cum_time[[#This Row],[54]]+laps_times[[#This Row],[55]])</f>
        <v>0.12763481481481484</v>
      </c>
      <c r="BM54" s="138">
        <f>IF(ISBLANK(laps_times[[#This Row],[56]]),"DNF",    rounds_cum_time[[#This Row],[55]]+laps_times[[#This Row],[56]])</f>
        <v>0.13032350694444447</v>
      </c>
      <c r="BN54" s="138">
        <f>IF(ISBLANK(laps_times[[#This Row],[57]]),"DNF",    rounds_cum_time[[#This Row],[56]]+laps_times[[#This Row],[57]])</f>
        <v>0.13290848379629633</v>
      </c>
      <c r="BO54" s="138">
        <f>IF(ISBLANK(laps_times[[#This Row],[58]]),"DNF",    rounds_cum_time[[#This Row],[57]]+laps_times[[#This Row],[58]])</f>
        <v>0.13553789351851855</v>
      </c>
      <c r="BP54" s="138">
        <f>IF(ISBLANK(laps_times[[#This Row],[59]]),"DNF",    rounds_cum_time[[#This Row],[58]]+laps_times[[#This Row],[59]])</f>
        <v>0.13818934027777782</v>
      </c>
      <c r="BQ54" s="138">
        <f>IF(ISBLANK(laps_times[[#This Row],[60]]),"DNF",    rounds_cum_time[[#This Row],[59]]+laps_times[[#This Row],[60]])</f>
        <v>0.14084679398148153</v>
      </c>
      <c r="BR54" s="138">
        <f>IF(ISBLANK(laps_times[[#This Row],[61]]),"DNF",    rounds_cum_time[[#This Row],[60]]+laps_times[[#This Row],[61]])</f>
        <v>0.14362354166666672</v>
      </c>
      <c r="BS54" s="138">
        <f>IF(ISBLANK(laps_times[[#This Row],[62]]),"DNF",    rounds_cum_time[[#This Row],[61]]+laps_times[[#This Row],[62]])</f>
        <v>0.14636075231481485</v>
      </c>
      <c r="BT54" s="139">
        <f>IF(ISBLANK(laps_times[[#This Row],[63]]),"DNF",    rounds_cum_time[[#This Row],[62]]+laps_times[[#This Row],[63]])</f>
        <v>0.14890891203703707</v>
      </c>
    </row>
    <row r="55" spans="2:72" x14ac:dyDescent="0.2">
      <c r="B55" s="130">
        <f>laps_times[[#This Row],[poř]]</f>
        <v>50</v>
      </c>
      <c r="C55" s="131">
        <f>laps_times[[#This Row],[s.č.]]</f>
        <v>69</v>
      </c>
      <c r="D55" s="131" t="str">
        <f>laps_times[[#This Row],[jméno]]</f>
        <v>Kolář Ivan</v>
      </c>
      <c r="E55" s="132">
        <f>laps_times[[#This Row],[roč]]</f>
        <v>1963</v>
      </c>
      <c r="F55" s="132" t="str">
        <f>laps_times[[#This Row],[kat]]</f>
        <v>M4</v>
      </c>
      <c r="G55" s="132">
        <f>laps_times[[#This Row],[poř_kat]]</f>
        <v>6</v>
      </c>
      <c r="H55" s="131" t="str">
        <f>IF(ISBLANK(laps_times[[#This Row],[klub]]),"-",laps_times[[#This Row],[klub]])</f>
        <v>-</v>
      </c>
      <c r="I55" s="134">
        <f>laps_times[[#This Row],[celk. čas]]</f>
        <v>0.14905634259259259</v>
      </c>
      <c r="J55" s="138">
        <f>laps_times[[#This Row],[1]]</f>
        <v>2.6933564814814819E-3</v>
      </c>
      <c r="K55" s="138">
        <f>IF(ISBLANK(laps_times[[#This Row],[2]]),"DNF",    rounds_cum_time[[#This Row],[1]]+laps_times[[#This Row],[2]])</f>
        <v>4.7741898148148153E-3</v>
      </c>
      <c r="L55" s="138">
        <f>IF(ISBLANK(laps_times[[#This Row],[3]]),"DNF",    rounds_cum_time[[#This Row],[2]]+laps_times[[#This Row],[3]])</f>
        <v>6.844328703703704E-3</v>
      </c>
      <c r="M55" s="138">
        <f>IF(ISBLANK(laps_times[[#This Row],[4]]),"DNF",    rounds_cum_time[[#This Row],[3]]+laps_times[[#This Row],[4]])</f>
        <v>8.9035648148148155E-3</v>
      </c>
      <c r="N55" s="138">
        <f>IF(ISBLANK(laps_times[[#This Row],[5]]),"DNF",    rounds_cum_time[[#This Row],[4]]+laps_times[[#This Row],[5]])</f>
        <v>1.099013888888889E-2</v>
      </c>
      <c r="O55" s="138">
        <f>IF(ISBLANK(laps_times[[#This Row],[6]]),"DNF",    rounds_cum_time[[#This Row],[5]]+laps_times[[#This Row],[6]])</f>
        <v>1.3091909722222222E-2</v>
      </c>
      <c r="P55" s="138">
        <f>IF(ISBLANK(laps_times[[#This Row],[7]]),"DNF",    rounds_cum_time[[#This Row],[6]]+laps_times[[#This Row],[7]])</f>
        <v>1.5215810185185185E-2</v>
      </c>
      <c r="Q55" s="138">
        <f>IF(ISBLANK(laps_times[[#This Row],[8]]),"DNF",    rounds_cum_time[[#This Row],[7]]+laps_times[[#This Row],[8]])</f>
        <v>1.7361261574074072E-2</v>
      </c>
      <c r="R55" s="138">
        <f>IF(ISBLANK(laps_times[[#This Row],[9]]),"DNF",    rounds_cum_time[[#This Row],[8]]+laps_times[[#This Row],[9]])</f>
        <v>1.9505289351851852E-2</v>
      </c>
      <c r="S55" s="138">
        <f>IF(ISBLANK(laps_times[[#This Row],[10]]),"DNF",    rounds_cum_time[[#This Row],[9]]+laps_times[[#This Row],[10]])</f>
        <v>2.1622951388888888E-2</v>
      </c>
      <c r="T55" s="138">
        <f>IF(ISBLANK(laps_times[[#This Row],[11]]),"DNF",    rounds_cum_time[[#This Row],[10]]+laps_times[[#This Row],[11]])</f>
        <v>2.3792604166666665E-2</v>
      </c>
      <c r="U55" s="138">
        <f>IF(ISBLANK(laps_times[[#This Row],[12]]),"DNF",    rounds_cum_time[[#This Row],[11]]+laps_times[[#This Row],[12]])</f>
        <v>2.5955312499999997E-2</v>
      </c>
      <c r="V55" s="138">
        <f>IF(ISBLANK(laps_times[[#This Row],[13]]),"DNF",    rounds_cum_time[[#This Row],[12]]+laps_times[[#This Row],[13]])</f>
        <v>2.8131041666666665E-2</v>
      </c>
      <c r="W55" s="138">
        <f>IF(ISBLANK(laps_times[[#This Row],[14]]),"DNF",    rounds_cum_time[[#This Row],[13]]+laps_times[[#This Row],[14]])</f>
        <v>3.0348935185185184E-2</v>
      </c>
      <c r="X55" s="138">
        <f>IF(ISBLANK(laps_times[[#This Row],[15]]),"DNF",    rounds_cum_time[[#This Row],[14]]+laps_times[[#This Row],[15]])</f>
        <v>3.2568425925925924E-2</v>
      </c>
      <c r="Y55" s="138">
        <f>IF(ISBLANK(laps_times[[#This Row],[16]]),"DNF",    rounds_cum_time[[#This Row],[15]]+laps_times[[#This Row],[16]])</f>
        <v>3.4767962962962959E-2</v>
      </c>
      <c r="Z55" s="138">
        <f>IF(ISBLANK(laps_times[[#This Row],[17]]),"DNF",    rounds_cum_time[[#This Row],[16]]+laps_times[[#This Row],[17]])</f>
        <v>3.7009143518518514E-2</v>
      </c>
      <c r="AA55" s="138">
        <f>IF(ISBLANK(laps_times[[#This Row],[18]]),"DNF",    rounds_cum_time[[#This Row],[17]]+laps_times[[#This Row],[18]])</f>
        <v>3.9265567129629628E-2</v>
      </c>
      <c r="AB55" s="138">
        <f>IF(ISBLANK(laps_times[[#This Row],[19]]),"DNF",    rounds_cum_time[[#This Row],[18]]+laps_times[[#This Row],[19]])</f>
        <v>4.1441134259259257E-2</v>
      </c>
      <c r="AC55" s="138">
        <f>IF(ISBLANK(laps_times[[#This Row],[20]]),"DNF",    rounds_cum_time[[#This Row],[19]]+laps_times[[#This Row],[20]])</f>
        <v>4.3656423611111106E-2</v>
      </c>
      <c r="AD55" s="138">
        <f>IF(ISBLANK(laps_times[[#This Row],[21]]),"DNF",    rounds_cum_time[[#This Row],[20]]+laps_times[[#This Row],[21]])</f>
        <v>4.5871284722222218E-2</v>
      </c>
      <c r="AE55" s="138">
        <f>IF(ISBLANK(laps_times[[#This Row],[22]]),"DNF",    rounds_cum_time[[#This Row],[21]]+laps_times[[#This Row],[22]])</f>
        <v>4.8089212962962959E-2</v>
      </c>
      <c r="AF55" s="138">
        <f>IF(ISBLANK(laps_times[[#This Row],[23]]),"DNF",    rounds_cum_time[[#This Row],[22]]+laps_times[[#This Row],[23]])</f>
        <v>5.0299004629629628E-2</v>
      </c>
      <c r="AG55" s="138">
        <f>IF(ISBLANK(laps_times[[#This Row],[24]]),"DNF",    rounds_cum_time[[#This Row],[23]]+laps_times[[#This Row],[24]])</f>
        <v>5.2487430555555555E-2</v>
      </c>
      <c r="AH55" s="138">
        <f>IF(ISBLANK(laps_times[[#This Row],[25]]),"DNF",    rounds_cum_time[[#This Row],[24]]+laps_times[[#This Row],[25]])</f>
        <v>5.4717800925925923E-2</v>
      </c>
      <c r="AI55" s="138">
        <f>IF(ISBLANK(laps_times[[#This Row],[26]]),"DNF",    rounds_cum_time[[#This Row],[25]]+laps_times[[#This Row],[26]])</f>
        <v>5.6959351851851851E-2</v>
      </c>
      <c r="AJ55" s="138">
        <f>IF(ISBLANK(laps_times[[#This Row],[27]]),"DNF",    rounds_cum_time[[#This Row],[26]]+laps_times[[#This Row],[27]])</f>
        <v>5.9158692129629632E-2</v>
      </c>
      <c r="AK55" s="138">
        <f>IF(ISBLANK(laps_times[[#This Row],[28]]),"DNF",    rounds_cum_time[[#This Row],[27]]+laps_times[[#This Row],[28]])</f>
        <v>6.1364675925925927E-2</v>
      </c>
      <c r="AL55" s="138">
        <f>IF(ISBLANK(laps_times[[#This Row],[29]]),"DNF",    rounds_cum_time[[#This Row],[28]]+laps_times[[#This Row],[29]])</f>
        <v>6.3568275462962967E-2</v>
      </c>
      <c r="AM55" s="138">
        <f>IF(ISBLANK(laps_times[[#This Row],[30]]),"DNF",    rounds_cum_time[[#This Row],[29]]+laps_times[[#This Row],[30]])</f>
        <v>6.5773217592592595E-2</v>
      </c>
      <c r="AN55" s="138">
        <f>IF(ISBLANK(laps_times[[#This Row],[31]]),"DNF",    rounds_cum_time[[#This Row],[30]]+laps_times[[#This Row],[31]])</f>
        <v>6.7970289351851856E-2</v>
      </c>
      <c r="AO55" s="138">
        <f>IF(ISBLANK(laps_times[[#This Row],[32]]),"DNF",    rounds_cum_time[[#This Row],[31]]+laps_times[[#This Row],[32]])</f>
        <v>7.0159710648148146E-2</v>
      </c>
      <c r="AP55" s="138">
        <f>IF(ISBLANK(laps_times[[#This Row],[33]]),"DNF",    rounds_cum_time[[#This Row],[32]]+laps_times[[#This Row],[33]])</f>
        <v>7.2417939814814813E-2</v>
      </c>
      <c r="AQ55" s="138">
        <f>IF(ISBLANK(laps_times[[#This Row],[34]]),"DNF",    rounds_cum_time[[#This Row],[33]]+laps_times[[#This Row],[34]])</f>
        <v>7.470333333333333E-2</v>
      </c>
      <c r="AR55" s="138">
        <f>IF(ISBLANK(laps_times[[#This Row],[35]]),"DNF",    rounds_cum_time[[#This Row],[34]]+laps_times[[#This Row],[35]])</f>
        <v>7.701775462962962E-2</v>
      </c>
      <c r="AS55" s="138">
        <f>IF(ISBLANK(laps_times[[#This Row],[36]]),"DNF",    rounds_cum_time[[#This Row],[35]]+laps_times[[#This Row],[36]])</f>
        <v>7.930324074074073E-2</v>
      </c>
      <c r="AT55" s="138">
        <f>IF(ISBLANK(laps_times[[#This Row],[37]]),"DNF",    rounds_cum_time[[#This Row],[36]]+laps_times[[#This Row],[37]])</f>
        <v>8.1600335648148142E-2</v>
      </c>
      <c r="AU55" s="138">
        <f>IF(ISBLANK(laps_times[[#This Row],[38]]),"DNF",    rounds_cum_time[[#This Row],[37]]+laps_times[[#This Row],[38]])</f>
        <v>8.3927581018518507E-2</v>
      </c>
      <c r="AV55" s="138">
        <f>IF(ISBLANK(laps_times[[#This Row],[39]]),"DNF",    rounds_cum_time[[#This Row],[38]]+laps_times[[#This Row],[39]])</f>
        <v>8.626067129629629E-2</v>
      </c>
      <c r="AW55" s="138">
        <f>IF(ISBLANK(laps_times[[#This Row],[40]]),"DNF",    rounds_cum_time[[#This Row],[39]]+laps_times[[#This Row],[40]])</f>
        <v>8.8603634259259254E-2</v>
      </c>
      <c r="AX55" s="138">
        <f>IF(ISBLANK(laps_times[[#This Row],[41]]),"DNF",    rounds_cum_time[[#This Row],[40]]+laps_times[[#This Row],[41]])</f>
        <v>9.0965011574074064E-2</v>
      </c>
      <c r="AY55" s="138">
        <f>IF(ISBLANK(laps_times[[#This Row],[42]]),"DNF",    rounds_cum_time[[#This Row],[41]]+laps_times[[#This Row],[42]])</f>
        <v>9.3302418981481478E-2</v>
      </c>
      <c r="AZ55" s="138">
        <f>IF(ISBLANK(laps_times[[#This Row],[43]]),"DNF",    rounds_cum_time[[#This Row],[42]]+laps_times[[#This Row],[43]])</f>
        <v>9.5725011574074065E-2</v>
      </c>
      <c r="BA55" s="138">
        <f>IF(ISBLANK(laps_times[[#This Row],[44]]),"DNF",    rounds_cum_time[[#This Row],[43]]+laps_times[[#This Row],[44]])</f>
        <v>9.8143576388888876E-2</v>
      </c>
      <c r="BB55" s="138">
        <f>IF(ISBLANK(laps_times[[#This Row],[45]]),"DNF",    rounds_cum_time[[#This Row],[44]]+laps_times[[#This Row],[45]])</f>
        <v>0.10058530092592591</v>
      </c>
      <c r="BC55" s="138">
        <f>IF(ISBLANK(laps_times[[#This Row],[46]]),"DNF",    rounds_cum_time[[#This Row],[45]]+laps_times[[#This Row],[46]])</f>
        <v>0.10304938657407406</v>
      </c>
      <c r="BD55" s="138">
        <f>IF(ISBLANK(laps_times[[#This Row],[47]]),"DNF",    rounds_cum_time[[#This Row],[46]]+laps_times[[#This Row],[47]])</f>
        <v>0.10549944444444442</v>
      </c>
      <c r="BE55" s="138">
        <f>IF(ISBLANK(laps_times[[#This Row],[48]]),"DNF",    rounds_cum_time[[#This Row],[47]]+laps_times[[#This Row],[48]])</f>
        <v>0.10853876157407405</v>
      </c>
      <c r="BF55" s="138">
        <f>IF(ISBLANK(laps_times[[#This Row],[49]]),"DNF",    rounds_cum_time[[#This Row],[48]]+laps_times[[#This Row],[49]])</f>
        <v>0.11103091435185183</v>
      </c>
      <c r="BG55" s="138">
        <f>IF(ISBLANK(laps_times[[#This Row],[50]]),"DNF",    rounds_cum_time[[#This Row],[49]]+laps_times[[#This Row],[50]])</f>
        <v>0.11358969907407405</v>
      </c>
      <c r="BH55" s="138">
        <f>IF(ISBLANK(laps_times[[#This Row],[51]]),"DNF",    rounds_cum_time[[#This Row],[50]]+laps_times[[#This Row],[51]])</f>
        <v>0.11661434027777776</v>
      </c>
      <c r="BI55" s="138">
        <f>IF(ISBLANK(laps_times[[#This Row],[52]]),"DNF",    rounds_cum_time[[#This Row],[51]]+laps_times[[#This Row],[52]])</f>
        <v>0.1192691435185185</v>
      </c>
      <c r="BJ55" s="138">
        <f>IF(ISBLANK(laps_times[[#This Row],[53]]),"DNF",    rounds_cum_time[[#This Row],[52]]+laps_times[[#This Row],[53]])</f>
        <v>0.12196964120370368</v>
      </c>
      <c r="BK55" s="138">
        <f>IF(ISBLANK(laps_times[[#This Row],[54]]),"DNF",    rounds_cum_time[[#This Row],[53]]+laps_times[[#This Row],[54]])</f>
        <v>0.1246054398148148</v>
      </c>
      <c r="BL55" s="138">
        <f>IF(ISBLANK(laps_times[[#This Row],[55]]),"DNF",    rounds_cum_time[[#This Row],[54]]+laps_times[[#This Row],[55]])</f>
        <v>0.12766358796296295</v>
      </c>
      <c r="BM55" s="138">
        <f>IF(ISBLANK(laps_times[[#This Row],[56]]),"DNF",    rounds_cum_time[[#This Row],[55]]+laps_times[[#This Row],[56]])</f>
        <v>0.13025229166666666</v>
      </c>
      <c r="BN55" s="138">
        <f>IF(ISBLANK(laps_times[[#This Row],[57]]),"DNF",    rounds_cum_time[[#This Row],[56]]+laps_times[[#This Row],[57]])</f>
        <v>0.13289942129629628</v>
      </c>
      <c r="BO55" s="138">
        <f>IF(ISBLANK(laps_times[[#This Row],[58]]),"DNF",    rounds_cum_time[[#This Row],[57]]+laps_times[[#This Row],[58]])</f>
        <v>0.1360203009259259</v>
      </c>
      <c r="BP55" s="138">
        <f>IF(ISBLANK(laps_times[[#This Row],[59]]),"DNF",    rounds_cum_time[[#This Row],[58]]+laps_times[[#This Row],[59]])</f>
        <v>0.13862030092592589</v>
      </c>
      <c r="BQ55" s="138">
        <f>IF(ISBLANK(laps_times[[#This Row],[60]]),"DNF",    rounds_cum_time[[#This Row],[59]]+laps_times[[#This Row],[60]])</f>
        <v>0.14118393518518516</v>
      </c>
      <c r="BR55" s="138">
        <f>IF(ISBLANK(laps_times[[#This Row],[61]]),"DNF",    rounds_cum_time[[#This Row],[60]]+laps_times[[#This Row],[61]])</f>
        <v>0.14419914351851848</v>
      </c>
      <c r="BS55" s="138">
        <f>IF(ISBLANK(laps_times[[#This Row],[62]]),"DNF",    rounds_cum_time[[#This Row],[61]]+laps_times[[#This Row],[62]])</f>
        <v>0.14668989583333331</v>
      </c>
      <c r="BT55" s="139">
        <f>IF(ISBLANK(laps_times[[#This Row],[63]]),"DNF",    rounds_cum_time[[#This Row],[62]]+laps_times[[#This Row],[63]])</f>
        <v>0.14905634259259257</v>
      </c>
    </row>
    <row r="56" spans="2:72" x14ac:dyDescent="0.2">
      <c r="B56" s="130">
        <f>laps_times[[#This Row],[poř]]</f>
        <v>51</v>
      </c>
      <c r="C56" s="131">
        <f>laps_times[[#This Row],[s.č.]]</f>
        <v>129</v>
      </c>
      <c r="D56" s="131" t="str">
        <f>laps_times[[#This Row],[jméno]]</f>
        <v>Kohoutová Věra</v>
      </c>
      <c r="E56" s="132">
        <f>laps_times[[#This Row],[roč]]</f>
        <v>1967</v>
      </c>
      <c r="F56" s="132" t="str">
        <f>laps_times[[#This Row],[kat]]</f>
        <v>Z2</v>
      </c>
      <c r="G56" s="132">
        <f>laps_times[[#This Row],[poř_kat]]</f>
        <v>3</v>
      </c>
      <c r="H56" s="131" t="str">
        <f>IF(ISBLANK(laps_times[[#This Row],[klub]]),"-",laps_times[[#This Row],[klub]])</f>
        <v>Trailpoint</v>
      </c>
      <c r="I56" s="134">
        <f>laps_times[[#This Row],[celk. čas]]</f>
        <v>0.1495071875</v>
      </c>
      <c r="J56" s="138">
        <f>laps_times[[#This Row],[1]]</f>
        <v>2.9072106481481483E-3</v>
      </c>
      <c r="K56" s="138">
        <f>IF(ISBLANK(laps_times[[#This Row],[2]]),"DNF",    rounds_cum_time[[#This Row],[1]]+laps_times[[#This Row],[2]])</f>
        <v>5.1439236111111113E-3</v>
      </c>
      <c r="L56" s="138">
        <f>IF(ISBLANK(laps_times[[#This Row],[3]]),"DNF",    rounds_cum_time[[#This Row],[2]]+laps_times[[#This Row],[3]])</f>
        <v>7.4319444444444441E-3</v>
      </c>
      <c r="M56" s="138">
        <f>IF(ISBLANK(laps_times[[#This Row],[4]]),"DNF",    rounds_cum_time[[#This Row],[3]]+laps_times[[#This Row],[4]])</f>
        <v>9.7242824074074072E-3</v>
      </c>
      <c r="N56" s="138">
        <f>IF(ISBLANK(laps_times[[#This Row],[5]]),"DNF",    rounds_cum_time[[#This Row],[4]]+laps_times[[#This Row],[5]])</f>
        <v>1.2009027777777778E-2</v>
      </c>
      <c r="O56" s="138">
        <f>IF(ISBLANK(laps_times[[#This Row],[6]]),"DNF",    rounds_cum_time[[#This Row],[5]]+laps_times[[#This Row],[6]])</f>
        <v>1.4296423611111112E-2</v>
      </c>
      <c r="P56" s="138">
        <f>IF(ISBLANK(laps_times[[#This Row],[7]]),"DNF",    rounds_cum_time[[#This Row],[6]]+laps_times[[#This Row],[7]])</f>
        <v>1.6527465277777778E-2</v>
      </c>
      <c r="Q56" s="138">
        <f>IF(ISBLANK(laps_times[[#This Row],[8]]),"DNF",    rounds_cum_time[[#This Row],[7]]+laps_times[[#This Row],[8]])</f>
        <v>1.8729247685185184E-2</v>
      </c>
      <c r="R56" s="138">
        <f>IF(ISBLANK(laps_times[[#This Row],[9]]),"DNF",    rounds_cum_time[[#This Row],[8]]+laps_times[[#This Row],[9]])</f>
        <v>2.0940671296296294E-2</v>
      </c>
      <c r="S56" s="138">
        <f>IF(ISBLANK(laps_times[[#This Row],[10]]),"DNF",    rounds_cum_time[[#This Row],[9]]+laps_times[[#This Row],[10]])</f>
        <v>2.31858912037037E-2</v>
      </c>
      <c r="T56" s="138">
        <f>IF(ISBLANK(laps_times[[#This Row],[11]]),"DNF",    rounds_cum_time[[#This Row],[10]]+laps_times[[#This Row],[11]])</f>
        <v>2.5484537037037035E-2</v>
      </c>
      <c r="U56" s="138">
        <f>IF(ISBLANK(laps_times[[#This Row],[12]]),"DNF",    rounds_cum_time[[#This Row],[11]]+laps_times[[#This Row],[12]])</f>
        <v>2.7805543981481478E-2</v>
      </c>
      <c r="V56" s="138">
        <f>IF(ISBLANK(laps_times[[#This Row],[13]]),"DNF",    rounds_cum_time[[#This Row],[12]]+laps_times[[#This Row],[13]])</f>
        <v>3.0133599537037033E-2</v>
      </c>
      <c r="W56" s="138">
        <f>IF(ISBLANK(laps_times[[#This Row],[14]]),"DNF",    rounds_cum_time[[#This Row],[13]]+laps_times[[#This Row],[14]])</f>
        <v>3.2485914351851851E-2</v>
      </c>
      <c r="X56" s="138">
        <f>IF(ISBLANK(laps_times[[#This Row],[15]]),"DNF",    rounds_cum_time[[#This Row],[14]]+laps_times[[#This Row],[15]])</f>
        <v>3.4856018518518515E-2</v>
      </c>
      <c r="Y56" s="138">
        <f>IF(ISBLANK(laps_times[[#This Row],[16]]),"DNF",    rounds_cum_time[[#This Row],[15]]+laps_times[[#This Row],[16]])</f>
        <v>3.7187013888888884E-2</v>
      </c>
      <c r="Z56" s="138">
        <f>IF(ISBLANK(laps_times[[#This Row],[17]]),"DNF",    rounds_cum_time[[#This Row],[16]]+laps_times[[#This Row],[17]])</f>
        <v>3.9524293981481474E-2</v>
      </c>
      <c r="AA56" s="138">
        <f>IF(ISBLANK(laps_times[[#This Row],[18]]),"DNF",    rounds_cum_time[[#This Row],[17]]+laps_times[[#This Row],[18]])</f>
        <v>4.184192129629629E-2</v>
      </c>
      <c r="AB56" s="138">
        <f>IF(ISBLANK(laps_times[[#This Row],[19]]),"DNF",    rounds_cum_time[[#This Row],[18]]+laps_times[[#This Row],[19]])</f>
        <v>4.4110057870370367E-2</v>
      </c>
      <c r="AC56" s="138">
        <f>IF(ISBLANK(laps_times[[#This Row],[20]]),"DNF",    rounds_cum_time[[#This Row],[19]]+laps_times[[#This Row],[20]])</f>
        <v>4.6357187499999994E-2</v>
      </c>
      <c r="AD56" s="138">
        <f>IF(ISBLANK(laps_times[[#This Row],[21]]),"DNF",    rounds_cum_time[[#This Row],[20]]+laps_times[[#This Row],[21]])</f>
        <v>4.858302083333333E-2</v>
      </c>
      <c r="AE56" s="138">
        <f>IF(ISBLANK(laps_times[[#This Row],[22]]),"DNF",    rounds_cum_time[[#This Row],[21]]+laps_times[[#This Row],[22]])</f>
        <v>5.0818472222222216E-2</v>
      </c>
      <c r="AF56" s="138">
        <f>IF(ISBLANK(laps_times[[#This Row],[23]]),"DNF",    rounds_cum_time[[#This Row],[22]]+laps_times[[#This Row],[23]])</f>
        <v>5.3100520833333324E-2</v>
      </c>
      <c r="AG56" s="138">
        <f>IF(ISBLANK(laps_times[[#This Row],[24]]),"DNF",    rounds_cum_time[[#This Row],[23]]+laps_times[[#This Row],[24]])</f>
        <v>5.5372407407407398E-2</v>
      </c>
      <c r="AH56" s="138">
        <f>IF(ISBLANK(laps_times[[#This Row],[25]]),"DNF",    rounds_cum_time[[#This Row],[24]]+laps_times[[#This Row],[25]])</f>
        <v>5.7694548611111104E-2</v>
      </c>
      <c r="AI56" s="138">
        <f>IF(ISBLANK(laps_times[[#This Row],[26]]),"DNF",    rounds_cum_time[[#This Row],[25]]+laps_times[[#This Row],[26]])</f>
        <v>5.9997696759259256E-2</v>
      </c>
      <c r="AJ56" s="138">
        <f>IF(ISBLANK(laps_times[[#This Row],[27]]),"DNF",    rounds_cum_time[[#This Row],[26]]+laps_times[[#This Row],[27]])</f>
        <v>6.2308333333333327E-2</v>
      </c>
      <c r="AK56" s="138">
        <f>IF(ISBLANK(laps_times[[#This Row],[28]]),"DNF",    rounds_cum_time[[#This Row],[27]]+laps_times[[#This Row],[28]])</f>
        <v>6.4645231481481477E-2</v>
      </c>
      <c r="AL56" s="138">
        <f>IF(ISBLANK(laps_times[[#This Row],[29]]),"DNF",    rounds_cum_time[[#This Row],[28]]+laps_times[[#This Row],[29]])</f>
        <v>6.6947384259259252E-2</v>
      </c>
      <c r="AM56" s="138">
        <f>IF(ISBLANK(laps_times[[#This Row],[30]]),"DNF",    rounds_cum_time[[#This Row],[29]]+laps_times[[#This Row],[30]])</f>
        <v>6.9279131944444433E-2</v>
      </c>
      <c r="AN56" s="138">
        <f>IF(ISBLANK(laps_times[[#This Row],[31]]),"DNF",    rounds_cum_time[[#This Row],[30]]+laps_times[[#This Row],[31]])</f>
        <v>7.164371527777777E-2</v>
      </c>
      <c r="AO56" s="138">
        <f>IF(ISBLANK(laps_times[[#This Row],[32]]),"DNF",    rounds_cum_time[[#This Row],[31]]+laps_times[[#This Row],[32]])</f>
        <v>7.3957164351851845E-2</v>
      </c>
      <c r="AP56" s="138">
        <f>IF(ISBLANK(laps_times[[#This Row],[33]]),"DNF",    rounds_cum_time[[#This Row],[32]]+laps_times[[#This Row],[33]])</f>
        <v>7.6295115740740729E-2</v>
      </c>
      <c r="AQ56" s="138">
        <f>IF(ISBLANK(laps_times[[#This Row],[34]]),"DNF",    rounds_cum_time[[#This Row],[33]]+laps_times[[#This Row],[34]])</f>
        <v>7.8630277777777771E-2</v>
      </c>
      <c r="AR56" s="138">
        <f>IF(ISBLANK(laps_times[[#This Row],[35]]),"DNF",    rounds_cum_time[[#This Row],[34]]+laps_times[[#This Row],[35]])</f>
        <v>8.1012141203703703E-2</v>
      </c>
      <c r="AS56" s="138">
        <f>IF(ISBLANK(laps_times[[#This Row],[36]]),"DNF",    rounds_cum_time[[#This Row],[35]]+laps_times[[#This Row],[36]])</f>
        <v>8.3412951388888892E-2</v>
      </c>
      <c r="AT56" s="138">
        <f>IF(ISBLANK(laps_times[[#This Row],[37]]),"DNF",    rounds_cum_time[[#This Row],[36]]+laps_times[[#This Row],[37]])</f>
        <v>8.5789004629629628E-2</v>
      </c>
      <c r="AU56" s="138">
        <f>IF(ISBLANK(laps_times[[#This Row],[38]]),"DNF",    rounds_cum_time[[#This Row],[37]]+laps_times[[#This Row],[38]])</f>
        <v>8.8126539351851857E-2</v>
      </c>
      <c r="AV56" s="138">
        <f>IF(ISBLANK(laps_times[[#This Row],[39]]),"DNF",    rounds_cum_time[[#This Row],[38]]+laps_times[[#This Row],[39]])</f>
        <v>9.0512164351851859E-2</v>
      </c>
      <c r="AW56" s="138">
        <f>IF(ISBLANK(laps_times[[#This Row],[40]]),"DNF",    rounds_cum_time[[#This Row],[39]]+laps_times[[#This Row],[40]])</f>
        <v>9.2867268518518523E-2</v>
      </c>
      <c r="AX56" s="138">
        <f>IF(ISBLANK(laps_times[[#This Row],[41]]),"DNF",    rounds_cum_time[[#This Row],[40]]+laps_times[[#This Row],[41]])</f>
        <v>9.5204652777777787E-2</v>
      </c>
      <c r="AY56" s="138">
        <f>IF(ISBLANK(laps_times[[#This Row],[42]]),"DNF",    rounds_cum_time[[#This Row],[41]]+laps_times[[#This Row],[42]])</f>
        <v>9.7580057870370385E-2</v>
      </c>
      <c r="AZ56" s="138">
        <f>IF(ISBLANK(laps_times[[#This Row],[43]]),"DNF",    rounds_cum_time[[#This Row],[42]]+laps_times[[#This Row],[43]])</f>
        <v>9.9957442129629648E-2</v>
      </c>
      <c r="BA56" s="138">
        <f>IF(ISBLANK(laps_times[[#This Row],[44]]),"DNF",    rounds_cum_time[[#This Row],[43]]+laps_times[[#This Row],[44]])</f>
        <v>0.10239314814814816</v>
      </c>
      <c r="BB56" s="138">
        <f>IF(ISBLANK(laps_times[[#This Row],[45]]),"DNF",    rounds_cum_time[[#This Row],[44]]+laps_times[[#This Row],[45]])</f>
        <v>0.10482241898148149</v>
      </c>
      <c r="BC56" s="138">
        <f>IF(ISBLANK(laps_times[[#This Row],[46]]),"DNF",    rounds_cum_time[[#This Row],[45]]+laps_times[[#This Row],[46]])</f>
        <v>0.10727668981481482</v>
      </c>
      <c r="BD56" s="138">
        <f>IF(ISBLANK(laps_times[[#This Row],[47]]),"DNF",    rounds_cum_time[[#This Row],[46]]+laps_times[[#This Row],[47]])</f>
        <v>0.10975084490740741</v>
      </c>
      <c r="BE56" s="138">
        <f>IF(ISBLANK(laps_times[[#This Row],[48]]),"DNF",    rounds_cum_time[[#This Row],[47]]+laps_times[[#This Row],[48]])</f>
        <v>0.11227702546296296</v>
      </c>
      <c r="BF56" s="138">
        <f>IF(ISBLANK(laps_times[[#This Row],[49]]),"DNF",    rounds_cum_time[[#This Row],[48]]+laps_times[[#This Row],[49]])</f>
        <v>0.11478508101851852</v>
      </c>
      <c r="BG56" s="138">
        <f>IF(ISBLANK(laps_times[[#This Row],[50]]),"DNF",    rounds_cum_time[[#This Row],[49]]+laps_times[[#This Row],[50]])</f>
        <v>0.11726333333333333</v>
      </c>
      <c r="BH56" s="138">
        <f>IF(ISBLANK(laps_times[[#This Row],[51]]),"DNF",    rounds_cum_time[[#This Row],[50]]+laps_times[[#This Row],[51]])</f>
        <v>0.1197527662037037</v>
      </c>
      <c r="BI56" s="138">
        <f>IF(ISBLANK(laps_times[[#This Row],[52]]),"DNF",    rounds_cum_time[[#This Row],[51]]+laps_times[[#This Row],[52]])</f>
        <v>0.12222456018518518</v>
      </c>
      <c r="BJ56" s="138">
        <f>IF(ISBLANK(laps_times[[#This Row],[53]]),"DNF",    rounds_cum_time[[#This Row],[52]]+laps_times[[#This Row],[53]])</f>
        <v>0.12472913194444445</v>
      </c>
      <c r="BK56" s="138">
        <f>IF(ISBLANK(laps_times[[#This Row],[54]]),"DNF",    rounds_cum_time[[#This Row],[53]]+laps_times[[#This Row],[54]])</f>
        <v>0.12724841435185186</v>
      </c>
      <c r="BL56" s="138">
        <f>IF(ISBLANK(laps_times[[#This Row],[55]]),"DNF",    rounds_cum_time[[#This Row],[54]]+laps_times[[#This Row],[55]])</f>
        <v>0.12976681712962965</v>
      </c>
      <c r="BM56" s="138">
        <f>IF(ISBLANK(laps_times[[#This Row],[56]]),"DNF",    rounds_cum_time[[#This Row],[55]]+laps_times[[#This Row],[56]])</f>
        <v>0.13227096064814817</v>
      </c>
      <c r="BN56" s="138">
        <f>IF(ISBLANK(laps_times[[#This Row],[57]]),"DNF",    rounds_cum_time[[#This Row],[56]]+laps_times[[#This Row],[57]])</f>
        <v>0.13477811342592594</v>
      </c>
      <c r="BO56" s="138">
        <f>IF(ISBLANK(laps_times[[#This Row],[58]]),"DNF",    rounds_cum_time[[#This Row],[57]]+laps_times[[#This Row],[58]])</f>
        <v>0.13722790509259261</v>
      </c>
      <c r="BP56" s="138">
        <f>IF(ISBLANK(laps_times[[#This Row],[59]]),"DNF",    rounds_cum_time[[#This Row],[58]]+laps_times[[#This Row],[59]])</f>
        <v>0.13974070601851854</v>
      </c>
      <c r="BQ56" s="138">
        <f>IF(ISBLANK(laps_times[[#This Row],[60]]),"DNF",    rounds_cum_time[[#This Row],[59]]+laps_times[[#This Row],[60]])</f>
        <v>0.14220850694444448</v>
      </c>
      <c r="BR56" s="138">
        <f>IF(ISBLANK(laps_times[[#This Row],[61]]),"DNF",    rounds_cum_time[[#This Row],[60]]+laps_times[[#This Row],[61]])</f>
        <v>0.1446569328703704</v>
      </c>
      <c r="BS56" s="138">
        <f>IF(ISBLANK(laps_times[[#This Row],[62]]),"DNF",    rounds_cum_time[[#This Row],[61]]+laps_times[[#This Row],[62]])</f>
        <v>0.14713619212962967</v>
      </c>
      <c r="BT56" s="139">
        <f>IF(ISBLANK(laps_times[[#This Row],[63]]),"DNF",    rounds_cum_time[[#This Row],[62]]+laps_times[[#This Row],[63]])</f>
        <v>0.14950718750000003</v>
      </c>
    </row>
    <row r="57" spans="2:72" x14ac:dyDescent="0.2">
      <c r="B57" s="130">
        <f>laps_times[[#This Row],[poř]]</f>
        <v>52</v>
      </c>
      <c r="C57" s="131">
        <f>laps_times[[#This Row],[s.č.]]</f>
        <v>26</v>
      </c>
      <c r="D57" s="131" t="str">
        <f>laps_times[[#This Row],[jméno]]</f>
        <v>Průša Miroslav</v>
      </c>
      <c r="E57" s="132">
        <f>laps_times[[#This Row],[roč]]</f>
        <v>1987</v>
      </c>
      <c r="F57" s="132" t="str">
        <f>laps_times[[#This Row],[kat]]</f>
        <v>M1</v>
      </c>
      <c r="G57" s="132">
        <f>laps_times[[#This Row],[poř_kat]]</f>
        <v>3</v>
      </c>
      <c r="H57" s="131" t="str">
        <f>IF(ISBLANK(laps_times[[#This Row],[klub]]),"-",laps_times[[#This Row],[klub]])</f>
        <v>Dynín</v>
      </c>
      <c r="I57" s="134">
        <f>laps_times[[#This Row],[celk. čas]]</f>
        <v>0.14987458333333334</v>
      </c>
      <c r="J57" s="138">
        <f>laps_times[[#This Row],[1]]</f>
        <v>2.9808449074074077E-3</v>
      </c>
      <c r="K57" s="138">
        <f>IF(ISBLANK(laps_times[[#This Row],[2]]),"DNF",    rounds_cum_time[[#This Row],[1]]+laps_times[[#This Row],[2]])</f>
        <v>5.164189814814815E-3</v>
      </c>
      <c r="L57" s="138">
        <f>IF(ISBLANK(laps_times[[#This Row],[3]]),"DNF",    rounds_cum_time[[#This Row],[2]]+laps_times[[#This Row],[3]])</f>
        <v>7.4236458333333342E-3</v>
      </c>
      <c r="M57" s="138">
        <f>IF(ISBLANK(laps_times[[#This Row],[4]]),"DNF",    rounds_cum_time[[#This Row],[3]]+laps_times[[#This Row],[4]])</f>
        <v>9.7226041666666676E-3</v>
      </c>
      <c r="N57" s="138">
        <f>IF(ISBLANK(laps_times[[#This Row],[5]]),"DNF",    rounds_cum_time[[#This Row],[4]]+laps_times[[#This Row],[5]])</f>
        <v>1.1998668981481483E-2</v>
      </c>
      <c r="O57" s="138">
        <f>IF(ISBLANK(laps_times[[#This Row],[6]]),"DNF",    rounds_cum_time[[#This Row],[5]]+laps_times[[#This Row],[6]])</f>
        <v>1.4283750000000001E-2</v>
      </c>
      <c r="P57" s="138">
        <f>IF(ISBLANK(laps_times[[#This Row],[7]]),"DNF",    rounds_cum_time[[#This Row],[6]]+laps_times[[#This Row],[7]])</f>
        <v>1.6552962962962964E-2</v>
      </c>
      <c r="Q57" s="138">
        <f>IF(ISBLANK(laps_times[[#This Row],[8]]),"DNF",    rounds_cum_time[[#This Row],[7]]+laps_times[[#This Row],[8]])</f>
        <v>1.8739212962962964E-2</v>
      </c>
      <c r="R57" s="138">
        <f>IF(ISBLANK(laps_times[[#This Row],[9]]),"DNF",    rounds_cum_time[[#This Row],[8]]+laps_times[[#This Row],[9]])</f>
        <v>2.0943043981481484E-2</v>
      </c>
      <c r="S57" s="138">
        <f>IF(ISBLANK(laps_times[[#This Row],[10]]),"DNF",    rounds_cum_time[[#This Row],[9]]+laps_times[[#This Row],[10]])</f>
        <v>2.3177280092592595E-2</v>
      </c>
      <c r="T57" s="138">
        <f>IF(ISBLANK(laps_times[[#This Row],[11]]),"DNF",    rounds_cum_time[[#This Row],[10]]+laps_times[[#This Row],[11]])</f>
        <v>2.5459594907407408E-2</v>
      </c>
      <c r="U57" s="138">
        <f>IF(ISBLANK(laps_times[[#This Row],[12]]),"DNF",    rounds_cum_time[[#This Row],[11]]+laps_times[[#This Row],[12]])</f>
        <v>2.7619363425925927E-2</v>
      </c>
      <c r="V57" s="138">
        <f>IF(ISBLANK(laps_times[[#This Row],[13]]),"DNF",    rounds_cum_time[[#This Row],[12]]+laps_times[[#This Row],[13]])</f>
        <v>2.9726180555555558E-2</v>
      </c>
      <c r="W57" s="138">
        <f>IF(ISBLANK(laps_times[[#This Row],[14]]),"DNF",    rounds_cum_time[[#This Row],[13]]+laps_times[[#This Row],[14]])</f>
        <v>3.1878969907407406E-2</v>
      </c>
      <c r="X57" s="138">
        <f>IF(ISBLANK(laps_times[[#This Row],[15]]),"DNF",    rounds_cum_time[[#This Row],[14]]+laps_times[[#This Row],[15]])</f>
        <v>3.4080960648148147E-2</v>
      </c>
      <c r="Y57" s="138">
        <f>IF(ISBLANK(laps_times[[#This Row],[16]]),"DNF",    rounds_cum_time[[#This Row],[15]]+laps_times[[#This Row],[16]])</f>
        <v>3.6240150462962958E-2</v>
      </c>
      <c r="Z57" s="138">
        <f>IF(ISBLANK(laps_times[[#This Row],[17]]),"DNF",    rounds_cum_time[[#This Row],[16]]+laps_times[[#This Row],[17]])</f>
        <v>3.8385844907407402E-2</v>
      </c>
      <c r="AA57" s="138">
        <f>IF(ISBLANK(laps_times[[#This Row],[18]]),"DNF",    rounds_cum_time[[#This Row],[17]]+laps_times[[#This Row],[18]])</f>
        <v>4.0500891203703697E-2</v>
      </c>
      <c r="AB57" s="138">
        <f>IF(ISBLANK(laps_times[[#This Row],[19]]),"DNF",    rounds_cum_time[[#This Row],[18]]+laps_times[[#This Row],[19]])</f>
        <v>4.267508101851851E-2</v>
      </c>
      <c r="AC57" s="138">
        <f>IF(ISBLANK(laps_times[[#This Row],[20]]),"DNF",    rounds_cum_time[[#This Row],[19]]+laps_times[[#This Row],[20]])</f>
        <v>4.4859872685185175E-2</v>
      </c>
      <c r="AD57" s="138">
        <f>IF(ISBLANK(laps_times[[#This Row],[21]]),"DNF",    rounds_cum_time[[#This Row],[20]]+laps_times[[#This Row],[21]])</f>
        <v>4.7075127314814807E-2</v>
      </c>
      <c r="AE57" s="138">
        <f>IF(ISBLANK(laps_times[[#This Row],[22]]),"DNF",    rounds_cum_time[[#This Row],[21]]+laps_times[[#This Row],[22]])</f>
        <v>4.9224837962962953E-2</v>
      </c>
      <c r="AF57" s="138">
        <f>IF(ISBLANK(laps_times[[#This Row],[23]]),"DNF",    rounds_cum_time[[#This Row],[22]]+laps_times[[#This Row],[23]])</f>
        <v>5.146571759259258E-2</v>
      </c>
      <c r="AG57" s="138">
        <f>IF(ISBLANK(laps_times[[#This Row],[24]]),"DNF",    rounds_cum_time[[#This Row],[23]]+laps_times[[#This Row],[24]])</f>
        <v>5.3667604166666653E-2</v>
      </c>
      <c r="AH57" s="138">
        <f>IF(ISBLANK(laps_times[[#This Row],[25]]),"DNF",    rounds_cum_time[[#This Row],[24]]+laps_times[[#This Row],[25]])</f>
        <v>5.5864733796296286E-2</v>
      </c>
      <c r="AI57" s="138">
        <f>IF(ISBLANK(laps_times[[#This Row],[26]]),"DNF",    rounds_cum_time[[#This Row],[25]]+laps_times[[#This Row],[26]])</f>
        <v>5.8114236111111099E-2</v>
      </c>
      <c r="AJ57" s="138">
        <f>IF(ISBLANK(laps_times[[#This Row],[27]]),"DNF",    rounds_cum_time[[#This Row],[26]]+laps_times[[#This Row],[27]])</f>
        <v>6.0398912037037025E-2</v>
      </c>
      <c r="AK57" s="138">
        <f>IF(ISBLANK(laps_times[[#This Row],[28]]),"DNF",    rounds_cum_time[[#This Row],[27]]+laps_times[[#This Row],[28]])</f>
        <v>6.2732268518518514E-2</v>
      </c>
      <c r="AL57" s="138">
        <f>IF(ISBLANK(laps_times[[#This Row],[29]]),"DNF",    rounds_cum_time[[#This Row],[28]]+laps_times[[#This Row],[29]])</f>
        <v>6.5020983796296297E-2</v>
      </c>
      <c r="AM57" s="138">
        <f>IF(ISBLANK(laps_times[[#This Row],[30]]),"DNF",    rounds_cum_time[[#This Row],[29]]+laps_times[[#This Row],[30]])</f>
        <v>6.7347812500000007E-2</v>
      </c>
      <c r="AN57" s="138">
        <f>IF(ISBLANK(laps_times[[#This Row],[31]]),"DNF",    rounds_cum_time[[#This Row],[30]]+laps_times[[#This Row],[31]])</f>
        <v>6.9653379629629641E-2</v>
      </c>
      <c r="AO57" s="138">
        <f>IF(ISBLANK(laps_times[[#This Row],[32]]),"DNF",    rounds_cum_time[[#This Row],[31]]+laps_times[[#This Row],[32]])</f>
        <v>7.1979803240740756E-2</v>
      </c>
      <c r="AP57" s="138">
        <f>IF(ISBLANK(laps_times[[#This Row],[33]]),"DNF",    rounds_cum_time[[#This Row],[32]]+laps_times[[#This Row],[33]])</f>
        <v>7.437603009259261E-2</v>
      </c>
      <c r="AQ57" s="138">
        <f>IF(ISBLANK(laps_times[[#This Row],[34]]),"DNF",    rounds_cum_time[[#This Row],[33]]+laps_times[[#This Row],[34]])</f>
        <v>7.6749444444444467E-2</v>
      </c>
      <c r="AR57" s="138">
        <f>IF(ISBLANK(laps_times[[#This Row],[35]]),"DNF",    rounds_cum_time[[#This Row],[34]]+laps_times[[#This Row],[35]])</f>
        <v>7.9119189814814833E-2</v>
      </c>
      <c r="AS57" s="138">
        <f>IF(ISBLANK(laps_times[[#This Row],[36]]),"DNF",    rounds_cum_time[[#This Row],[35]]+laps_times[[#This Row],[36]])</f>
        <v>8.1486307870370395E-2</v>
      </c>
      <c r="AT57" s="138">
        <f>IF(ISBLANK(laps_times[[#This Row],[37]]),"DNF",    rounds_cum_time[[#This Row],[36]]+laps_times[[#This Row],[37]])</f>
        <v>8.3824675925925948E-2</v>
      </c>
      <c r="AU57" s="138">
        <f>IF(ISBLANK(laps_times[[#This Row],[38]]),"DNF",    rounds_cum_time[[#This Row],[37]]+laps_times[[#This Row],[38]])</f>
        <v>8.6220902777777803E-2</v>
      </c>
      <c r="AV57" s="138">
        <f>IF(ISBLANK(laps_times[[#This Row],[39]]),"DNF",    rounds_cum_time[[#This Row],[38]]+laps_times[[#This Row],[39]])</f>
        <v>8.8633807870370396E-2</v>
      </c>
      <c r="AW57" s="138">
        <f>IF(ISBLANK(laps_times[[#This Row],[40]]),"DNF",    rounds_cum_time[[#This Row],[39]]+laps_times[[#This Row],[40]])</f>
        <v>9.099547453703706E-2</v>
      </c>
      <c r="AX57" s="138">
        <f>IF(ISBLANK(laps_times[[#This Row],[41]]),"DNF",    rounds_cum_time[[#This Row],[40]]+laps_times[[#This Row],[41]])</f>
        <v>9.3327465277777799E-2</v>
      </c>
      <c r="AY57" s="138">
        <f>IF(ISBLANK(laps_times[[#This Row],[42]]),"DNF",    rounds_cum_time[[#This Row],[41]]+laps_times[[#This Row],[42]])</f>
        <v>9.571956018518521E-2</v>
      </c>
      <c r="AZ57" s="138">
        <f>IF(ISBLANK(laps_times[[#This Row],[43]]),"DNF",    rounds_cum_time[[#This Row],[42]]+laps_times[[#This Row],[43]])</f>
        <v>9.8089490740740762E-2</v>
      </c>
      <c r="BA57" s="138">
        <f>IF(ISBLANK(laps_times[[#This Row],[44]]),"DNF",    rounds_cum_time[[#This Row],[43]]+laps_times[[#This Row],[44]])</f>
        <v>0.10062712962962965</v>
      </c>
      <c r="BB57" s="138">
        <f>IF(ISBLANK(laps_times[[#This Row],[45]]),"DNF",    rounds_cum_time[[#This Row],[44]]+laps_times[[#This Row],[45]])</f>
        <v>0.10315116898148149</v>
      </c>
      <c r="BC57" s="138">
        <f>IF(ISBLANK(laps_times[[#This Row],[46]]),"DNF",    rounds_cum_time[[#This Row],[45]]+laps_times[[#This Row],[46]])</f>
        <v>0.10565452546296297</v>
      </c>
      <c r="BD57" s="138">
        <f>IF(ISBLANK(laps_times[[#This Row],[47]]),"DNF",    rounds_cum_time[[#This Row],[46]]+laps_times[[#This Row],[47]])</f>
        <v>0.10811325231481482</v>
      </c>
      <c r="BE57" s="138">
        <f>IF(ISBLANK(laps_times[[#This Row],[48]]),"DNF",    rounds_cum_time[[#This Row],[47]]+laps_times[[#This Row],[48]])</f>
        <v>0.11049967592592592</v>
      </c>
      <c r="BF57" s="138">
        <f>IF(ISBLANK(laps_times[[#This Row],[49]]),"DNF",    rounds_cum_time[[#This Row],[48]]+laps_times[[#This Row],[49]])</f>
        <v>0.11294583333333333</v>
      </c>
      <c r="BG57" s="138">
        <f>IF(ISBLANK(laps_times[[#This Row],[50]]),"DNF",    rounds_cum_time[[#This Row],[49]]+laps_times[[#This Row],[50]])</f>
        <v>0.11539741898148148</v>
      </c>
      <c r="BH57" s="138">
        <f>IF(ISBLANK(laps_times[[#This Row],[51]]),"DNF",    rounds_cum_time[[#This Row],[50]]+laps_times[[#This Row],[51]])</f>
        <v>0.11798956018518518</v>
      </c>
      <c r="BI57" s="138">
        <f>IF(ISBLANK(laps_times[[#This Row],[52]]),"DNF",    rounds_cum_time[[#This Row],[51]]+laps_times[[#This Row],[52]])</f>
        <v>0.12057763888888888</v>
      </c>
      <c r="BJ57" s="138">
        <f>IF(ISBLANK(laps_times[[#This Row],[53]]),"DNF",    rounds_cum_time[[#This Row],[52]]+laps_times[[#This Row],[53]])</f>
        <v>0.1231924074074074</v>
      </c>
      <c r="BK57" s="138">
        <f>IF(ISBLANK(laps_times[[#This Row],[54]]),"DNF",    rounds_cum_time[[#This Row],[53]]+laps_times[[#This Row],[54]])</f>
        <v>0.1257793287037037</v>
      </c>
      <c r="BL57" s="138">
        <f>IF(ISBLANK(laps_times[[#This Row],[55]]),"DNF",    rounds_cum_time[[#This Row],[54]]+laps_times[[#This Row],[55]])</f>
        <v>0.1284114236111111</v>
      </c>
      <c r="BM57" s="138">
        <f>IF(ISBLANK(laps_times[[#This Row],[56]]),"DNF",    rounds_cum_time[[#This Row],[55]]+laps_times[[#This Row],[56]])</f>
        <v>0.13112221064814814</v>
      </c>
      <c r="BN57" s="138">
        <f>IF(ISBLANK(laps_times[[#This Row],[57]]),"DNF",    rounds_cum_time[[#This Row],[56]]+laps_times[[#This Row],[57]])</f>
        <v>0.13370607638888887</v>
      </c>
      <c r="BO57" s="138">
        <f>IF(ISBLANK(laps_times[[#This Row],[58]]),"DNF",    rounds_cum_time[[#This Row],[57]]+laps_times[[#This Row],[58]])</f>
        <v>0.13640210648148146</v>
      </c>
      <c r="BP57" s="138">
        <f>IF(ISBLANK(laps_times[[#This Row],[59]]),"DNF",    rounds_cum_time[[#This Row],[58]]+laps_times[[#This Row],[59]])</f>
        <v>0.13919467592592591</v>
      </c>
      <c r="BQ57" s="138">
        <f>IF(ISBLANK(laps_times[[#This Row],[60]]),"DNF",    rounds_cum_time[[#This Row],[59]]+laps_times[[#This Row],[60]])</f>
        <v>0.14196662037037036</v>
      </c>
      <c r="BR57" s="138">
        <f>IF(ISBLANK(laps_times[[#This Row],[61]]),"DNF",    rounds_cum_time[[#This Row],[60]]+laps_times[[#This Row],[61]])</f>
        <v>0.1446222685185185</v>
      </c>
      <c r="BS57" s="138">
        <f>IF(ISBLANK(laps_times[[#This Row],[62]]),"DNF",    rounds_cum_time[[#This Row],[61]]+laps_times[[#This Row],[62]])</f>
        <v>0.14733783564814815</v>
      </c>
      <c r="BT57" s="139">
        <f>IF(ISBLANK(laps_times[[#This Row],[63]]),"DNF",    rounds_cum_time[[#This Row],[62]]+laps_times[[#This Row],[63]])</f>
        <v>0.14987458333333334</v>
      </c>
    </row>
    <row r="58" spans="2:72" x14ac:dyDescent="0.2">
      <c r="B58" s="130">
        <f>laps_times[[#This Row],[poř]]</f>
        <v>53</v>
      </c>
      <c r="C58" s="131">
        <f>laps_times[[#This Row],[s.č.]]</f>
        <v>105</v>
      </c>
      <c r="D58" s="131" t="str">
        <f>laps_times[[#This Row],[jméno]]</f>
        <v>Steinbauer Jiří</v>
      </c>
      <c r="E58" s="132">
        <f>laps_times[[#This Row],[roč]]</f>
        <v>1973</v>
      </c>
      <c r="F58" s="132" t="str">
        <f>laps_times[[#This Row],[kat]]</f>
        <v>M3</v>
      </c>
      <c r="G58" s="132">
        <f>laps_times[[#This Row],[poř_kat]]</f>
        <v>22</v>
      </c>
      <c r="H58" s="131" t="str">
        <f>IF(ISBLANK(laps_times[[#This Row],[klub]]),"-",laps_times[[#This Row],[klub]])</f>
        <v>SK Rejta</v>
      </c>
      <c r="I58" s="134">
        <f>laps_times[[#This Row],[celk. čas]]</f>
        <v>0.14999901620370371</v>
      </c>
      <c r="J58" s="138">
        <f>laps_times[[#This Row],[1]]</f>
        <v>2.7993634259259256E-3</v>
      </c>
      <c r="K58" s="138">
        <f>IF(ISBLANK(laps_times[[#This Row],[2]]),"DNF",    rounds_cum_time[[#This Row],[1]]+laps_times[[#This Row],[2]])</f>
        <v>4.9865509259259255E-3</v>
      </c>
      <c r="L58" s="138">
        <f>IF(ISBLANK(laps_times[[#This Row],[3]]),"DNF",    rounds_cum_time[[#This Row],[2]]+laps_times[[#This Row],[3]])</f>
        <v>7.0988657407407407E-3</v>
      </c>
      <c r="M58" s="138">
        <f>IF(ISBLANK(laps_times[[#This Row],[4]]),"DNF",    rounds_cum_time[[#This Row],[3]]+laps_times[[#This Row],[4]])</f>
        <v>9.2302893518518524E-3</v>
      </c>
      <c r="N58" s="138">
        <f>IF(ISBLANK(laps_times[[#This Row],[5]]),"DNF",    rounds_cum_time[[#This Row],[4]]+laps_times[[#This Row],[5]])</f>
        <v>1.1263171296296297E-2</v>
      </c>
      <c r="O58" s="138">
        <f>IF(ISBLANK(laps_times[[#This Row],[6]]),"DNF",    rounds_cum_time[[#This Row],[5]]+laps_times[[#This Row],[6]])</f>
        <v>1.3409398148148149E-2</v>
      </c>
      <c r="P58" s="138">
        <f>IF(ISBLANK(laps_times[[#This Row],[7]]),"DNF",    rounds_cum_time[[#This Row],[6]]+laps_times[[#This Row],[7]])</f>
        <v>1.5486192129629631E-2</v>
      </c>
      <c r="Q58" s="138">
        <f>IF(ISBLANK(laps_times[[#This Row],[8]]),"DNF",    rounds_cum_time[[#This Row],[7]]+laps_times[[#This Row],[8]])</f>
        <v>1.7522106481481482E-2</v>
      </c>
      <c r="R58" s="138">
        <f>IF(ISBLANK(laps_times[[#This Row],[9]]),"DNF",    rounds_cum_time[[#This Row],[8]]+laps_times[[#This Row],[9]])</f>
        <v>1.9714027777777778E-2</v>
      </c>
      <c r="S58" s="138">
        <f>IF(ISBLANK(laps_times[[#This Row],[10]]),"DNF",    rounds_cum_time[[#This Row],[9]]+laps_times[[#This Row],[10]])</f>
        <v>2.1892534722222221E-2</v>
      </c>
      <c r="T58" s="138">
        <f>IF(ISBLANK(laps_times[[#This Row],[11]]),"DNF",    rounds_cum_time[[#This Row],[10]]+laps_times[[#This Row],[11]])</f>
        <v>2.3994756944444445E-2</v>
      </c>
      <c r="U58" s="138">
        <f>IF(ISBLANK(laps_times[[#This Row],[12]]),"DNF",    rounds_cum_time[[#This Row],[11]]+laps_times[[#This Row],[12]])</f>
        <v>2.6112060185185186E-2</v>
      </c>
      <c r="V58" s="138">
        <f>IF(ISBLANK(laps_times[[#This Row],[13]]),"DNF",    rounds_cum_time[[#This Row],[12]]+laps_times[[#This Row],[13]])</f>
        <v>2.8275543981481483E-2</v>
      </c>
      <c r="W58" s="138">
        <f>IF(ISBLANK(laps_times[[#This Row],[14]]),"DNF",    rounds_cum_time[[#This Row],[13]]+laps_times[[#This Row],[14]])</f>
        <v>3.040721064814815E-2</v>
      </c>
      <c r="X58" s="138">
        <f>IF(ISBLANK(laps_times[[#This Row],[15]]),"DNF",    rounds_cum_time[[#This Row],[14]]+laps_times[[#This Row],[15]])</f>
        <v>3.261606481481482E-2</v>
      </c>
      <c r="Y58" s="138">
        <f>IF(ISBLANK(laps_times[[#This Row],[16]]),"DNF",    rounds_cum_time[[#This Row],[15]]+laps_times[[#This Row],[16]])</f>
        <v>3.4860868055555563E-2</v>
      </c>
      <c r="Z58" s="138">
        <f>IF(ISBLANK(laps_times[[#This Row],[17]]),"DNF",    rounds_cum_time[[#This Row],[16]]+laps_times[[#This Row],[17]])</f>
        <v>3.706318287037038E-2</v>
      </c>
      <c r="AA58" s="138">
        <f>IF(ISBLANK(laps_times[[#This Row],[18]]),"DNF",    rounds_cum_time[[#This Row],[17]]+laps_times[[#This Row],[18]])</f>
        <v>3.9262210648148159E-2</v>
      </c>
      <c r="AB58" s="138">
        <f>IF(ISBLANK(laps_times[[#This Row],[19]]),"DNF",    rounds_cum_time[[#This Row],[18]]+laps_times[[#This Row],[19]])</f>
        <v>4.144273148148149E-2</v>
      </c>
      <c r="AC58" s="138">
        <f>IF(ISBLANK(laps_times[[#This Row],[20]]),"DNF",    rounds_cum_time[[#This Row],[19]]+laps_times[[#This Row],[20]])</f>
        <v>4.3674120370370377E-2</v>
      </c>
      <c r="AD58" s="138">
        <f>IF(ISBLANK(laps_times[[#This Row],[21]]),"DNF",    rounds_cum_time[[#This Row],[20]]+laps_times[[#This Row],[21]])</f>
        <v>4.5800706018518524E-2</v>
      </c>
      <c r="AE58" s="138">
        <f>IF(ISBLANK(laps_times[[#This Row],[22]]),"DNF",    rounds_cum_time[[#This Row],[21]]+laps_times[[#This Row],[22]])</f>
        <v>4.7989560185185187E-2</v>
      </c>
      <c r="AF58" s="138">
        <f>IF(ISBLANK(laps_times[[#This Row],[23]]),"DNF",    rounds_cum_time[[#This Row],[22]]+laps_times[[#This Row],[23]])</f>
        <v>5.0112951388888889E-2</v>
      </c>
      <c r="AG58" s="138">
        <f>IF(ISBLANK(laps_times[[#This Row],[24]]),"DNF",    rounds_cum_time[[#This Row],[23]]+laps_times[[#This Row],[24]])</f>
        <v>5.2281944444444443E-2</v>
      </c>
      <c r="AH58" s="138">
        <f>IF(ISBLANK(laps_times[[#This Row],[25]]),"DNF",    rounds_cum_time[[#This Row],[24]]+laps_times[[#This Row],[25]])</f>
        <v>5.4387743055555555E-2</v>
      </c>
      <c r="AI58" s="138">
        <f>IF(ISBLANK(laps_times[[#This Row],[26]]),"DNF",    rounds_cum_time[[#This Row],[25]]+laps_times[[#This Row],[26]])</f>
        <v>5.6522974537037037E-2</v>
      </c>
      <c r="AJ58" s="138">
        <f>IF(ISBLANK(laps_times[[#This Row],[27]]),"DNF",    rounds_cum_time[[#This Row],[26]]+laps_times[[#This Row],[27]])</f>
        <v>5.8719895833333334E-2</v>
      </c>
      <c r="AK58" s="138">
        <f>IF(ISBLANK(laps_times[[#This Row],[28]]),"DNF",    rounds_cum_time[[#This Row],[27]]+laps_times[[#This Row],[28]])</f>
        <v>6.1011840277777778E-2</v>
      </c>
      <c r="AL58" s="138">
        <f>IF(ISBLANK(laps_times[[#This Row],[29]]),"DNF",    rounds_cum_time[[#This Row],[28]]+laps_times[[#This Row],[29]])</f>
        <v>6.3185370370370364E-2</v>
      </c>
      <c r="AM58" s="138">
        <f>IF(ISBLANK(laps_times[[#This Row],[30]]),"DNF",    rounds_cum_time[[#This Row],[29]]+laps_times[[#This Row],[30]])</f>
        <v>6.5430578703703696E-2</v>
      </c>
      <c r="AN58" s="138">
        <f>IF(ISBLANK(laps_times[[#This Row],[31]]),"DNF",    rounds_cum_time[[#This Row],[30]]+laps_times[[#This Row],[31]])</f>
        <v>6.7638854166666665E-2</v>
      </c>
      <c r="AO58" s="138">
        <f>IF(ISBLANK(laps_times[[#This Row],[32]]),"DNF",    rounds_cum_time[[#This Row],[31]]+laps_times[[#This Row],[32]])</f>
        <v>6.9862743055555551E-2</v>
      </c>
      <c r="AP58" s="138">
        <f>IF(ISBLANK(laps_times[[#This Row],[33]]),"DNF",    rounds_cum_time[[#This Row],[32]]+laps_times[[#This Row],[33]])</f>
        <v>7.2194027777777767E-2</v>
      </c>
      <c r="AQ58" s="138">
        <f>IF(ISBLANK(laps_times[[#This Row],[34]]),"DNF",    rounds_cum_time[[#This Row],[33]]+laps_times[[#This Row],[34]])</f>
        <v>7.4574039351851834E-2</v>
      </c>
      <c r="AR58" s="138">
        <f>IF(ISBLANK(laps_times[[#This Row],[35]]),"DNF",    rounds_cum_time[[#This Row],[34]]+laps_times[[#This Row],[35]])</f>
        <v>7.6910543981481463E-2</v>
      </c>
      <c r="AS58" s="138">
        <f>IF(ISBLANK(laps_times[[#This Row],[36]]),"DNF",    rounds_cum_time[[#This Row],[35]]+laps_times[[#This Row],[36]])</f>
        <v>7.9200416666666648E-2</v>
      </c>
      <c r="AT58" s="138">
        <f>IF(ISBLANK(laps_times[[#This Row],[37]]),"DNF",    rounds_cum_time[[#This Row],[36]]+laps_times[[#This Row],[37]])</f>
        <v>8.1431898148148135E-2</v>
      </c>
      <c r="AU58" s="138">
        <f>IF(ISBLANK(laps_times[[#This Row],[38]]),"DNF",    rounds_cum_time[[#This Row],[37]]+laps_times[[#This Row],[38]])</f>
        <v>8.3675648148148138E-2</v>
      </c>
      <c r="AV58" s="138">
        <f>IF(ISBLANK(laps_times[[#This Row],[39]]),"DNF",    rounds_cum_time[[#This Row],[38]]+laps_times[[#This Row],[39]])</f>
        <v>8.5879641203703699E-2</v>
      </c>
      <c r="AW58" s="138">
        <f>IF(ISBLANK(laps_times[[#This Row],[40]]),"DNF",    rounds_cum_time[[#This Row],[39]]+laps_times[[#This Row],[40]])</f>
        <v>8.8121516203703704E-2</v>
      </c>
      <c r="AX58" s="138">
        <f>IF(ISBLANK(laps_times[[#This Row],[41]]),"DNF",    rounds_cum_time[[#This Row],[40]]+laps_times[[#This Row],[41]])</f>
        <v>9.0397129629629633E-2</v>
      </c>
      <c r="AY58" s="138">
        <f>IF(ISBLANK(laps_times[[#This Row],[42]]),"DNF",    rounds_cum_time[[#This Row],[41]]+laps_times[[#This Row],[42]])</f>
        <v>9.2792662037037038E-2</v>
      </c>
      <c r="AZ58" s="138">
        <f>IF(ISBLANK(laps_times[[#This Row],[43]]),"DNF",    rounds_cum_time[[#This Row],[42]]+laps_times[[#This Row],[43]])</f>
        <v>9.5183148148148156E-2</v>
      </c>
      <c r="BA58" s="138">
        <f>IF(ISBLANK(laps_times[[#This Row],[44]]),"DNF",    rounds_cum_time[[#This Row],[43]]+laps_times[[#This Row],[44]])</f>
        <v>9.7591863425925934E-2</v>
      </c>
      <c r="BB58" s="138">
        <f>IF(ISBLANK(laps_times[[#This Row],[45]]),"DNF",    rounds_cum_time[[#This Row],[44]]+laps_times[[#This Row],[45]])</f>
        <v>0.10014917824074075</v>
      </c>
      <c r="BC58" s="138">
        <f>IF(ISBLANK(laps_times[[#This Row],[46]]),"DNF",    rounds_cum_time[[#This Row],[45]]+laps_times[[#This Row],[46]])</f>
        <v>0.10269361111111112</v>
      </c>
      <c r="BD58" s="138">
        <f>IF(ISBLANK(laps_times[[#This Row],[47]]),"DNF",    rounds_cum_time[[#This Row],[46]]+laps_times[[#This Row],[47]])</f>
        <v>0.1052087152777778</v>
      </c>
      <c r="BE58" s="138">
        <f>IF(ISBLANK(laps_times[[#This Row],[48]]),"DNF",    rounds_cum_time[[#This Row],[47]]+laps_times[[#This Row],[48]])</f>
        <v>0.10774432870370372</v>
      </c>
      <c r="BF58" s="138">
        <f>IF(ISBLANK(laps_times[[#This Row],[49]]),"DNF",    rounds_cum_time[[#This Row],[48]]+laps_times[[#This Row],[49]])</f>
        <v>0.11040880787037038</v>
      </c>
      <c r="BG58" s="138">
        <f>IF(ISBLANK(laps_times[[#This Row],[50]]),"DNF",    rounds_cum_time[[#This Row],[49]]+laps_times[[#This Row],[50]])</f>
        <v>0.11294423611111112</v>
      </c>
      <c r="BH58" s="138">
        <f>IF(ISBLANK(laps_times[[#This Row],[51]]),"DNF",    rounds_cum_time[[#This Row],[50]]+laps_times[[#This Row],[51]])</f>
        <v>0.11561432870370372</v>
      </c>
      <c r="BI58" s="138">
        <f>IF(ISBLANK(laps_times[[#This Row],[52]]),"DNF",    rounds_cum_time[[#This Row],[51]]+laps_times[[#This Row],[52]])</f>
        <v>0.11838462962962965</v>
      </c>
      <c r="BJ58" s="138">
        <f>IF(ISBLANK(laps_times[[#This Row],[53]]),"DNF",    rounds_cum_time[[#This Row],[52]]+laps_times[[#This Row],[53]])</f>
        <v>0.12109950231481482</v>
      </c>
      <c r="BK58" s="138">
        <f>IF(ISBLANK(laps_times[[#This Row],[54]]),"DNF",    rounds_cum_time[[#This Row],[53]]+laps_times[[#This Row],[54]])</f>
        <v>0.12388216435185186</v>
      </c>
      <c r="BL58" s="138">
        <f>IF(ISBLANK(laps_times[[#This Row],[55]]),"DNF",    rounds_cum_time[[#This Row],[54]]+laps_times[[#This Row],[55]])</f>
        <v>0.12682678240740741</v>
      </c>
      <c r="BM58" s="138">
        <f>IF(ISBLANK(laps_times[[#This Row],[56]]),"DNF",    rounds_cum_time[[#This Row],[55]]+laps_times[[#This Row],[56]])</f>
        <v>0.12966722222222224</v>
      </c>
      <c r="BN58" s="138">
        <f>IF(ISBLANK(laps_times[[#This Row],[57]]),"DNF",    rounds_cum_time[[#This Row],[56]]+laps_times[[#This Row],[57]])</f>
        <v>0.13271030092592595</v>
      </c>
      <c r="BO58" s="138">
        <f>IF(ISBLANK(laps_times[[#This Row],[58]]),"DNF",    rounds_cum_time[[#This Row],[57]]+laps_times[[#This Row],[58]])</f>
        <v>0.13555082175925928</v>
      </c>
      <c r="BP58" s="138">
        <f>IF(ISBLANK(laps_times[[#This Row],[59]]),"DNF",    rounds_cum_time[[#This Row],[58]]+laps_times[[#This Row],[59]])</f>
        <v>0.13859405092592594</v>
      </c>
      <c r="BQ58" s="138">
        <f>IF(ISBLANK(laps_times[[#This Row],[60]]),"DNF",    rounds_cum_time[[#This Row],[59]]+laps_times[[#This Row],[60]])</f>
        <v>0.1414662615740741</v>
      </c>
      <c r="BR58" s="138">
        <f>IF(ISBLANK(laps_times[[#This Row],[61]]),"DNF",    rounds_cum_time[[#This Row],[60]]+laps_times[[#This Row],[61]])</f>
        <v>0.14427856481481485</v>
      </c>
      <c r="BS58" s="138">
        <f>IF(ISBLANK(laps_times[[#This Row],[62]]),"DNF",    rounds_cum_time[[#This Row],[61]]+laps_times[[#This Row],[62]])</f>
        <v>0.14745396990740745</v>
      </c>
      <c r="BT58" s="139">
        <f>IF(ISBLANK(laps_times[[#This Row],[63]]),"DNF",    rounds_cum_time[[#This Row],[62]]+laps_times[[#This Row],[63]])</f>
        <v>0.14999901620370373</v>
      </c>
    </row>
    <row r="59" spans="2:72" x14ac:dyDescent="0.2">
      <c r="B59" s="130">
        <f>laps_times[[#This Row],[poř]]</f>
        <v>54</v>
      </c>
      <c r="C59" s="131">
        <f>laps_times[[#This Row],[s.č.]]</f>
        <v>54</v>
      </c>
      <c r="D59" s="131" t="str">
        <f>laps_times[[#This Row],[jméno]]</f>
        <v>Mach Pavel</v>
      </c>
      <c r="E59" s="132">
        <f>laps_times[[#This Row],[roč]]</f>
        <v>1965</v>
      </c>
      <c r="F59" s="132" t="str">
        <f>laps_times[[#This Row],[kat]]</f>
        <v>M4</v>
      </c>
      <c r="G59" s="132">
        <f>laps_times[[#This Row],[poř_kat]]</f>
        <v>7</v>
      </c>
      <c r="H59" s="131" t="str">
        <f>IF(ISBLANK(laps_times[[#This Row],[klub]]),"-",laps_times[[#This Row],[klub]])</f>
        <v>Maratón klub Kladno</v>
      </c>
      <c r="I59" s="134">
        <f>laps_times[[#This Row],[celk. čas]]</f>
        <v>0.15044587962962963</v>
      </c>
      <c r="J59" s="138">
        <f>laps_times[[#This Row],[1]]</f>
        <v>3.1201620370370372E-3</v>
      </c>
      <c r="K59" s="138">
        <f>IF(ISBLANK(laps_times[[#This Row],[2]]),"DNF",    rounds_cum_time[[#This Row],[1]]+laps_times[[#This Row],[2]])</f>
        <v>5.4791087962962962E-3</v>
      </c>
      <c r="L59" s="138">
        <f>IF(ISBLANK(laps_times[[#This Row],[3]]),"DNF",    rounds_cum_time[[#This Row],[2]]+laps_times[[#This Row],[3]])</f>
        <v>7.8331944444444447E-3</v>
      </c>
      <c r="M59" s="138">
        <f>IF(ISBLANK(laps_times[[#This Row],[4]]),"DNF",    rounds_cum_time[[#This Row],[3]]+laps_times[[#This Row],[4]])</f>
        <v>1.0208969907407408E-2</v>
      </c>
      <c r="N59" s="138">
        <f>IF(ISBLANK(laps_times[[#This Row],[5]]),"DNF",    rounds_cum_time[[#This Row],[4]]+laps_times[[#This Row],[5]])</f>
        <v>1.2585543981481482E-2</v>
      </c>
      <c r="O59" s="138">
        <f>IF(ISBLANK(laps_times[[#This Row],[6]]),"DNF",    rounds_cum_time[[#This Row],[5]]+laps_times[[#This Row],[6]])</f>
        <v>1.4951469907407408E-2</v>
      </c>
      <c r="P59" s="138">
        <f>IF(ISBLANK(laps_times[[#This Row],[7]]),"DNF",    rounds_cum_time[[#This Row],[6]]+laps_times[[#This Row],[7]])</f>
        <v>1.7311597222222225E-2</v>
      </c>
      <c r="Q59" s="138">
        <f>IF(ISBLANK(laps_times[[#This Row],[8]]),"DNF",    rounds_cum_time[[#This Row],[7]]+laps_times[[#This Row],[8]])</f>
        <v>1.9677060185185186E-2</v>
      </c>
      <c r="R59" s="138">
        <f>IF(ISBLANK(laps_times[[#This Row],[9]]),"DNF",    rounds_cum_time[[#This Row],[8]]+laps_times[[#This Row],[9]])</f>
        <v>2.207636574074074E-2</v>
      </c>
      <c r="S59" s="138">
        <f>IF(ISBLANK(laps_times[[#This Row],[10]]),"DNF",    rounds_cum_time[[#This Row],[9]]+laps_times[[#This Row],[10]])</f>
        <v>2.4473310185185185E-2</v>
      </c>
      <c r="T59" s="138">
        <f>IF(ISBLANK(laps_times[[#This Row],[11]]),"DNF",    rounds_cum_time[[#This Row],[10]]+laps_times[[#This Row],[11]])</f>
        <v>2.6849340277777776E-2</v>
      </c>
      <c r="U59" s="138">
        <f>IF(ISBLANK(laps_times[[#This Row],[12]]),"DNF",    rounds_cum_time[[#This Row],[11]]+laps_times[[#This Row],[12]])</f>
        <v>2.9228136574074071E-2</v>
      </c>
      <c r="V59" s="138">
        <f>IF(ISBLANK(laps_times[[#This Row],[13]]),"DNF",    rounds_cum_time[[#This Row],[12]]+laps_times[[#This Row],[13]])</f>
        <v>3.1612638888888885E-2</v>
      </c>
      <c r="W59" s="138">
        <f>IF(ISBLANK(laps_times[[#This Row],[14]]),"DNF",    rounds_cum_time[[#This Row],[13]]+laps_times[[#This Row],[14]])</f>
        <v>3.399030092592592E-2</v>
      </c>
      <c r="X59" s="138">
        <f>IF(ISBLANK(laps_times[[#This Row],[15]]),"DNF",    rounds_cum_time[[#This Row],[14]]+laps_times[[#This Row],[15]])</f>
        <v>3.6364803240740734E-2</v>
      </c>
      <c r="Y59" s="138">
        <f>IF(ISBLANK(laps_times[[#This Row],[16]]),"DNF",    rounds_cum_time[[#This Row],[15]]+laps_times[[#This Row],[16]])</f>
        <v>3.8701793981481478E-2</v>
      </c>
      <c r="Z59" s="138">
        <f>IF(ISBLANK(laps_times[[#This Row],[17]]),"DNF",    rounds_cum_time[[#This Row],[16]]+laps_times[[#This Row],[17]])</f>
        <v>4.1048067129629627E-2</v>
      </c>
      <c r="AA59" s="138">
        <f>IF(ISBLANK(laps_times[[#This Row],[18]]),"DNF",    rounds_cum_time[[#This Row],[17]]+laps_times[[#This Row],[18]])</f>
        <v>4.3390752314814811E-2</v>
      </c>
      <c r="AB59" s="138">
        <f>IF(ISBLANK(laps_times[[#This Row],[19]]),"DNF",    rounds_cum_time[[#This Row],[18]]+laps_times[[#This Row],[19]])</f>
        <v>4.5735532407407402E-2</v>
      </c>
      <c r="AC59" s="138">
        <f>IF(ISBLANK(laps_times[[#This Row],[20]]),"DNF",    rounds_cum_time[[#This Row],[19]]+laps_times[[#This Row],[20]])</f>
        <v>4.8087615740740733E-2</v>
      </c>
      <c r="AD59" s="138">
        <f>IF(ISBLANK(laps_times[[#This Row],[21]]),"DNF",    rounds_cum_time[[#This Row],[20]]+laps_times[[#This Row],[21]])</f>
        <v>5.0481759259259254E-2</v>
      </c>
      <c r="AE59" s="138">
        <f>IF(ISBLANK(laps_times[[#This Row],[22]]),"DNF",    rounds_cum_time[[#This Row],[21]]+laps_times[[#This Row],[22]])</f>
        <v>5.2813495370370368E-2</v>
      </c>
      <c r="AF59" s="138">
        <f>IF(ISBLANK(laps_times[[#This Row],[23]]),"DNF",    rounds_cum_time[[#This Row],[22]]+laps_times[[#This Row],[23]])</f>
        <v>5.5153761574074076E-2</v>
      </c>
      <c r="AG59" s="138">
        <f>IF(ISBLANK(laps_times[[#This Row],[24]]),"DNF",    rounds_cum_time[[#This Row],[23]]+laps_times[[#This Row],[24]])</f>
        <v>5.7527152777777778E-2</v>
      </c>
      <c r="AH59" s="138">
        <f>IF(ISBLANK(laps_times[[#This Row],[25]]),"DNF",    rounds_cum_time[[#This Row],[24]]+laps_times[[#This Row],[25]])</f>
        <v>5.9912488425925926E-2</v>
      </c>
      <c r="AI59" s="138">
        <f>IF(ISBLANK(laps_times[[#This Row],[26]]),"DNF",    rounds_cum_time[[#This Row],[25]]+laps_times[[#This Row],[26]])</f>
        <v>6.2279513888888888E-2</v>
      </c>
      <c r="AJ59" s="138">
        <f>IF(ISBLANK(laps_times[[#This Row],[27]]),"DNF",    rounds_cum_time[[#This Row],[26]]+laps_times[[#This Row],[27]])</f>
        <v>6.4689247685185178E-2</v>
      </c>
      <c r="AK59" s="138">
        <f>IF(ISBLANK(laps_times[[#This Row],[28]]),"DNF",    rounds_cum_time[[#This Row],[27]]+laps_times[[#This Row],[28]])</f>
        <v>6.7075416666666665E-2</v>
      </c>
      <c r="AL59" s="138">
        <f>IF(ISBLANK(laps_times[[#This Row],[29]]),"DNF",    rounds_cum_time[[#This Row],[28]]+laps_times[[#This Row],[29]])</f>
        <v>6.9487002314814819E-2</v>
      </c>
      <c r="AM59" s="138">
        <f>IF(ISBLANK(laps_times[[#This Row],[30]]),"DNF",    rounds_cum_time[[#This Row],[29]]+laps_times[[#This Row],[30]])</f>
        <v>7.1891423611111116E-2</v>
      </c>
      <c r="AN59" s="138">
        <f>IF(ISBLANK(laps_times[[#This Row],[31]]),"DNF",    rounds_cum_time[[#This Row],[30]]+laps_times[[#This Row],[31]])</f>
        <v>7.4276921296296303E-2</v>
      </c>
      <c r="AO59" s="138">
        <f>IF(ISBLANK(laps_times[[#This Row],[32]]),"DNF",    rounds_cum_time[[#This Row],[31]]+laps_times[[#This Row],[32]])</f>
        <v>7.6646817129629632E-2</v>
      </c>
      <c r="AP59" s="138">
        <f>IF(ISBLANK(laps_times[[#This Row],[33]]),"DNF",    rounds_cum_time[[#This Row],[32]]+laps_times[[#This Row],[33]])</f>
        <v>7.9042199074074074E-2</v>
      </c>
      <c r="AQ59" s="138">
        <f>IF(ISBLANK(laps_times[[#This Row],[34]]),"DNF",    rounds_cum_time[[#This Row],[33]]+laps_times[[#This Row],[34]])</f>
        <v>8.1436331018518521E-2</v>
      </c>
      <c r="AR59" s="138">
        <f>IF(ISBLANK(laps_times[[#This Row],[35]]),"DNF",    rounds_cum_time[[#This Row],[34]]+laps_times[[#This Row],[35]])</f>
        <v>8.3804618055555558E-2</v>
      </c>
      <c r="AS59" s="138">
        <f>IF(ISBLANK(laps_times[[#This Row],[36]]),"DNF",    rounds_cum_time[[#This Row],[35]]+laps_times[[#This Row],[36]])</f>
        <v>8.6164606481481484E-2</v>
      </c>
      <c r="AT59" s="138">
        <f>IF(ISBLANK(laps_times[[#This Row],[37]]),"DNF",    rounds_cum_time[[#This Row],[36]]+laps_times[[#This Row],[37]])</f>
        <v>8.8509490740740743E-2</v>
      </c>
      <c r="AU59" s="138">
        <f>IF(ISBLANK(laps_times[[#This Row],[38]]),"DNF",    rounds_cum_time[[#This Row],[37]]+laps_times[[#This Row],[38]])</f>
        <v>9.0856608796296298E-2</v>
      </c>
      <c r="AV59" s="138">
        <f>IF(ISBLANK(laps_times[[#This Row],[39]]),"DNF",    rounds_cum_time[[#This Row],[38]]+laps_times[[#This Row],[39]])</f>
        <v>9.3193587962962968E-2</v>
      </c>
      <c r="AW59" s="138">
        <f>IF(ISBLANK(laps_times[[#This Row],[40]]),"DNF",    rounds_cum_time[[#This Row],[39]]+laps_times[[#This Row],[40]])</f>
        <v>9.556858796296297E-2</v>
      </c>
      <c r="AX59" s="138">
        <f>IF(ISBLANK(laps_times[[#This Row],[41]]),"DNF",    rounds_cum_time[[#This Row],[40]]+laps_times[[#This Row],[41]])</f>
        <v>9.7948611111111111E-2</v>
      </c>
      <c r="AY59" s="138">
        <f>IF(ISBLANK(laps_times[[#This Row],[42]]),"DNF",    rounds_cum_time[[#This Row],[41]]+laps_times[[#This Row],[42]])</f>
        <v>0.10030693287037037</v>
      </c>
      <c r="AZ59" s="138">
        <f>IF(ISBLANK(laps_times[[#This Row],[43]]),"DNF",    rounds_cum_time[[#This Row],[42]]+laps_times[[#This Row],[43]])</f>
        <v>0.10265008101851852</v>
      </c>
      <c r="BA59" s="138">
        <f>IF(ISBLANK(laps_times[[#This Row],[44]]),"DNF",    rounds_cum_time[[#This Row],[43]]+laps_times[[#This Row],[44]])</f>
        <v>0.1050116550925926</v>
      </c>
      <c r="BB59" s="138">
        <f>IF(ISBLANK(laps_times[[#This Row],[45]]),"DNF",    rounds_cum_time[[#This Row],[44]]+laps_times[[#This Row],[45]])</f>
        <v>0.10740230324074074</v>
      </c>
      <c r="BC59" s="138">
        <f>IF(ISBLANK(laps_times[[#This Row],[46]]),"DNF",    rounds_cum_time[[#This Row],[45]]+laps_times[[#This Row],[46]])</f>
        <v>0.10979847222222222</v>
      </c>
      <c r="BD59" s="138">
        <f>IF(ISBLANK(laps_times[[#This Row],[47]]),"DNF",    rounds_cum_time[[#This Row],[46]]+laps_times[[#This Row],[47]])</f>
        <v>0.11219372685185185</v>
      </c>
      <c r="BE59" s="138">
        <f>IF(ISBLANK(laps_times[[#This Row],[48]]),"DNF",    rounds_cum_time[[#This Row],[47]]+laps_times[[#This Row],[48]])</f>
        <v>0.11459430555555555</v>
      </c>
      <c r="BF59" s="138">
        <f>IF(ISBLANK(laps_times[[#This Row],[49]]),"DNF",    rounds_cum_time[[#This Row],[48]]+laps_times[[#This Row],[49]])</f>
        <v>0.11700609953703703</v>
      </c>
      <c r="BG59" s="138">
        <f>IF(ISBLANK(laps_times[[#This Row],[50]]),"DNF",    rounds_cum_time[[#This Row],[49]]+laps_times[[#This Row],[50]])</f>
        <v>0.11941684027777777</v>
      </c>
      <c r="BH59" s="138">
        <f>IF(ISBLANK(laps_times[[#This Row],[51]]),"DNF",    rounds_cum_time[[#This Row],[50]]+laps_times[[#This Row],[51]])</f>
        <v>0.12183052083333333</v>
      </c>
      <c r="BI59" s="138">
        <f>IF(ISBLANK(laps_times[[#This Row],[52]]),"DNF",    rounds_cum_time[[#This Row],[51]]+laps_times[[#This Row],[52]])</f>
        <v>0.12422582175925925</v>
      </c>
      <c r="BJ59" s="138">
        <f>IF(ISBLANK(laps_times[[#This Row],[53]]),"DNF",    rounds_cum_time[[#This Row],[52]]+laps_times[[#This Row],[53]])</f>
        <v>0.12660297453703703</v>
      </c>
      <c r="BK59" s="138">
        <f>IF(ISBLANK(laps_times[[#This Row],[54]]),"DNF",    rounds_cum_time[[#This Row],[53]]+laps_times[[#This Row],[54]])</f>
        <v>0.12898333333333334</v>
      </c>
      <c r="BL59" s="138">
        <f>IF(ISBLANK(laps_times[[#This Row],[55]]),"DNF",    rounds_cum_time[[#This Row],[54]]+laps_times[[#This Row],[55]])</f>
        <v>0.13137817129629631</v>
      </c>
      <c r="BM59" s="138">
        <f>IF(ISBLANK(laps_times[[#This Row],[56]]),"DNF",    rounds_cum_time[[#This Row],[55]]+laps_times[[#This Row],[56]])</f>
        <v>0.13378069444444446</v>
      </c>
      <c r="BN59" s="138">
        <f>IF(ISBLANK(laps_times[[#This Row],[57]]),"DNF",    rounds_cum_time[[#This Row],[56]]+laps_times[[#This Row],[57]])</f>
        <v>0.13618449074074077</v>
      </c>
      <c r="BO59" s="138">
        <f>IF(ISBLANK(laps_times[[#This Row],[58]]),"DNF",    rounds_cum_time[[#This Row],[57]]+laps_times[[#This Row],[58]])</f>
        <v>0.13858387731481484</v>
      </c>
      <c r="BP59" s="138">
        <f>IF(ISBLANK(laps_times[[#This Row],[59]]),"DNF",    rounds_cum_time[[#This Row],[58]]+laps_times[[#This Row],[59]])</f>
        <v>0.14096378472222224</v>
      </c>
      <c r="BQ59" s="138">
        <f>IF(ISBLANK(laps_times[[#This Row],[60]]),"DNF",    rounds_cum_time[[#This Row],[59]]+laps_times[[#This Row],[60]])</f>
        <v>0.14338694444444447</v>
      </c>
      <c r="BR59" s="138">
        <f>IF(ISBLANK(laps_times[[#This Row],[61]]),"DNF",    rounds_cum_time[[#This Row],[60]]+laps_times[[#This Row],[61]])</f>
        <v>0.14580516203703706</v>
      </c>
      <c r="BS59" s="138">
        <f>IF(ISBLANK(laps_times[[#This Row],[62]]),"DNF",    rounds_cum_time[[#This Row],[61]]+laps_times[[#This Row],[62]])</f>
        <v>0.14817731481481483</v>
      </c>
      <c r="BT59" s="139">
        <f>IF(ISBLANK(laps_times[[#This Row],[63]]),"DNF",    rounds_cum_time[[#This Row],[62]]+laps_times[[#This Row],[63]])</f>
        <v>0.15044587962962966</v>
      </c>
    </row>
    <row r="60" spans="2:72" x14ac:dyDescent="0.2">
      <c r="B60" s="130">
        <f>laps_times[[#This Row],[poř]]</f>
        <v>55</v>
      </c>
      <c r="C60" s="131">
        <f>laps_times[[#This Row],[s.č.]]</f>
        <v>119</v>
      </c>
      <c r="D60" s="131" t="str">
        <f>laps_times[[#This Row],[jméno]]</f>
        <v>Rokos Ivan</v>
      </c>
      <c r="E60" s="132">
        <f>laps_times[[#This Row],[roč]]</f>
        <v>1959</v>
      </c>
      <c r="F60" s="132" t="str">
        <f>laps_times[[#This Row],[kat]]</f>
        <v>M4</v>
      </c>
      <c r="G60" s="132">
        <f>laps_times[[#This Row],[poř_kat]]</f>
        <v>8</v>
      </c>
      <c r="H60" s="131" t="str">
        <f>IF(ISBLANK(laps_times[[#This Row],[klub]]),"-",laps_times[[#This Row],[klub]])</f>
        <v>TJ Jiskra Třeboň</v>
      </c>
      <c r="I60" s="134">
        <f>laps_times[[#This Row],[celk. čas]]</f>
        <v>0.15063575231481482</v>
      </c>
      <c r="J60" s="138">
        <f>laps_times[[#This Row],[1]]</f>
        <v>2.9047916666666666E-3</v>
      </c>
      <c r="K60" s="138">
        <f>IF(ISBLANK(laps_times[[#This Row],[2]]),"DNF",    rounds_cum_time[[#This Row],[1]]+laps_times[[#This Row],[2]])</f>
        <v>5.1330208333333332E-3</v>
      </c>
      <c r="L60" s="138">
        <f>IF(ISBLANK(laps_times[[#This Row],[3]]),"DNF",    rounds_cum_time[[#This Row],[2]]+laps_times[[#This Row],[3]])</f>
        <v>7.4174074074074073E-3</v>
      </c>
      <c r="M60" s="138">
        <f>IF(ISBLANK(laps_times[[#This Row],[4]]),"DNF",    rounds_cum_time[[#This Row],[3]]+laps_times[[#This Row],[4]])</f>
        <v>9.7103240740740743E-3</v>
      </c>
      <c r="N60" s="138">
        <f>IF(ISBLANK(laps_times[[#This Row],[5]]),"DNF",    rounds_cum_time[[#This Row],[4]]+laps_times[[#This Row],[5]])</f>
        <v>1.1990694444444444E-2</v>
      </c>
      <c r="O60" s="138">
        <f>IF(ISBLANK(laps_times[[#This Row],[6]]),"DNF",    rounds_cum_time[[#This Row],[5]]+laps_times[[#This Row],[6]])</f>
        <v>1.42734375E-2</v>
      </c>
      <c r="P60" s="138">
        <f>IF(ISBLANK(laps_times[[#This Row],[7]]),"DNF",    rounds_cum_time[[#This Row],[6]]+laps_times[[#This Row],[7]])</f>
        <v>1.6514108796296296E-2</v>
      </c>
      <c r="Q60" s="138">
        <f>IF(ISBLANK(laps_times[[#This Row],[8]]),"DNF",    rounds_cum_time[[#This Row],[7]]+laps_times[[#This Row],[8]])</f>
        <v>1.8715648148148148E-2</v>
      </c>
      <c r="R60" s="138">
        <f>IF(ISBLANK(laps_times[[#This Row],[9]]),"DNF",    rounds_cum_time[[#This Row],[8]]+laps_times[[#This Row],[9]])</f>
        <v>2.0921412037037037E-2</v>
      </c>
      <c r="S60" s="138">
        <f>IF(ISBLANK(laps_times[[#This Row],[10]]),"DNF",    rounds_cum_time[[#This Row],[9]]+laps_times[[#This Row],[10]])</f>
        <v>2.3166481481481482E-2</v>
      </c>
      <c r="T60" s="138">
        <f>IF(ISBLANK(laps_times[[#This Row],[11]]),"DNF",    rounds_cum_time[[#This Row],[10]]+laps_times[[#This Row],[11]])</f>
        <v>2.5464826388888889E-2</v>
      </c>
      <c r="U60" s="138">
        <f>IF(ISBLANK(laps_times[[#This Row],[12]]),"DNF",    rounds_cum_time[[#This Row],[11]]+laps_times[[#This Row],[12]])</f>
        <v>2.7788333333333335E-2</v>
      </c>
      <c r="V60" s="138">
        <f>IF(ISBLANK(laps_times[[#This Row],[13]]),"DNF",    rounds_cum_time[[#This Row],[12]]+laps_times[[#This Row],[13]])</f>
        <v>3.0107314814814816E-2</v>
      </c>
      <c r="W60" s="138">
        <f>IF(ISBLANK(laps_times[[#This Row],[14]]),"DNF",    rounds_cum_time[[#This Row],[13]]+laps_times[[#This Row],[14]])</f>
        <v>3.2411111111111113E-2</v>
      </c>
      <c r="X60" s="138">
        <f>IF(ISBLANK(laps_times[[#This Row],[15]]),"DNF",    rounds_cum_time[[#This Row],[14]]+laps_times[[#This Row],[15]])</f>
        <v>3.467019675925926E-2</v>
      </c>
      <c r="Y60" s="138">
        <f>IF(ISBLANK(laps_times[[#This Row],[16]]),"DNF",    rounds_cum_time[[#This Row],[15]]+laps_times[[#This Row],[16]])</f>
        <v>3.6936053240740743E-2</v>
      </c>
      <c r="Z60" s="138">
        <f>IF(ISBLANK(laps_times[[#This Row],[17]]),"DNF",    rounds_cum_time[[#This Row],[16]]+laps_times[[#This Row],[17]])</f>
        <v>3.9238958333333337E-2</v>
      </c>
      <c r="AA60" s="138">
        <f>IF(ISBLANK(laps_times[[#This Row],[18]]),"DNF",    rounds_cum_time[[#This Row],[17]]+laps_times[[#This Row],[18]])</f>
        <v>4.1490879629629634E-2</v>
      </c>
      <c r="AB60" s="138">
        <f>IF(ISBLANK(laps_times[[#This Row],[19]]),"DNF",    rounds_cum_time[[#This Row],[18]]+laps_times[[#This Row],[19]])</f>
        <v>4.376839120370371E-2</v>
      </c>
      <c r="AC60" s="138">
        <f>IF(ISBLANK(laps_times[[#This Row],[20]]),"DNF",    rounds_cum_time[[#This Row],[19]]+laps_times[[#This Row],[20]])</f>
        <v>4.602599537037038E-2</v>
      </c>
      <c r="AD60" s="138">
        <f>IF(ISBLANK(laps_times[[#This Row],[21]]),"DNF",    rounds_cum_time[[#This Row],[20]]+laps_times[[#This Row],[21]])</f>
        <v>4.828246527777779E-2</v>
      </c>
      <c r="AE60" s="138">
        <f>IF(ISBLANK(laps_times[[#This Row],[22]]),"DNF",    rounds_cum_time[[#This Row],[21]]+laps_times[[#This Row],[22]])</f>
        <v>5.0541666666666679E-2</v>
      </c>
      <c r="AF60" s="138">
        <f>IF(ISBLANK(laps_times[[#This Row],[23]]),"DNF",    rounds_cum_time[[#This Row],[22]]+laps_times[[#This Row],[23]])</f>
        <v>5.2781655092592604E-2</v>
      </c>
      <c r="AG60" s="138">
        <f>IF(ISBLANK(laps_times[[#This Row],[24]]),"DNF",    rounds_cum_time[[#This Row],[23]]+laps_times[[#This Row],[24]])</f>
        <v>5.5036435185185195E-2</v>
      </c>
      <c r="AH60" s="138">
        <f>IF(ISBLANK(laps_times[[#This Row],[25]]),"DNF",    rounds_cum_time[[#This Row],[24]]+laps_times[[#This Row],[25]])</f>
        <v>5.7300648148148156E-2</v>
      </c>
      <c r="AI60" s="138">
        <f>IF(ISBLANK(laps_times[[#This Row],[26]]),"DNF",    rounds_cum_time[[#This Row],[25]]+laps_times[[#This Row],[26]])</f>
        <v>5.954456018518519E-2</v>
      </c>
      <c r="AJ60" s="138">
        <f>IF(ISBLANK(laps_times[[#This Row],[27]]),"DNF",    rounds_cum_time[[#This Row],[26]]+laps_times[[#This Row],[27]])</f>
        <v>6.1797002314814817E-2</v>
      </c>
      <c r="AK60" s="138">
        <f>IF(ISBLANK(laps_times[[#This Row],[28]]),"DNF",    rounds_cum_time[[#This Row],[27]]+laps_times[[#This Row],[28]])</f>
        <v>6.4070879629629637E-2</v>
      </c>
      <c r="AL60" s="138">
        <f>IF(ISBLANK(laps_times[[#This Row],[29]]),"DNF",    rounds_cum_time[[#This Row],[28]]+laps_times[[#This Row],[29]])</f>
        <v>6.6323414351851864E-2</v>
      </c>
      <c r="AM60" s="138">
        <f>IF(ISBLANK(laps_times[[#This Row],[30]]),"DNF",    rounds_cum_time[[#This Row],[29]]+laps_times[[#This Row],[30]])</f>
        <v>6.8583217592592602E-2</v>
      </c>
      <c r="AN60" s="138">
        <f>IF(ISBLANK(laps_times[[#This Row],[31]]),"DNF",    rounds_cum_time[[#This Row],[30]]+laps_times[[#This Row],[31]])</f>
        <v>7.0859270833333349E-2</v>
      </c>
      <c r="AO60" s="138">
        <f>IF(ISBLANK(laps_times[[#This Row],[32]]),"DNF",    rounds_cum_time[[#This Row],[31]]+laps_times[[#This Row],[32]])</f>
        <v>7.3169722222222233E-2</v>
      </c>
      <c r="AP60" s="138">
        <f>IF(ISBLANK(laps_times[[#This Row],[33]]),"DNF",    rounds_cum_time[[#This Row],[32]]+laps_times[[#This Row],[33]])</f>
        <v>7.5462083333333346E-2</v>
      </c>
      <c r="AQ60" s="138">
        <f>IF(ISBLANK(laps_times[[#This Row],[34]]),"DNF",    rounds_cum_time[[#This Row],[33]]+laps_times[[#This Row],[34]])</f>
        <v>7.7764444444444455E-2</v>
      </c>
      <c r="AR60" s="138">
        <f>IF(ISBLANK(laps_times[[#This Row],[35]]),"DNF",    rounds_cum_time[[#This Row],[34]]+laps_times[[#This Row],[35]])</f>
        <v>8.0081550925925934E-2</v>
      </c>
      <c r="AS60" s="138">
        <f>IF(ISBLANK(laps_times[[#This Row],[36]]),"DNF",    rounds_cum_time[[#This Row],[35]]+laps_times[[#This Row],[36]])</f>
        <v>8.2441412037037046E-2</v>
      </c>
      <c r="AT60" s="138">
        <f>IF(ISBLANK(laps_times[[#This Row],[37]]),"DNF",    rounds_cum_time[[#This Row],[36]]+laps_times[[#This Row],[37]])</f>
        <v>8.4765659722222234E-2</v>
      </c>
      <c r="AU60" s="138">
        <f>IF(ISBLANK(laps_times[[#This Row],[38]]),"DNF",    rounds_cum_time[[#This Row],[37]]+laps_times[[#This Row],[38]])</f>
        <v>8.7113750000000018E-2</v>
      </c>
      <c r="AV60" s="138">
        <f>IF(ISBLANK(laps_times[[#This Row],[39]]),"DNF",    rounds_cum_time[[#This Row],[38]]+laps_times[[#This Row],[39]])</f>
        <v>8.9478090277777797E-2</v>
      </c>
      <c r="AW60" s="138">
        <f>IF(ISBLANK(laps_times[[#This Row],[40]]),"DNF",    rounds_cum_time[[#This Row],[39]]+laps_times[[#This Row],[40]])</f>
        <v>9.1903055555555571E-2</v>
      </c>
      <c r="AX60" s="138">
        <f>IF(ISBLANK(laps_times[[#This Row],[41]]),"DNF",    rounds_cum_time[[#This Row],[40]]+laps_times[[#This Row],[41]])</f>
        <v>9.4276527777777799E-2</v>
      </c>
      <c r="AY60" s="138">
        <f>IF(ISBLANK(laps_times[[#This Row],[42]]),"DNF",    rounds_cum_time[[#This Row],[41]]+laps_times[[#This Row],[42]])</f>
        <v>9.6686863425925945E-2</v>
      </c>
      <c r="AZ60" s="138">
        <f>IF(ISBLANK(laps_times[[#This Row],[43]]),"DNF",    rounds_cum_time[[#This Row],[42]]+laps_times[[#This Row],[43]])</f>
        <v>9.9159409722222244E-2</v>
      </c>
      <c r="BA60" s="138">
        <f>IF(ISBLANK(laps_times[[#This Row],[44]]),"DNF",    rounds_cum_time[[#This Row],[43]]+laps_times[[#This Row],[44]])</f>
        <v>0.10165547453703706</v>
      </c>
      <c r="BB60" s="138">
        <f>IF(ISBLANK(laps_times[[#This Row],[45]]),"DNF",    rounds_cum_time[[#This Row],[44]]+laps_times[[#This Row],[45]])</f>
        <v>0.10418758101851855</v>
      </c>
      <c r="BC60" s="138">
        <f>IF(ISBLANK(laps_times[[#This Row],[46]]),"DNF",    rounds_cum_time[[#This Row],[45]]+laps_times[[#This Row],[46]])</f>
        <v>0.10686969907407411</v>
      </c>
      <c r="BD60" s="138">
        <f>IF(ISBLANK(laps_times[[#This Row],[47]]),"DNF",    rounds_cum_time[[#This Row],[46]]+laps_times[[#This Row],[47]])</f>
        <v>0.10945942129629632</v>
      </c>
      <c r="BE60" s="138">
        <f>IF(ISBLANK(laps_times[[#This Row],[48]]),"DNF",    rounds_cum_time[[#This Row],[47]]+laps_times[[#This Row],[48]])</f>
        <v>0.11208350694444447</v>
      </c>
      <c r="BF60" s="138">
        <f>IF(ISBLANK(laps_times[[#This Row],[49]]),"DNF",    rounds_cum_time[[#This Row],[48]]+laps_times[[#This Row],[49]])</f>
        <v>0.11454906250000002</v>
      </c>
      <c r="BG60" s="138">
        <f>IF(ISBLANK(laps_times[[#This Row],[50]]),"DNF",    rounds_cum_time[[#This Row],[49]]+laps_times[[#This Row],[50]])</f>
        <v>0.11705824074074077</v>
      </c>
      <c r="BH60" s="138">
        <f>IF(ISBLANK(laps_times[[#This Row],[51]]),"DNF",    rounds_cum_time[[#This Row],[50]]+laps_times[[#This Row],[51]])</f>
        <v>0.11958667824074076</v>
      </c>
      <c r="BI60" s="138">
        <f>IF(ISBLANK(laps_times[[#This Row],[52]]),"DNF",    rounds_cum_time[[#This Row],[51]]+laps_times[[#This Row],[52]])</f>
        <v>0.12223076388888891</v>
      </c>
      <c r="BJ60" s="138">
        <f>IF(ISBLANK(laps_times[[#This Row],[53]]),"DNF",    rounds_cum_time[[#This Row],[52]]+laps_times[[#This Row],[53]])</f>
        <v>0.12479261574074077</v>
      </c>
      <c r="BK60" s="138">
        <f>IF(ISBLANK(laps_times[[#This Row],[54]]),"DNF",    rounds_cum_time[[#This Row],[53]]+laps_times[[#This Row],[54]])</f>
        <v>0.12739339120370374</v>
      </c>
      <c r="BL60" s="138">
        <f>IF(ISBLANK(laps_times[[#This Row],[55]]),"DNF",    rounds_cum_time[[#This Row],[54]]+laps_times[[#This Row],[55]])</f>
        <v>0.13001076388888894</v>
      </c>
      <c r="BM60" s="138">
        <f>IF(ISBLANK(laps_times[[#This Row],[56]]),"DNF",    rounds_cum_time[[#This Row],[55]]+laps_times[[#This Row],[56]])</f>
        <v>0.13264300925925931</v>
      </c>
      <c r="BN60" s="138">
        <f>IF(ISBLANK(laps_times[[#This Row],[57]]),"DNF",    rounds_cum_time[[#This Row],[56]]+laps_times[[#This Row],[57]])</f>
        <v>0.13522862268518523</v>
      </c>
      <c r="BO60" s="138">
        <f>IF(ISBLANK(laps_times[[#This Row],[58]]),"DNF",    rounds_cum_time[[#This Row],[57]]+laps_times[[#This Row],[58]])</f>
        <v>0.13790665509259264</v>
      </c>
      <c r="BP60" s="138">
        <f>IF(ISBLANK(laps_times[[#This Row],[59]]),"DNF",    rounds_cum_time[[#This Row],[58]]+laps_times[[#This Row],[59]])</f>
        <v>0.14054267361111117</v>
      </c>
      <c r="BQ60" s="138">
        <f>IF(ISBLANK(laps_times[[#This Row],[60]]),"DNF",    rounds_cum_time[[#This Row],[59]]+laps_times[[#This Row],[60]])</f>
        <v>0.14306964120370377</v>
      </c>
      <c r="BR60" s="138">
        <f>IF(ISBLANK(laps_times[[#This Row],[61]]),"DNF",    rounds_cum_time[[#This Row],[60]]+laps_times[[#This Row],[61]])</f>
        <v>0.14568973379629638</v>
      </c>
      <c r="BS60" s="138">
        <f>IF(ISBLANK(laps_times[[#This Row],[62]]),"DNF",    rounds_cum_time[[#This Row],[61]]+laps_times[[#This Row],[62]])</f>
        <v>0.14822372685185192</v>
      </c>
      <c r="BT60" s="139">
        <f>IF(ISBLANK(laps_times[[#This Row],[63]]),"DNF",    rounds_cum_time[[#This Row],[62]]+laps_times[[#This Row],[63]])</f>
        <v>0.15063575231481488</v>
      </c>
    </row>
    <row r="61" spans="2:72" x14ac:dyDescent="0.2">
      <c r="B61" s="130">
        <f>laps_times[[#This Row],[poř]]</f>
        <v>56</v>
      </c>
      <c r="C61" s="131">
        <f>laps_times[[#This Row],[s.č.]]</f>
        <v>34</v>
      </c>
      <c r="D61" s="131" t="str">
        <f>laps_times[[#This Row],[jméno]]</f>
        <v>Hronek Jiří</v>
      </c>
      <c r="E61" s="132">
        <f>laps_times[[#This Row],[roč]]</f>
        <v>1983</v>
      </c>
      <c r="F61" s="132" t="str">
        <f>laps_times[[#This Row],[kat]]</f>
        <v>M2</v>
      </c>
      <c r="G61" s="132">
        <f>laps_times[[#This Row],[poř_kat]]</f>
        <v>18</v>
      </c>
      <c r="H61" s="131" t="str">
        <f>IF(ISBLANK(laps_times[[#This Row],[klub]]),"-",laps_times[[#This Row],[klub]])</f>
        <v>Intelis</v>
      </c>
      <c r="I61" s="134">
        <f>laps_times[[#This Row],[celk. čas]]</f>
        <v>0.15172409722222222</v>
      </c>
      <c r="J61" s="138">
        <f>laps_times[[#This Row],[1]]</f>
        <v>2.7800115740740741E-3</v>
      </c>
      <c r="K61" s="138">
        <f>IF(ISBLANK(laps_times[[#This Row],[2]]),"DNF",    rounds_cum_time[[#This Row],[1]]+laps_times[[#This Row],[2]])</f>
        <v>4.8498148148148146E-3</v>
      </c>
      <c r="L61" s="138">
        <f>IF(ISBLANK(laps_times[[#This Row],[3]]),"DNF",    rounds_cum_time[[#This Row],[2]]+laps_times[[#This Row],[3]])</f>
        <v>6.9576851851851848E-3</v>
      </c>
      <c r="M61" s="138">
        <f>IF(ISBLANK(laps_times[[#This Row],[4]]),"DNF",    rounds_cum_time[[#This Row],[3]]+laps_times[[#This Row],[4]])</f>
        <v>9.0673611111111111E-3</v>
      </c>
      <c r="N61" s="138">
        <f>IF(ISBLANK(laps_times[[#This Row],[5]]),"DNF",    rounds_cum_time[[#This Row],[4]]+laps_times[[#This Row],[5]])</f>
        <v>1.1205081018518519E-2</v>
      </c>
      <c r="O61" s="138">
        <f>IF(ISBLANK(laps_times[[#This Row],[6]]),"DNF",    rounds_cum_time[[#This Row],[5]]+laps_times[[#This Row],[6]])</f>
        <v>1.3373657407407407E-2</v>
      </c>
      <c r="P61" s="138">
        <f>IF(ISBLANK(laps_times[[#This Row],[7]]),"DNF",    rounds_cum_time[[#This Row],[6]]+laps_times[[#This Row],[7]])</f>
        <v>1.5551666666666667E-2</v>
      </c>
      <c r="Q61" s="138">
        <f>IF(ISBLANK(laps_times[[#This Row],[8]]),"DNF",    rounds_cum_time[[#This Row],[7]]+laps_times[[#This Row],[8]])</f>
        <v>1.7725682870370369E-2</v>
      </c>
      <c r="R61" s="138">
        <f>IF(ISBLANK(laps_times[[#This Row],[9]]),"DNF",    rounds_cum_time[[#This Row],[8]]+laps_times[[#This Row],[9]])</f>
        <v>1.9881608796296295E-2</v>
      </c>
      <c r="S61" s="138">
        <f>IF(ISBLANK(laps_times[[#This Row],[10]]),"DNF",    rounds_cum_time[[#This Row],[9]]+laps_times[[#This Row],[10]])</f>
        <v>2.2080092592592592E-2</v>
      </c>
      <c r="T61" s="138">
        <f>IF(ISBLANK(laps_times[[#This Row],[11]]),"DNF",    rounds_cum_time[[#This Row],[10]]+laps_times[[#This Row],[11]])</f>
        <v>2.4233020833333334E-2</v>
      </c>
      <c r="U61" s="138">
        <f>IF(ISBLANK(laps_times[[#This Row],[12]]),"DNF",    rounds_cum_time[[#This Row],[11]]+laps_times[[#This Row],[12]])</f>
        <v>2.6428240740740742E-2</v>
      </c>
      <c r="V61" s="138">
        <f>IF(ISBLANK(laps_times[[#This Row],[13]]),"DNF",    rounds_cum_time[[#This Row],[12]]+laps_times[[#This Row],[13]])</f>
        <v>2.8653657407407409E-2</v>
      </c>
      <c r="W61" s="138">
        <f>IF(ISBLANK(laps_times[[#This Row],[14]]),"DNF",    rounds_cum_time[[#This Row],[13]]+laps_times[[#This Row],[14]])</f>
        <v>3.0919131944444445E-2</v>
      </c>
      <c r="X61" s="138">
        <f>IF(ISBLANK(laps_times[[#This Row],[15]]),"DNF",    rounds_cum_time[[#This Row],[14]]+laps_times[[#This Row],[15]])</f>
        <v>3.3185428240740743E-2</v>
      </c>
      <c r="Y61" s="138">
        <f>IF(ISBLANK(laps_times[[#This Row],[16]]),"DNF",    rounds_cum_time[[#This Row],[15]]+laps_times[[#This Row],[16]])</f>
        <v>3.5413854166666668E-2</v>
      </c>
      <c r="Z61" s="138">
        <f>IF(ISBLANK(laps_times[[#This Row],[17]]),"DNF",    rounds_cum_time[[#This Row],[16]]+laps_times[[#This Row],[17]])</f>
        <v>3.7688726851851852E-2</v>
      </c>
      <c r="AA61" s="138">
        <f>IF(ISBLANK(laps_times[[#This Row],[18]]),"DNF",    rounds_cum_time[[#This Row],[17]]+laps_times[[#This Row],[18]])</f>
        <v>3.9924409722222221E-2</v>
      </c>
      <c r="AB61" s="138">
        <f>IF(ISBLANK(laps_times[[#This Row],[19]]),"DNF",    rounds_cum_time[[#This Row],[18]]+laps_times[[#This Row],[19]])</f>
        <v>4.2185972222222222E-2</v>
      </c>
      <c r="AC61" s="138">
        <f>IF(ISBLANK(laps_times[[#This Row],[20]]),"DNF",    rounds_cum_time[[#This Row],[19]]+laps_times[[#This Row],[20]])</f>
        <v>4.4760127314814817E-2</v>
      </c>
      <c r="AD61" s="138">
        <f>IF(ISBLANK(laps_times[[#This Row],[21]]),"DNF",    rounds_cum_time[[#This Row],[20]]+laps_times[[#This Row],[21]])</f>
        <v>4.6993819444444446E-2</v>
      </c>
      <c r="AE61" s="138">
        <f>IF(ISBLANK(laps_times[[#This Row],[22]]),"DNF",    rounds_cum_time[[#This Row],[21]]+laps_times[[#This Row],[22]])</f>
        <v>4.9218576388888893E-2</v>
      </c>
      <c r="AF61" s="138">
        <f>IF(ISBLANK(laps_times[[#This Row],[23]]),"DNF",    rounds_cum_time[[#This Row],[22]]+laps_times[[#This Row],[23]])</f>
        <v>5.1495891203703709E-2</v>
      </c>
      <c r="AG61" s="138">
        <f>IF(ISBLANK(laps_times[[#This Row],[24]]),"DNF",    rounds_cum_time[[#This Row],[23]]+laps_times[[#This Row],[24]])</f>
        <v>5.3691145833333336E-2</v>
      </c>
      <c r="AH61" s="138">
        <f>IF(ISBLANK(laps_times[[#This Row],[25]]),"DNF",    rounds_cum_time[[#This Row],[24]]+laps_times[[#This Row],[25]])</f>
        <v>5.5920798611111114E-2</v>
      </c>
      <c r="AI61" s="138">
        <f>IF(ISBLANK(laps_times[[#This Row],[26]]),"DNF",    rounds_cum_time[[#This Row],[25]]+laps_times[[#This Row],[26]])</f>
        <v>5.814444444444445E-2</v>
      </c>
      <c r="AJ61" s="138">
        <f>IF(ISBLANK(laps_times[[#This Row],[27]]),"DNF",    rounds_cum_time[[#This Row],[26]]+laps_times[[#This Row],[27]])</f>
        <v>6.04113425925926E-2</v>
      </c>
      <c r="AK61" s="138">
        <f>IF(ISBLANK(laps_times[[#This Row],[28]]),"DNF",    rounds_cum_time[[#This Row],[27]]+laps_times[[#This Row],[28]])</f>
        <v>6.2743460648148161E-2</v>
      </c>
      <c r="AL61" s="138">
        <f>IF(ISBLANK(laps_times[[#This Row],[29]]),"DNF",    rounds_cum_time[[#This Row],[28]]+laps_times[[#This Row],[29]])</f>
        <v>6.5036250000000018E-2</v>
      </c>
      <c r="AM61" s="138">
        <f>IF(ISBLANK(laps_times[[#This Row],[30]]),"DNF",    rounds_cum_time[[#This Row],[29]]+laps_times[[#This Row],[30]])</f>
        <v>6.7359375000000013E-2</v>
      </c>
      <c r="AN61" s="138">
        <f>IF(ISBLANK(laps_times[[#This Row],[31]]),"DNF",    rounds_cum_time[[#This Row],[30]]+laps_times[[#This Row],[31]])</f>
        <v>6.9665011574074093E-2</v>
      </c>
      <c r="AO61" s="138">
        <f>IF(ISBLANK(laps_times[[#This Row],[32]]),"DNF",    rounds_cum_time[[#This Row],[31]]+laps_times[[#This Row],[32]])</f>
        <v>7.1992337962962977E-2</v>
      </c>
      <c r="AP61" s="138">
        <f>IF(ISBLANK(laps_times[[#This Row],[33]]),"DNF",    rounds_cum_time[[#This Row],[32]]+laps_times[[#This Row],[33]])</f>
        <v>7.4309907407407422E-2</v>
      </c>
      <c r="AQ61" s="138">
        <f>IF(ISBLANK(laps_times[[#This Row],[34]]),"DNF",    rounds_cum_time[[#This Row],[33]]+laps_times[[#This Row],[34]])</f>
        <v>7.6604270833333349E-2</v>
      </c>
      <c r="AR61" s="138">
        <f>IF(ISBLANK(laps_times[[#This Row],[35]]),"DNF",    rounds_cum_time[[#This Row],[34]]+laps_times[[#This Row],[35]])</f>
        <v>7.8930057870370385E-2</v>
      </c>
      <c r="AS61" s="138">
        <f>IF(ISBLANK(laps_times[[#This Row],[36]]),"DNF",    rounds_cum_time[[#This Row],[35]]+laps_times[[#This Row],[36]])</f>
        <v>8.1249074074074085E-2</v>
      </c>
      <c r="AT61" s="138">
        <f>IF(ISBLANK(laps_times[[#This Row],[37]]),"DNF",    rounds_cum_time[[#This Row],[36]]+laps_times[[#This Row],[37]])</f>
        <v>8.3582291666666683E-2</v>
      </c>
      <c r="AU61" s="138">
        <f>IF(ISBLANK(laps_times[[#This Row],[38]]),"DNF",    rounds_cum_time[[#This Row],[37]]+laps_times[[#This Row],[38]])</f>
        <v>8.5938379629629649E-2</v>
      </c>
      <c r="AV61" s="138">
        <f>IF(ISBLANK(laps_times[[#This Row],[39]]),"DNF",    rounds_cum_time[[#This Row],[38]]+laps_times[[#This Row],[39]])</f>
        <v>8.8330995370370397E-2</v>
      </c>
      <c r="AW61" s="138">
        <f>IF(ISBLANK(laps_times[[#This Row],[40]]),"DNF",    rounds_cum_time[[#This Row],[39]]+laps_times[[#This Row],[40]])</f>
        <v>9.072359953703707E-2</v>
      </c>
      <c r="AX61" s="138">
        <f>IF(ISBLANK(laps_times[[#This Row],[41]]),"DNF",    rounds_cum_time[[#This Row],[40]]+laps_times[[#This Row],[41]])</f>
        <v>9.307723379629633E-2</v>
      </c>
      <c r="AY61" s="138">
        <f>IF(ISBLANK(laps_times[[#This Row],[42]]),"DNF",    rounds_cum_time[[#This Row],[41]]+laps_times[[#This Row],[42]])</f>
        <v>9.5431504629629668E-2</v>
      </c>
      <c r="AZ61" s="138">
        <f>IF(ISBLANK(laps_times[[#This Row],[43]]),"DNF",    rounds_cum_time[[#This Row],[42]]+laps_times[[#This Row],[43]])</f>
        <v>9.7878750000000042E-2</v>
      </c>
      <c r="BA61" s="138">
        <f>IF(ISBLANK(laps_times[[#This Row],[44]]),"DNF",    rounds_cum_time[[#This Row],[43]]+laps_times[[#This Row],[44]])</f>
        <v>0.10045174768518522</v>
      </c>
      <c r="BB61" s="138">
        <f>IF(ISBLANK(laps_times[[#This Row],[45]]),"DNF",    rounds_cum_time[[#This Row],[44]]+laps_times[[#This Row],[45]])</f>
        <v>0.10289869212962967</v>
      </c>
      <c r="BC61" s="138">
        <f>IF(ISBLANK(laps_times[[#This Row],[46]]),"DNF",    rounds_cum_time[[#This Row],[45]]+laps_times[[#This Row],[46]])</f>
        <v>0.10551719907407411</v>
      </c>
      <c r="BD61" s="138">
        <f>IF(ISBLANK(laps_times[[#This Row],[47]]),"DNF",    rounds_cum_time[[#This Row],[46]]+laps_times[[#This Row],[47]])</f>
        <v>0.10829245370370374</v>
      </c>
      <c r="BE61" s="138">
        <f>IF(ISBLANK(laps_times[[#This Row],[48]]),"DNF",    rounds_cum_time[[#This Row],[47]]+laps_times[[#This Row],[48]])</f>
        <v>0.11125168981481486</v>
      </c>
      <c r="BF61" s="138">
        <f>IF(ISBLANK(laps_times[[#This Row],[49]]),"DNF",    rounds_cum_time[[#This Row],[48]]+laps_times[[#This Row],[49]])</f>
        <v>0.11488969907407412</v>
      </c>
      <c r="BG61" s="138">
        <f>IF(ISBLANK(laps_times[[#This Row],[50]]),"DNF",    rounds_cum_time[[#This Row],[49]]+laps_times[[#This Row],[50]])</f>
        <v>0.11747505787037042</v>
      </c>
      <c r="BH61" s="138">
        <f>IF(ISBLANK(laps_times[[#This Row],[51]]),"DNF",    rounds_cum_time[[#This Row],[50]]+laps_times[[#This Row],[51]])</f>
        <v>0.12009057870370375</v>
      </c>
      <c r="BI61" s="138">
        <f>IF(ISBLANK(laps_times[[#This Row],[52]]),"DNF",    rounds_cum_time[[#This Row],[51]]+laps_times[[#This Row],[52]])</f>
        <v>0.12277762731481487</v>
      </c>
      <c r="BJ61" s="138">
        <f>IF(ISBLANK(laps_times[[#This Row],[53]]),"DNF",    rounds_cum_time[[#This Row],[52]]+laps_times[[#This Row],[53]])</f>
        <v>0.12555690972222228</v>
      </c>
      <c r="BK61" s="138">
        <f>IF(ISBLANK(laps_times[[#This Row],[54]]),"DNF",    rounds_cum_time[[#This Row],[53]]+laps_times[[#This Row],[54]])</f>
        <v>0.12818584490740745</v>
      </c>
      <c r="BL61" s="138">
        <f>IF(ISBLANK(laps_times[[#This Row],[55]]),"DNF",    rounds_cum_time[[#This Row],[54]]+laps_times[[#This Row],[55]])</f>
        <v>0.13076474537037042</v>
      </c>
      <c r="BM61" s="138">
        <f>IF(ISBLANK(laps_times[[#This Row],[56]]),"DNF",    rounds_cum_time[[#This Row],[55]]+laps_times[[#This Row],[56]])</f>
        <v>0.13336030092592596</v>
      </c>
      <c r="BN61" s="138">
        <f>IF(ISBLANK(laps_times[[#This Row],[57]]),"DNF",    rounds_cum_time[[#This Row],[56]]+laps_times[[#This Row],[57]])</f>
        <v>0.13600424768518521</v>
      </c>
      <c r="BO61" s="138">
        <f>IF(ISBLANK(laps_times[[#This Row],[58]]),"DNF",    rounds_cum_time[[#This Row],[57]]+laps_times[[#This Row],[58]])</f>
        <v>0.13868189814814816</v>
      </c>
      <c r="BP61" s="138">
        <f>IF(ISBLANK(laps_times[[#This Row],[59]]),"DNF",    rounds_cum_time[[#This Row],[58]]+laps_times[[#This Row],[59]])</f>
        <v>0.14138901620370373</v>
      </c>
      <c r="BQ61" s="138">
        <f>IF(ISBLANK(laps_times[[#This Row],[60]]),"DNF",    rounds_cum_time[[#This Row],[59]]+laps_times[[#This Row],[60]])</f>
        <v>0.14407994212962966</v>
      </c>
      <c r="BR61" s="138">
        <f>IF(ISBLANK(laps_times[[#This Row],[61]]),"DNF",    rounds_cum_time[[#This Row],[60]]+laps_times[[#This Row],[61]])</f>
        <v>0.14669284722222226</v>
      </c>
      <c r="BS61" s="138">
        <f>IF(ISBLANK(laps_times[[#This Row],[62]]),"DNF",    rounds_cum_time[[#This Row],[61]]+laps_times[[#This Row],[62]])</f>
        <v>0.14934359953703708</v>
      </c>
      <c r="BT61" s="139">
        <f>IF(ISBLANK(laps_times[[#This Row],[63]]),"DNF",    rounds_cum_time[[#This Row],[62]]+laps_times[[#This Row],[63]])</f>
        <v>0.15172409722222227</v>
      </c>
    </row>
    <row r="62" spans="2:72" x14ac:dyDescent="0.2">
      <c r="B62" s="130">
        <f>laps_times[[#This Row],[poř]]</f>
        <v>57</v>
      </c>
      <c r="C62" s="131">
        <f>laps_times[[#This Row],[s.č.]]</f>
        <v>10</v>
      </c>
      <c r="D62" s="131" t="str">
        <f>laps_times[[#This Row],[jméno]]</f>
        <v>Svobodová Veronika</v>
      </c>
      <c r="E62" s="132">
        <f>laps_times[[#This Row],[roč]]</f>
        <v>1986</v>
      </c>
      <c r="F62" s="132" t="str">
        <f>laps_times[[#This Row],[kat]]</f>
        <v>Z1</v>
      </c>
      <c r="G62" s="132">
        <f>laps_times[[#This Row],[poř_kat]]</f>
        <v>2</v>
      </c>
      <c r="H62" s="131" t="str">
        <f>IF(ISBLANK(laps_times[[#This Row],[klub]]),"-",laps_times[[#This Row],[klub]])</f>
        <v>Varnsdorf</v>
      </c>
      <c r="I62" s="134">
        <f>laps_times[[#This Row],[celk. čas]]</f>
        <v>0.15186032407407407</v>
      </c>
      <c r="J62" s="138">
        <f>laps_times[[#This Row],[1]]</f>
        <v>3.2273842592592597E-3</v>
      </c>
      <c r="K62" s="138">
        <f>IF(ISBLANK(laps_times[[#This Row],[2]]),"DNF",    rounds_cum_time[[#This Row],[1]]+laps_times[[#This Row],[2]])</f>
        <v>5.6706828703703711E-3</v>
      </c>
      <c r="L62" s="138">
        <f>IF(ISBLANK(laps_times[[#This Row],[3]]),"DNF",    rounds_cum_time[[#This Row],[2]]+laps_times[[#This Row],[3]])</f>
        <v>8.1186689814814819E-3</v>
      </c>
      <c r="M62" s="138">
        <f>IF(ISBLANK(laps_times[[#This Row],[4]]),"DNF",    rounds_cum_time[[#This Row],[3]]+laps_times[[#This Row],[4]])</f>
        <v>1.0532650462962964E-2</v>
      </c>
      <c r="N62" s="138">
        <f>IF(ISBLANK(laps_times[[#This Row],[5]]),"DNF",    rounds_cum_time[[#This Row],[4]]+laps_times[[#This Row],[5]])</f>
        <v>1.295508101851852E-2</v>
      </c>
      <c r="O62" s="138">
        <f>IF(ISBLANK(laps_times[[#This Row],[6]]),"DNF",    rounds_cum_time[[#This Row],[5]]+laps_times[[#This Row],[6]])</f>
        <v>1.5373587962962964E-2</v>
      </c>
      <c r="P62" s="138">
        <f>IF(ISBLANK(laps_times[[#This Row],[7]]),"DNF",    rounds_cum_time[[#This Row],[6]]+laps_times[[#This Row],[7]])</f>
        <v>1.7800694444444445E-2</v>
      </c>
      <c r="Q62" s="138">
        <f>IF(ISBLANK(laps_times[[#This Row],[8]]),"DNF",    rounds_cum_time[[#This Row],[7]]+laps_times[[#This Row],[8]])</f>
        <v>2.0224629629629631E-2</v>
      </c>
      <c r="R62" s="138">
        <f>IF(ISBLANK(laps_times[[#This Row],[9]]),"DNF",    rounds_cum_time[[#This Row],[8]]+laps_times[[#This Row],[9]])</f>
        <v>2.2898472222222223E-2</v>
      </c>
      <c r="S62" s="138">
        <f>IF(ISBLANK(laps_times[[#This Row],[10]]),"DNF",    rounds_cum_time[[#This Row],[9]]+laps_times[[#This Row],[10]])</f>
        <v>2.5350150462962965E-2</v>
      </c>
      <c r="T62" s="138">
        <f>IF(ISBLANK(laps_times[[#This Row],[11]]),"DNF",    rounds_cum_time[[#This Row],[10]]+laps_times[[#This Row],[11]])</f>
        <v>2.7744699074074078E-2</v>
      </c>
      <c r="U62" s="138">
        <f>IF(ISBLANK(laps_times[[#This Row],[12]]),"DNF",    rounds_cum_time[[#This Row],[11]]+laps_times[[#This Row],[12]])</f>
        <v>3.0183310185185188E-2</v>
      </c>
      <c r="V62" s="138">
        <f>IF(ISBLANK(laps_times[[#This Row],[13]]),"DNF",    rounds_cum_time[[#This Row],[12]]+laps_times[[#This Row],[13]])</f>
        <v>3.2605081018518521E-2</v>
      </c>
      <c r="W62" s="138">
        <f>IF(ISBLANK(laps_times[[#This Row],[14]]),"DNF",    rounds_cum_time[[#This Row],[13]]+laps_times[[#This Row],[14]])</f>
        <v>3.5144328703703709E-2</v>
      </c>
      <c r="X62" s="138">
        <f>IF(ISBLANK(laps_times[[#This Row],[15]]),"DNF",    rounds_cum_time[[#This Row],[14]]+laps_times[[#This Row],[15]])</f>
        <v>3.7648460648148155E-2</v>
      </c>
      <c r="Y62" s="138">
        <f>IF(ISBLANK(laps_times[[#This Row],[16]]),"DNF",    rounds_cum_time[[#This Row],[15]]+laps_times[[#This Row],[16]])</f>
        <v>4.0168032407407413E-2</v>
      </c>
      <c r="Z62" s="138">
        <f>IF(ISBLANK(laps_times[[#This Row],[17]]),"DNF",    rounds_cum_time[[#This Row],[16]]+laps_times[[#This Row],[17]])</f>
        <v>4.2611736111111118E-2</v>
      </c>
      <c r="AA62" s="138">
        <f>IF(ISBLANK(laps_times[[#This Row],[18]]),"DNF",    rounds_cum_time[[#This Row],[17]]+laps_times[[#This Row],[18]])</f>
        <v>4.5064398148148152E-2</v>
      </c>
      <c r="AB62" s="138">
        <f>IF(ISBLANK(laps_times[[#This Row],[19]]),"DNF",    rounds_cum_time[[#This Row],[18]]+laps_times[[#This Row],[19]])</f>
        <v>4.7558842592592597E-2</v>
      </c>
      <c r="AC62" s="138">
        <f>IF(ISBLANK(laps_times[[#This Row],[20]]),"DNF",    rounds_cum_time[[#This Row],[19]]+laps_times[[#This Row],[20]])</f>
        <v>5.006559027777778E-2</v>
      </c>
      <c r="AD62" s="138">
        <f>IF(ISBLANK(laps_times[[#This Row],[21]]),"DNF",    rounds_cum_time[[#This Row],[20]]+laps_times[[#This Row],[21]])</f>
        <v>5.2553761574074077E-2</v>
      </c>
      <c r="AE62" s="138">
        <f>IF(ISBLANK(laps_times[[#This Row],[22]]),"DNF",    rounds_cum_time[[#This Row],[21]]+laps_times[[#This Row],[22]])</f>
        <v>5.4962569444444449E-2</v>
      </c>
      <c r="AF62" s="138">
        <f>IF(ISBLANK(laps_times[[#This Row],[23]]),"DNF",    rounds_cum_time[[#This Row],[22]]+laps_times[[#This Row],[23]])</f>
        <v>5.7413240740740744E-2</v>
      </c>
      <c r="AG62" s="138">
        <f>IF(ISBLANK(laps_times[[#This Row],[24]]),"DNF",    rounds_cum_time[[#This Row],[23]]+laps_times[[#This Row],[24]])</f>
        <v>5.9788414351851858E-2</v>
      </c>
      <c r="AH62" s="138">
        <f>IF(ISBLANK(laps_times[[#This Row],[25]]),"DNF",    rounds_cum_time[[#This Row],[24]]+laps_times[[#This Row],[25]])</f>
        <v>6.2188032407407411E-2</v>
      </c>
      <c r="AI62" s="138">
        <f>IF(ISBLANK(laps_times[[#This Row],[26]]),"DNF",    rounds_cum_time[[#This Row],[25]]+laps_times[[#This Row],[26]])</f>
        <v>6.4706840277777775E-2</v>
      </c>
      <c r="AJ62" s="138">
        <f>IF(ISBLANK(laps_times[[#This Row],[27]]),"DNF",    rounds_cum_time[[#This Row],[26]]+laps_times[[#This Row],[27]])</f>
        <v>6.7543506944444442E-2</v>
      </c>
      <c r="AK62" s="138">
        <f>IF(ISBLANK(laps_times[[#This Row],[28]]),"DNF",    rounds_cum_time[[#This Row],[27]]+laps_times[[#This Row],[28]])</f>
        <v>6.9989768518518514E-2</v>
      </c>
      <c r="AL62" s="138">
        <f>IF(ISBLANK(laps_times[[#This Row],[29]]),"DNF",    rounds_cum_time[[#This Row],[28]]+laps_times[[#This Row],[29]])</f>
        <v>7.2478773148148143E-2</v>
      </c>
      <c r="AM62" s="138">
        <f>IF(ISBLANK(laps_times[[#This Row],[30]]),"DNF",    rounds_cum_time[[#This Row],[29]]+laps_times[[#This Row],[30]])</f>
        <v>7.5002743055555557E-2</v>
      </c>
      <c r="AN62" s="138">
        <f>IF(ISBLANK(laps_times[[#This Row],[31]]),"DNF",    rounds_cum_time[[#This Row],[30]]+laps_times[[#This Row],[31]])</f>
        <v>7.7438298611111109E-2</v>
      </c>
      <c r="AO62" s="138">
        <f>IF(ISBLANK(laps_times[[#This Row],[32]]),"DNF",    rounds_cum_time[[#This Row],[31]]+laps_times[[#This Row],[32]])</f>
        <v>7.9896944444444437E-2</v>
      </c>
      <c r="AP62" s="138">
        <f>IF(ISBLANK(laps_times[[#This Row],[33]]),"DNF",    rounds_cum_time[[#This Row],[32]]+laps_times[[#This Row],[33]])</f>
        <v>8.2384687499999998E-2</v>
      </c>
      <c r="AQ62" s="138">
        <f>IF(ISBLANK(laps_times[[#This Row],[34]]),"DNF",    rounds_cum_time[[#This Row],[33]]+laps_times[[#This Row],[34]])</f>
        <v>8.4835254629629625E-2</v>
      </c>
      <c r="AR62" s="138">
        <f>IF(ISBLANK(laps_times[[#This Row],[35]]),"DNF",    rounds_cum_time[[#This Row],[34]]+laps_times[[#This Row],[35]])</f>
        <v>8.7239074074074066E-2</v>
      </c>
      <c r="AS62" s="138">
        <f>IF(ISBLANK(laps_times[[#This Row],[36]]),"DNF",    rounds_cum_time[[#This Row],[35]]+laps_times[[#This Row],[36]])</f>
        <v>8.9600671296296286E-2</v>
      </c>
      <c r="AT62" s="138">
        <f>IF(ISBLANK(laps_times[[#This Row],[37]]),"DNF",    rounds_cum_time[[#This Row],[36]]+laps_times[[#This Row],[37]])</f>
        <v>9.2062939814814809E-2</v>
      </c>
      <c r="AU62" s="138">
        <f>IF(ISBLANK(laps_times[[#This Row],[38]]),"DNF",    rounds_cum_time[[#This Row],[37]]+laps_times[[#This Row],[38]])</f>
        <v>9.4470960648148139E-2</v>
      </c>
      <c r="AV62" s="138">
        <f>IF(ISBLANK(laps_times[[#This Row],[39]]),"DNF",    rounds_cum_time[[#This Row],[38]]+laps_times[[#This Row],[39]])</f>
        <v>9.6909444444444437E-2</v>
      </c>
      <c r="AW62" s="138">
        <f>IF(ISBLANK(laps_times[[#This Row],[40]]),"DNF",    rounds_cum_time[[#This Row],[39]]+laps_times[[#This Row],[40]])</f>
        <v>9.9426481481481477E-2</v>
      </c>
      <c r="AX62" s="138">
        <f>IF(ISBLANK(laps_times[[#This Row],[41]]),"DNF",    rounds_cum_time[[#This Row],[40]]+laps_times[[#This Row],[41]])</f>
        <v>0.10174002314814815</v>
      </c>
      <c r="AY62" s="138">
        <f>IF(ISBLANK(laps_times[[#This Row],[42]]),"DNF",    rounds_cum_time[[#This Row],[41]]+laps_times[[#This Row],[42]])</f>
        <v>0.10405693287037036</v>
      </c>
      <c r="AZ62" s="138">
        <f>IF(ISBLANK(laps_times[[#This Row],[43]]),"DNF",    rounds_cum_time[[#This Row],[42]]+laps_times[[#This Row],[43]])</f>
        <v>0.10631364583333333</v>
      </c>
      <c r="BA62" s="138">
        <f>IF(ISBLANK(laps_times[[#This Row],[44]]),"DNF",    rounds_cum_time[[#This Row],[43]]+laps_times[[#This Row],[44]])</f>
        <v>0.10852584490740741</v>
      </c>
      <c r="BB62" s="138">
        <f>IF(ISBLANK(laps_times[[#This Row],[45]]),"DNF",    rounds_cum_time[[#This Row],[44]]+laps_times[[#This Row],[45]])</f>
        <v>0.11080199074074075</v>
      </c>
      <c r="BC62" s="138">
        <f>IF(ISBLANK(laps_times[[#This Row],[46]]),"DNF",    rounds_cum_time[[#This Row],[45]]+laps_times[[#This Row],[46]])</f>
        <v>0.11304902777777778</v>
      </c>
      <c r="BD62" s="138">
        <f>IF(ISBLANK(laps_times[[#This Row],[47]]),"DNF",    rounds_cum_time[[#This Row],[46]]+laps_times[[#This Row],[47]])</f>
        <v>0.11530077546296297</v>
      </c>
      <c r="BE62" s="138">
        <f>IF(ISBLANK(laps_times[[#This Row],[48]]),"DNF",    rounds_cum_time[[#This Row],[47]]+laps_times[[#This Row],[48]])</f>
        <v>0.1174371875</v>
      </c>
      <c r="BF62" s="138">
        <f>IF(ISBLANK(laps_times[[#This Row],[49]]),"DNF",    rounds_cum_time[[#This Row],[48]]+laps_times[[#This Row],[49]])</f>
        <v>0.11963791666666666</v>
      </c>
      <c r="BG62" s="138">
        <f>IF(ISBLANK(laps_times[[#This Row],[50]]),"DNF",    rounds_cum_time[[#This Row],[49]]+laps_times[[#This Row],[50]])</f>
        <v>0.12188869212962962</v>
      </c>
      <c r="BH62" s="138">
        <f>IF(ISBLANK(laps_times[[#This Row],[51]]),"DNF",    rounds_cum_time[[#This Row],[50]]+laps_times[[#This Row],[51]])</f>
        <v>0.12420391203703703</v>
      </c>
      <c r="BI62" s="138">
        <f>IF(ISBLANK(laps_times[[#This Row],[52]]),"DNF",    rounds_cum_time[[#This Row],[51]]+laps_times[[#This Row],[52]])</f>
        <v>0.12645114583333333</v>
      </c>
      <c r="BJ62" s="138">
        <f>IF(ISBLANK(laps_times[[#This Row],[53]]),"DNF",    rounds_cum_time[[#This Row],[52]]+laps_times[[#This Row],[53]])</f>
        <v>0.12877967592592593</v>
      </c>
      <c r="BK62" s="138">
        <f>IF(ISBLANK(laps_times[[#This Row],[54]]),"DNF",    rounds_cum_time[[#This Row],[53]]+laps_times[[#This Row],[54]])</f>
        <v>0.13103945601851852</v>
      </c>
      <c r="BL62" s="138">
        <f>IF(ISBLANK(laps_times[[#This Row],[55]]),"DNF",    rounds_cum_time[[#This Row],[54]]+laps_times[[#This Row],[55]])</f>
        <v>0.13325289351851852</v>
      </c>
      <c r="BM62" s="138">
        <f>IF(ISBLANK(laps_times[[#This Row],[56]]),"DNF",    rounds_cum_time[[#This Row],[55]]+laps_times[[#This Row],[56]])</f>
        <v>0.13553278935185184</v>
      </c>
      <c r="BN62" s="138">
        <f>IF(ISBLANK(laps_times[[#This Row],[57]]),"DNF",    rounds_cum_time[[#This Row],[56]]+laps_times[[#This Row],[57]])</f>
        <v>0.13787185185185183</v>
      </c>
      <c r="BO62" s="138">
        <f>IF(ISBLANK(laps_times[[#This Row],[58]]),"DNF",    rounds_cum_time[[#This Row],[57]]+laps_times[[#This Row],[58]])</f>
        <v>0.1402007060185185</v>
      </c>
      <c r="BP62" s="138">
        <f>IF(ISBLANK(laps_times[[#This Row],[59]]),"DNF",    rounds_cum_time[[#This Row],[58]]+laps_times[[#This Row],[59]])</f>
        <v>0.14256763888888888</v>
      </c>
      <c r="BQ62" s="138">
        <f>IF(ISBLANK(laps_times[[#This Row],[60]]),"DNF",    rounds_cum_time[[#This Row],[59]]+laps_times[[#This Row],[60]])</f>
        <v>0.14499503472222222</v>
      </c>
      <c r="BR62" s="138">
        <f>IF(ISBLANK(laps_times[[#This Row],[61]]),"DNF",    rounds_cum_time[[#This Row],[60]]+laps_times[[#This Row],[61]])</f>
        <v>0.14735246527777779</v>
      </c>
      <c r="BS62" s="138">
        <f>IF(ISBLANK(laps_times[[#This Row],[62]]),"DNF",    rounds_cum_time[[#This Row],[61]]+laps_times[[#This Row],[62]])</f>
        <v>0.14967916666666667</v>
      </c>
      <c r="BT62" s="139">
        <f>IF(ISBLANK(laps_times[[#This Row],[63]]),"DNF",    rounds_cum_time[[#This Row],[62]]+laps_times[[#This Row],[63]])</f>
        <v>0.15186032407407407</v>
      </c>
    </row>
    <row r="63" spans="2:72" x14ac:dyDescent="0.2">
      <c r="B63" s="130">
        <f>laps_times[[#This Row],[poř]]</f>
        <v>58</v>
      </c>
      <c r="C63" s="131">
        <f>laps_times[[#This Row],[s.č.]]</f>
        <v>53</v>
      </c>
      <c r="D63" s="131" t="str">
        <f>laps_times[[#This Row],[jméno]]</f>
        <v>Hons Pavel</v>
      </c>
      <c r="E63" s="132">
        <f>laps_times[[#This Row],[roč]]</f>
        <v>1970</v>
      </c>
      <c r="F63" s="132" t="str">
        <f>laps_times[[#This Row],[kat]]</f>
        <v>M3</v>
      </c>
      <c r="G63" s="132">
        <f>laps_times[[#This Row],[poř_kat]]</f>
        <v>23</v>
      </c>
      <c r="H63" s="131" t="str">
        <f>IF(ISBLANK(laps_times[[#This Row],[klub]]),"-",laps_times[[#This Row],[klub]])</f>
        <v>Maratón klub Kladno</v>
      </c>
      <c r="I63" s="134">
        <f>laps_times[[#This Row],[celk. čas]]</f>
        <v>0.1518827662037037</v>
      </c>
      <c r="J63" s="138">
        <f>laps_times[[#This Row],[1]]</f>
        <v>3.1178356481481487E-3</v>
      </c>
      <c r="K63" s="138">
        <f>IF(ISBLANK(laps_times[[#This Row],[2]]),"DNF",    rounds_cum_time[[#This Row],[1]]+laps_times[[#This Row],[2]])</f>
        <v>5.4759606481481482E-3</v>
      </c>
      <c r="L63" s="138">
        <f>IF(ISBLANK(laps_times[[#This Row],[3]]),"DNF",    rounds_cum_time[[#This Row],[2]]+laps_times[[#This Row],[3]])</f>
        <v>7.8228587962962965E-3</v>
      </c>
      <c r="M63" s="138">
        <f>IF(ISBLANK(laps_times[[#This Row],[4]]),"DNF",    rounds_cum_time[[#This Row],[3]]+laps_times[[#This Row],[4]])</f>
        <v>1.0123136574074074E-2</v>
      </c>
      <c r="N63" s="138">
        <f>IF(ISBLANK(laps_times[[#This Row],[5]]),"DNF",    rounds_cum_time[[#This Row],[4]]+laps_times[[#This Row],[5]])</f>
        <v>1.2487511574074074E-2</v>
      </c>
      <c r="O63" s="138">
        <f>IF(ISBLANK(laps_times[[#This Row],[6]]),"DNF",    rounds_cum_time[[#This Row],[5]]+laps_times[[#This Row],[6]])</f>
        <v>1.4819050925925926E-2</v>
      </c>
      <c r="P63" s="138">
        <f>IF(ISBLANK(laps_times[[#This Row],[7]]),"DNF",    rounds_cum_time[[#This Row],[6]]+laps_times[[#This Row],[7]])</f>
        <v>1.7111898148148147E-2</v>
      </c>
      <c r="Q63" s="138">
        <f>IF(ISBLANK(laps_times[[#This Row],[8]]),"DNF",    rounds_cum_time[[#This Row],[7]]+laps_times[[#This Row],[8]])</f>
        <v>1.9430578703703703E-2</v>
      </c>
      <c r="R63" s="138">
        <f>IF(ISBLANK(laps_times[[#This Row],[9]]),"DNF",    rounds_cum_time[[#This Row],[8]]+laps_times[[#This Row],[9]])</f>
        <v>2.1753761574074073E-2</v>
      </c>
      <c r="S63" s="138">
        <f>IF(ISBLANK(laps_times[[#This Row],[10]]),"DNF",    rounds_cum_time[[#This Row],[9]]+laps_times[[#This Row],[10]])</f>
        <v>2.4093460648148147E-2</v>
      </c>
      <c r="T63" s="138">
        <f>IF(ISBLANK(laps_times[[#This Row],[11]]),"DNF",    rounds_cum_time[[#This Row],[10]]+laps_times[[#This Row],[11]])</f>
        <v>2.6401006944444444E-2</v>
      </c>
      <c r="U63" s="138">
        <f>IF(ISBLANK(laps_times[[#This Row],[12]]),"DNF",    rounds_cum_time[[#This Row],[11]]+laps_times[[#This Row],[12]])</f>
        <v>2.8724328703703703E-2</v>
      </c>
      <c r="V63" s="138">
        <f>IF(ISBLANK(laps_times[[#This Row],[13]]),"DNF",    rounds_cum_time[[#This Row],[12]]+laps_times[[#This Row],[13]])</f>
        <v>3.1046712962962963E-2</v>
      </c>
      <c r="W63" s="138">
        <f>IF(ISBLANK(laps_times[[#This Row],[14]]),"DNF",    rounds_cum_time[[#This Row],[13]]+laps_times[[#This Row],[14]])</f>
        <v>3.3358796296296296E-2</v>
      </c>
      <c r="X63" s="138">
        <f>IF(ISBLANK(laps_times[[#This Row],[15]]),"DNF",    rounds_cum_time[[#This Row],[14]]+laps_times[[#This Row],[15]])</f>
        <v>3.5643263888888888E-2</v>
      </c>
      <c r="Y63" s="138">
        <f>IF(ISBLANK(laps_times[[#This Row],[16]]),"DNF",    rounds_cum_time[[#This Row],[15]]+laps_times[[#This Row],[16]])</f>
        <v>3.7919849537037038E-2</v>
      </c>
      <c r="Z63" s="138">
        <f>IF(ISBLANK(laps_times[[#This Row],[17]]),"DNF",    rounds_cum_time[[#This Row],[16]]+laps_times[[#This Row],[17]])</f>
        <v>4.0196331018518522E-2</v>
      </c>
      <c r="AA63" s="138">
        <f>IF(ISBLANK(laps_times[[#This Row],[18]]),"DNF",    rounds_cum_time[[#This Row],[17]]+laps_times[[#This Row],[18]])</f>
        <v>4.2476180555555562E-2</v>
      </c>
      <c r="AB63" s="138">
        <f>IF(ISBLANK(laps_times[[#This Row],[19]]),"DNF",    rounds_cum_time[[#This Row],[18]]+laps_times[[#This Row],[19]])</f>
        <v>4.4822905092592596E-2</v>
      </c>
      <c r="AC63" s="138">
        <f>IF(ISBLANK(laps_times[[#This Row],[20]]),"DNF",    rounds_cum_time[[#This Row],[19]]+laps_times[[#This Row],[20]])</f>
        <v>4.7107337962962965E-2</v>
      </c>
      <c r="AD63" s="138">
        <f>IF(ISBLANK(laps_times[[#This Row],[21]]),"DNF",    rounds_cum_time[[#This Row],[20]]+laps_times[[#This Row],[21]])</f>
        <v>4.9449780092592592E-2</v>
      </c>
      <c r="AE63" s="138">
        <f>IF(ISBLANK(laps_times[[#This Row],[22]]),"DNF",    rounds_cum_time[[#This Row],[21]]+laps_times[[#This Row],[22]])</f>
        <v>5.1808182870370367E-2</v>
      </c>
      <c r="AF63" s="138">
        <f>IF(ISBLANK(laps_times[[#This Row],[23]]),"DNF",    rounds_cum_time[[#This Row],[22]]+laps_times[[#This Row],[23]])</f>
        <v>5.4187245370370368E-2</v>
      </c>
      <c r="AG63" s="138">
        <f>IF(ISBLANK(laps_times[[#This Row],[24]]),"DNF",    rounds_cum_time[[#This Row],[23]]+laps_times[[#This Row],[24]])</f>
        <v>5.6535092592592588E-2</v>
      </c>
      <c r="AH63" s="138">
        <f>IF(ISBLANK(laps_times[[#This Row],[25]]),"DNF",    rounds_cum_time[[#This Row],[24]]+laps_times[[#This Row],[25]])</f>
        <v>5.884479166666666E-2</v>
      </c>
      <c r="AI63" s="138">
        <f>IF(ISBLANK(laps_times[[#This Row],[26]]),"DNF",    rounds_cum_time[[#This Row],[25]]+laps_times[[#This Row],[26]])</f>
        <v>6.1131898148148144E-2</v>
      </c>
      <c r="AJ63" s="138">
        <f>IF(ISBLANK(laps_times[[#This Row],[27]]),"DNF",    rounds_cum_time[[#This Row],[26]]+laps_times[[#This Row],[27]])</f>
        <v>6.3444097222222218E-2</v>
      </c>
      <c r="AK63" s="138">
        <f>IF(ISBLANK(laps_times[[#This Row],[28]]),"DNF",    rounds_cum_time[[#This Row],[27]]+laps_times[[#This Row],[28]])</f>
        <v>6.5715358796296294E-2</v>
      </c>
      <c r="AL63" s="138">
        <f>IF(ISBLANK(laps_times[[#This Row],[29]]),"DNF",    rounds_cum_time[[#This Row],[28]]+laps_times[[#This Row],[29]])</f>
        <v>6.8025868055555549E-2</v>
      </c>
      <c r="AM63" s="138">
        <f>IF(ISBLANK(laps_times[[#This Row],[30]]),"DNF",    rounds_cum_time[[#This Row],[29]]+laps_times[[#This Row],[30]])</f>
        <v>7.0374270833333322E-2</v>
      </c>
      <c r="AN63" s="138">
        <f>IF(ISBLANK(laps_times[[#This Row],[31]]),"DNF",    rounds_cum_time[[#This Row],[30]]+laps_times[[#This Row],[31]])</f>
        <v>7.2727256944444429E-2</v>
      </c>
      <c r="AO63" s="138">
        <f>IF(ISBLANK(laps_times[[#This Row],[32]]),"DNF",    rounds_cum_time[[#This Row],[31]]+laps_times[[#This Row],[32]])</f>
        <v>7.5107013888888879E-2</v>
      </c>
      <c r="AP63" s="138">
        <f>IF(ISBLANK(laps_times[[#This Row],[33]]),"DNF",    rounds_cum_time[[#This Row],[32]]+laps_times[[#This Row],[33]])</f>
        <v>7.7426076388888876E-2</v>
      </c>
      <c r="AQ63" s="138">
        <f>IF(ISBLANK(laps_times[[#This Row],[34]]),"DNF",    rounds_cum_time[[#This Row],[33]]+laps_times[[#This Row],[34]])</f>
        <v>7.9761400462962956E-2</v>
      </c>
      <c r="AR63" s="138">
        <f>IF(ISBLANK(laps_times[[#This Row],[35]]),"DNF",    rounds_cum_time[[#This Row],[34]]+laps_times[[#This Row],[35]])</f>
        <v>8.2169085648148135E-2</v>
      </c>
      <c r="AS63" s="138">
        <f>IF(ISBLANK(laps_times[[#This Row],[36]]),"DNF",    rounds_cum_time[[#This Row],[35]]+laps_times[[#This Row],[36]])</f>
        <v>8.4580717592592586E-2</v>
      </c>
      <c r="AT63" s="138">
        <f>IF(ISBLANK(laps_times[[#This Row],[37]]),"DNF",    rounds_cum_time[[#This Row],[36]]+laps_times[[#This Row],[37]])</f>
        <v>8.6889918981481476E-2</v>
      </c>
      <c r="AU63" s="138">
        <f>IF(ISBLANK(laps_times[[#This Row],[38]]),"DNF",    rounds_cum_time[[#This Row],[37]]+laps_times[[#This Row],[38]])</f>
        <v>8.9241180555555549E-2</v>
      </c>
      <c r="AV63" s="138">
        <f>IF(ISBLANK(laps_times[[#This Row],[39]]),"DNF",    rounds_cum_time[[#This Row],[38]]+laps_times[[#This Row],[39]])</f>
        <v>9.1616851851851852E-2</v>
      </c>
      <c r="AW63" s="138">
        <f>IF(ISBLANK(laps_times[[#This Row],[40]]),"DNF",    rounds_cum_time[[#This Row],[39]]+laps_times[[#This Row],[40]])</f>
        <v>9.4039571759259255E-2</v>
      </c>
      <c r="AX63" s="138">
        <f>IF(ISBLANK(laps_times[[#This Row],[41]]),"DNF",    rounds_cum_time[[#This Row],[40]]+laps_times[[#This Row],[41]])</f>
        <v>9.645690972222222E-2</v>
      </c>
      <c r="AY63" s="138">
        <f>IF(ISBLANK(laps_times[[#This Row],[42]]),"DNF",    rounds_cum_time[[#This Row],[41]]+laps_times[[#This Row],[42]])</f>
        <v>9.889769675925926E-2</v>
      </c>
      <c r="AZ63" s="138">
        <f>IF(ISBLANK(laps_times[[#This Row],[43]]),"DNF",    rounds_cum_time[[#This Row],[42]]+laps_times[[#This Row],[43]])</f>
        <v>0.10134439814814815</v>
      </c>
      <c r="BA63" s="138">
        <f>IF(ISBLANK(laps_times[[#This Row],[44]]),"DNF",    rounds_cum_time[[#This Row],[43]]+laps_times[[#This Row],[44]])</f>
        <v>0.10379689814814815</v>
      </c>
      <c r="BB63" s="138">
        <f>IF(ISBLANK(laps_times[[#This Row],[45]]),"DNF",    rounds_cum_time[[#This Row],[44]]+laps_times[[#This Row],[45]])</f>
        <v>0.10630162037037037</v>
      </c>
      <c r="BC63" s="138">
        <f>IF(ISBLANK(laps_times[[#This Row],[46]]),"DNF",    rounds_cum_time[[#This Row],[45]]+laps_times[[#This Row],[46]])</f>
        <v>0.10873851851851853</v>
      </c>
      <c r="BD63" s="138">
        <f>IF(ISBLANK(laps_times[[#This Row],[47]]),"DNF",    rounds_cum_time[[#This Row],[46]]+laps_times[[#This Row],[47]])</f>
        <v>0.11123703703703705</v>
      </c>
      <c r="BE63" s="138">
        <f>IF(ISBLANK(laps_times[[#This Row],[48]]),"DNF",    rounds_cum_time[[#This Row],[47]]+laps_times[[#This Row],[48]])</f>
        <v>0.11376375000000001</v>
      </c>
      <c r="BF63" s="138">
        <f>IF(ISBLANK(laps_times[[#This Row],[49]]),"DNF",    rounds_cum_time[[#This Row],[48]]+laps_times[[#This Row],[49]])</f>
        <v>0.11633964120370371</v>
      </c>
      <c r="BG63" s="138">
        <f>IF(ISBLANK(laps_times[[#This Row],[50]]),"DNF",    rounds_cum_time[[#This Row],[49]]+laps_times[[#This Row],[50]])</f>
        <v>0.11884674768518519</v>
      </c>
      <c r="BH63" s="138">
        <f>IF(ISBLANK(laps_times[[#This Row],[51]]),"DNF",    rounds_cum_time[[#This Row],[50]]+laps_times[[#This Row],[51]])</f>
        <v>0.12138298611111112</v>
      </c>
      <c r="BI63" s="138">
        <f>IF(ISBLANK(laps_times[[#This Row],[52]]),"DNF",    rounds_cum_time[[#This Row],[51]]+laps_times[[#This Row],[52]])</f>
        <v>0.12392550925925927</v>
      </c>
      <c r="BJ63" s="138">
        <f>IF(ISBLANK(laps_times[[#This Row],[53]]),"DNF",    rounds_cum_time[[#This Row],[52]]+laps_times[[#This Row],[53]])</f>
        <v>0.12648822916666669</v>
      </c>
      <c r="BK63" s="138">
        <f>IF(ISBLANK(laps_times[[#This Row],[54]]),"DNF",    rounds_cum_time[[#This Row],[53]]+laps_times[[#This Row],[54]])</f>
        <v>0.12913765046296299</v>
      </c>
      <c r="BL63" s="138">
        <f>IF(ISBLANK(laps_times[[#This Row],[55]]),"DNF",    rounds_cum_time[[#This Row],[54]]+laps_times[[#This Row],[55]])</f>
        <v>0.13167310185185188</v>
      </c>
      <c r="BM63" s="138">
        <f>IF(ISBLANK(laps_times[[#This Row],[56]]),"DNF",    rounds_cum_time[[#This Row],[55]]+laps_times[[#This Row],[56]])</f>
        <v>0.13427966435185187</v>
      </c>
      <c r="BN63" s="138">
        <f>IF(ISBLANK(laps_times[[#This Row],[57]]),"DNF",    rounds_cum_time[[#This Row],[56]]+laps_times[[#This Row],[57]])</f>
        <v>0.13682877314814818</v>
      </c>
      <c r="BO63" s="138">
        <f>IF(ISBLANK(laps_times[[#This Row],[58]]),"DNF",    rounds_cum_time[[#This Row],[57]]+laps_times[[#This Row],[58]])</f>
        <v>0.13945427083333337</v>
      </c>
      <c r="BP63" s="138">
        <f>IF(ISBLANK(laps_times[[#This Row],[59]]),"DNF",    rounds_cum_time[[#This Row],[58]]+laps_times[[#This Row],[59]])</f>
        <v>0.14197798611111115</v>
      </c>
      <c r="BQ63" s="138">
        <f>IF(ISBLANK(laps_times[[#This Row],[60]]),"DNF",    rounds_cum_time[[#This Row],[59]]+laps_times[[#This Row],[60]])</f>
        <v>0.14448931712962967</v>
      </c>
      <c r="BR63" s="138">
        <f>IF(ISBLANK(laps_times[[#This Row],[61]]),"DNF",    rounds_cum_time[[#This Row],[60]]+laps_times[[#This Row],[61]])</f>
        <v>0.14699322916666671</v>
      </c>
      <c r="BS63" s="138">
        <f>IF(ISBLANK(laps_times[[#This Row],[62]]),"DNF",    rounds_cum_time[[#This Row],[61]]+laps_times[[#This Row],[62]])</f>
        <v>0.14948658564814818</v>
      </c>
      <c r="BT63" s="139">
        <f>IF(ISBLANK(laps_times[[#This Row],[63]]),"DNF",    rounds_cum_time[[#This Row],[62]]+laps_times[[#This Row],[63]])</f>
        <v>0.15188276620370372</v>
      </c>
    </row>
    <row r="64" spans="2:72" x14ac:dyDescent="0.2">
      <c r="B64" s="130">
        <f>laps_times[[#This Row],[poř]]</f>
        <v>59</v>
      </c>
      <c r="C64" s="131">
        <f>laps_times[[#This Row],[s.č.]]</f>
        <v>23</v>
      </c>
      <c r="D64" s="131" t="str">
        <f>laps_times[[#This Row],[jméno]]</f>
        <v>Kočová Marie</v>
      </c>
      <c r="E64" s="132">
        <f>laps_times[[#This Row],[roč]]</f>
        <v>1984</v>
      </c>
      <c r="F64" s="132" t="str">
        <f>laps_times[[#This Row],[kat]]</f>
        <v>Z1</v>
      </c>
      <c r="G64" s="132">
        <f>laps_times[[#This Row],[poř_kat]]</f>
        <v>3</v>
      </c>
      <c r="H64" s="131" t="str">
        <f>IF(ISBLANK(laps_times[[#This Row],[klub]]),"-",laps_times[[#This Row],[klub]])</f>
        <v>Cyklo Jiřička ČB</v>
      </c>
      <c r="I64" s="134">
        <f>laps_times[[#This Row],[celk. čas]]</f>
        <v>0.15230481481481481</v>
      </c>
      <c r="J64" s="138">
        <f>laps_times[[#This Row],[1]]</f>
        <v>2.9210763888888884E-3</v>
      </c>
      <c r="K64" s="138">
        <f>IF(ISBLANK(laps_times[[#This Row],[2]]),"DNF",    rounds_cum_time[[#This Row],[1]]+laps_times[[#This Row],[2]])</f>
        <v>5.1441550925925925E-3</v>
      </c>
      <c r="L64" s="138">
        <f>IF(ISBLANK(laps_times[[#This Row],[3]]),"DNF",    rounds_cum_time[[#This Row],[2]]+laps_times[[#This Row],[3]])</f>
        <v>7.4245717592592592E-3</v>
      </c>
      <c r="M64" s="138">
        <f>IF(ISBLANK(laps_times[[#This Row],[4]]),"DNF",    rounds_cum_time[[#This Row],[3]]+laps_times[[#This Row],[4]])</f>
        <v>9.7217013888888891E-3</v>
      </c>
      <c r="N64" s="138">
        <f>IF(ISBLANK(laps_times[[#This Row],[5]]),"DNF",    rounds_cum_time[[#This Row],[4]]+laps_times[[#This Row],[5]])</f>
        <v>1.2003136574074074E-2</v>
      </c>
      <c r="O64" s="138">
        <f>IF(ISBLANK(laps_times[[#This Row],[6]]),"DNF",    rounds_cum_time[[#This Row],[5]]+laps_times[[#This Row],[6]])</f>
        <v>1.4275810185185185E-2</v>
      </c>
      <c r="P64" s="138">
        <f>IF(ISBLANK(laps_times[[#This Row],[7]]),"DNF",    rounds_cum_time[[#This Row],[6]]+laps_times[[#This Row],[7]])</f>
        <v>1.6527222222222221E-2</v>
      </c>
      <c r="Q64" s="138">
        <f>IF(ISBLANK(laps_times[[#This Row],[8]]),"DNF",    rounds_cum_time[[#This Row],[7]]+laps_times[[#This Row],[8]])</f>
        <v>1.8747986111111111E-2</v>
      </c>
      <c r="R64" s="138">
        <f>IF(ISBLANK(laps_times[[#This Row],[9]]),"DNF",    rounds_cum_time[[#This Row],[8]]+laps_times[[#This Row],[9]])</f>
        <v>2.0984247685185184E-2</v>
      </c>
      <c r="S64" s="138">
        <f>IF(ISBLANK(laps_times[[#This Row],[10]]),"DNF",    rounds_cum_time[[#This Row],[9]]+laps_times[[#This Row],[10]])</f>
        <v>2.3216249999999997E-2</v>
      </c>
      <c r="T64" s="138">
        <f>IF(ISBLANK(laps_times[[#This Row],[11]]),"DNF",    rounds_cum_time[[#This Row],[10]]+laps_times[[#This Row],[11]])</f>
        <v>2.5483090277777776E-2</v>
      </c>
      <c r="U64" s="138">
        <f>IF(ISBLANK(laps_times[[#This Row],[12]]),"DNF",    rounds_cum_time[[#This Row],[11]]+laps_times[[#This Row],[12]])</f>
        <v>2.7801620370370369E-2</v>
      </c>
      <c r="V64" s="138">
        <f>IF(ISBLANK(laps_times[[#This Row],[13]]),"DNF",    rounds_cum_time[[#This Row],[12]]+laps_times[[#This Row],[13]])</f>
        <v>3.0135706018518518E-2</v>
      </c>
      <c r="W64" s="138">
        <f>IF(ISBLANK(laps_times[[#This Row],[14]]),"DNF",    rounds_cum_time[[#This Row],[13]]+laps_times[[#This Row],[14]])</f>
        <v>3.2487835648148146E-2</v>
      </c>
      <c r="X64" s="138">
        <f>IF(ISBLANK(laps_times[[#This Row],[15]]),"DNF",    rounds_cum_time[[#This Row],[14]]+laps_times[[#This Row],[15]])</f>
        <v>3.486418981481481E-2</v>
      </c>
      <c r="Y64" s="138">
        <f>IF(ISBLANK(laps_times[[#This Row],[16]]),"DNF",    rounds_cum_time[[#This Row],[15]]+laps_times[[#This Row],[16]])</f>
        <v>3.7193020833333326E-2</v>
      </c>
      <c r="Z64" s="138">
        <f>IF(ISBLANK(laps_times[[#This Row],[17]]),"DNF",    rounds_cum_time[[#This Row],[16]]+laps_times[[#This Row],[17]])</f>
        <v>3.9518472222222212E-2</v>
      </c>
      <c r="AA64" s="138">
        <f>IF(ISBLANK(laps_times[[#This Row],[18]]),"DNF",    rounds_cum_time[[#This Row],[17]]+laps_times[[#This Row],[18]])</f>
        <v>4.1851979166666657E-2</v>
      </c>
      <c r="AB64" s="138">
        <f>IF(ISBLANK(laps_times[[#This Row],[19]]),"DNF",    rounds_cum_time[[#This Row],[18]]+laps_times[[#This Row],[19]])</f>
        <v>4.4142523148148136E-2</v>
      </c>
      <c r="AC64" s="138">
        <f>IF(ISBLANK(laps_times[[#This Row],[20]]),"DNF",    rounds_cum_time[[#This Row],[19]]+laps_times[[#This Row],[20]])</f>
        <v>4.6424421296296287E-2</v>
      </c>
      <c r="AD64" s="138">
        <f>IF(ISBLANK(laps_times[[#This Row],[21]]),"DNF",    rounds_cum_time[[#This Row],[20]]+laps_times[[#This Row],[21]])</f>
        <v>4.872953703703703E-2</v>
      </c>
      <c r="AE64" s="138">
        <f>IF(ISBLANK(laps_times[[#This Row],[22]]),"DNF",    rounds_cum_time[[#This Row],[21]]+laps_times[[#This Row],[22]])</f>
        <v>5.1046840277777769E-2</v>
      </c>
      <c r="AF64" s="138">
        <f>IF(ISBLANK(laps_times[[#This Row],[23]]),"DNF",    rounds_cum_time[[#This Row],[22]]+laps_times[[#This Row],[23]])</f>
        <v>5.335836805555555E-2</v>
      </c>
      <c r="AG64" s="138">
        <f>IF(ISBLANK(laps_times[[#This Row],[24]]),"DNF",    rounds_cum_time[[#This Row],[23]]+laps_times[[#This Row],[24]])</f>
        <v>5.5650173611111103E-2</v>
      </c>
      <c r="AH64" s="138">
        <f>IF(ISBLANK(laps_times[[#This Row],[25]]),"DNF",    rounds_cum_time[[#This Row],[24]]+laps_times[[#This Row],[25]])</f>
        <v>5.8009259259259253E-2</v>
      </c>
      <c r="AI64" s="138">
        <f>IF(ISBLANK(laps_times[[#This Row],[26]]),"DNF",    rounds_cum_time[[#This Row],[25]]+laps_times[[#This Row],[26]])</f>
        <v>6.0376365740740734E-2</v>
      </c>
      <c r="AJ64" s="138">
        <f>IF(ISBLANK(laps_times[[#This Row],[27]]),"DNF",    rounds_cum_time[[#This Row],[26]]+laps_times[[#This Row],[27]])</f>
        <v>6.2685856481481478E-2</v>
      </c>
      <c r="AK64" s="138">
        <f>IF(ISBLANK(laps_times[[#This Row],[28]]),"DNF",    rounds_cum_time[[#This Row],[27]]+laps_times[[#This Row],[28]])</f>
        <v>6.5014849537037039E-2</v>
      </c>
      <c r="AL64" s="138">
        <f>IF(ISBLANK(laps_times[[#This Row],[29]]),"DNF",    rounds_cum_time[[#This Row],[28]]+laps_times[[#This Row],[29]])</f>
        <v>6.7394282407407413E-2</v>
      </c>
      <c r="AM64" s="138">
        <f>IF(ISBLANK(laps_times[[#This Row],[30]]),"DNF",    rounds_cum_time[[#This Row],[29]]+laps_times[[#This Row],[30]])</f>
        <v>6.9730682870370375E-2</v>
      </c>
      <c r="AN64" s="138">
        <f>IF(ISBLANK(laps_times[[#This Row],[31]]),"DNF",    rounds_cum_time[[#This Row],[30]]+laps_times[[#This Row],[31]])</f>
        <v>7.2056793981481487E-2</v>
      </c>
      <c r="AO64" s="138">
        <f>IF(ISBLANK(laps_times[[#This Row],[32]]),"DNF",    rounds_cum_time[[#This Row],[31]]+laps_times[[#This Row],[32]])</f>
        <v>7.4407673611111114E-2</v>
      </c>
      <c r="AP64" s="138">
        <f>IF(ISBLANK(laps_times[[#This Row],[33]]),"DNF",    rounds_cum_time[[#This Row],[32]]+laps_times[[#This Row],[33]])</f>
        <v>7.6773807870370372E-2</v>
      </c>
      <c r="AQ64" s="138">
        <f>IF(ISBLANK(laps_times[[#This Row],[34]]),"DNF",    rounds_cum_time[[#This Row],[33]]+laps_times[[#This Row],[34]])</f>
        <v>7.9154212962962961E-2</v>
      </c>
      <c r="AR64" s="138">
        <f>IF(ISBLANK(laps_times[[#This Row],[35]]),"DNF",    rounds_cum_time[[#This Row],[34]]+laps_times[[#This Row],[35]])</f>
        <v>8.1592604166666666E-2</v>
      </c>
      <c r="AS64" s="138">
        <f>IF(ISBLANK(laps_times[[#This Row],[36]]),"DNF",    rounds_cum_time[[#This Row],[35]]+laps_times[[#This Row],[36]])</f>
        <v>8.401969907407407E-2</v>
      </c>
      <c r="AT64" s="138">
        <f>IF(ISBLANK(laps_times[[#This Row],[37]]),"DNF",    rounds_cum_time[[#This Row],[36]]+laps_times[[#This Row],[37]])</f>
        <v>8.6451898148148146E-2</v>
      </c>
      <c r="AU64" s="138">
        <f>IF(ISBLANK(laps_times[[#This Row],[38]]),"DNF",    rounds_cum_time[[#This Row],[37]]+laps_times[[#This Row],[38]])</f>
        <v>8.8876284722222226E-2</v>
      </c>
      <c r="AV64" s="138">
        <f>IF(ISBLANK(laps_times[[#This Row],[39]]),"DNF",    rounds_cum_time[[#This Row],[38]]+laps_times[[#This Row],[39]])</f>
        <v>9.13228587962963E-2</v>
      </c>
      <c r="AW64" s="138">
        <f>IF(ISBLANK(laps_times[[#This Row],[40]]),"DNF",    rounds_cum_time[[#This Row],[39]]+laps_times[[#This Row],[40]])</f>
        <v>9.3796296296296294E-2</v>
      </c>
      <c r="AX64" s="138">
        <f>IF(ISBLANK(laps_times[[#This Row],[41]]),"DNF",    rounds_cum_time[[#This Row],[40]]+laps_times[[#This Row],[41]])</f>
        <v>9.6299062500000004E-2</v>
      </c>
      <c r="AY64" s="138">
        <f>IF(ISBLANK(laps_times[[#This Row],[42]]),"DNF",    rounds_cum_time[[#This Row],[41]]+laps_times[[#This Row],[42]])</f>
        <v>9.8786782407407417E-2</v>
      </c>
      <c r="AZ64" s="138">
        <f>IF(ISBLANK(laps_times[[#This Row],[43]]),"DNF",    rounds_cum_time[[#This Row],[42]]+laps_times[[#This Row],[43]])</f>
        <v>0.10130053240740741</v>
      </c>
      <c r="BA64" s="138">
        <f>IF(ISBLANK(laps_times[[#This Row],[44]]),"DNF",    rounds_cum_time[[#This Row],[43]]+laps_times[[#This Row],[44]])</f>
        <v>0.10380994212962963</v>
      </c>
      <c r="BB64" s="138">
        <f>IF(ISBLANK(laps_times[[#This Row],[45]]),"DNF",    rounds_cum_time[[#This Row],[44]]+laps_times[[#This Row],[45]])</f>
        <v>0.10636744212962963</v>
      </c>
      <c r="BC64" s="138">
        <f>IF(ISBLANK(laps_times[[#This Row],[46]]),"DNF",    rounds_cum_time[[#This Row],[45]]+laps_times[[#This Row],[46]])</f>
        <v>0.10890953703703704</v>
      </c>
      <c r="BD64" s="138">
        <f>IF(ISBLANK(laps_times[[#This Row],[47]]),"DNF",    rounds_cum_time[[#This Row],[46]]+laps_times[[#This Row],[47]])</f>
        <v>0.11146200231481482</v>
      </c>
      <c r="BE64" s="138">
        <f>IF(ISBLANK(laps_times[[#This Row],[48]]),"DNF",    rounds_cum_time[[#This Row],[47]]+laps_times[[#This Row],[48]])</f>
        <v>0.11399513888888889</v>
      </c>
      <c r="BF64" s="138">
        <f>IF(ISBLANK(laps_times[[#This Row],[49]]),"DNF",    rounds_cum_time[[#This Row],[48]]+laps_times[[#This Row],[49]])</f>
        <v>0.1165325</v>
      </c>
      <c r="BG64" s="138">
        <f>IF(ISBLANK(laps_times[[#This Row],[50]]),"DNF",    rounds_cum_time[[#This Row],[49]]+laps_times[[#This Row],[50]])</f>
        <v>0.11911003472222222</v>
      </c>
      <c r="BH64" s="138">
        <f>IF(ISBLANK(laps_times[[#This Row],[51]]),"DNF",    rounds_cum_time[[#This Row],[50]]+laps_times[[#This Row],[51]])</f>
        <v>0.12167285879629629</v>
      </c>
      <c r="BI64" s="138">
        <f>IF(ISBLANK(laps_times[[#This Row],[52]]),"DNF",    rounds_cum_time[[#This Row],[51]]+laps_times[[#This Row],[52]])</f>
        <v>0.12425393518518518</v>
      </c>
      <c r="BJ64" s="138">
        <f>IF(ISBLANK(laps_times[[#This Row],[53]]),"DNF",    rounds_cum_time[[#This Row],[52]]+laps_times[[#This Row],[53]])</f>
        <v>0.12681189814814814</v>
      </c>
      <c r="BK64" s="138">
        <f>IF(ISBLANK(laps_times[[#This Row],[54]]),"DNF",    rounds_cum_time[[#This Row],[53]]+laps_times[[#This Row],[54]])</f>
        <v>0.12938777777777777</v>
      </c>
      <c r="BL64" s="138">
        <f>IF(ISBLANK(laps_times[[#This Row],[55]]),"DNF",    rounds_cum_time[[#This Row],[54]]+laps_times[[#This Row],[55]])</f>
        <v>0.13200751157407406</v>
      </c>
      <c r="BM64" s="138">
        <f>IF(ISBLANK(laps_times[[#This Row],[56]]),"DNF",    rounds_cum_time[[#This Row],[55]]+laps_times[[#This Row],[56]])</f>
        <v>0.13456533564814813</v>
      </c>
      <c r="BN64" s="138">
        <f>IF(ISBLANK(laps_times[[#This Row],[57]]),"DNF",    rounds_cum_time[[#This Row],[56]]+laps_times[[#This Row],[57]])</f>
        <v>0.1372130324074074</v>
      </c>
      <c r="BO64" s="138">
        <f>IF(ISBLANK(laps_times[[#This Row],[58]]),"DNF",    rounds_cum_time[[#This Row],[57]]+laps_times[[#This Row],[58]])</f>
        <v>0.13985859953703703</v>
      </c>
      <c r="BP64" s="138">
        <f>IF(ISBLANK(laps_times[[#This Row],[59]]),"DNF",    rounds_cum_time[[#This Row],[58]]+laps_times[[#This Row],[59]])</f>
        <v>0.14237478009259258</v>
      </c>
      <c r="BQ64" s="138">
        <f>IF(ISBLANK(laps_times[[#This Row],[60]]),"DNF",    rounds_cum_time[[#This Row],[59]]+laps_times[[#This Row],[60]])</f>
        <v>0.14491817129629628</v>
      </c>
      <c r="BR64" s="138">
        <f>IF(ISBLANK(laps_times[[#This Row],[61]]),"DNF",    rounds_cum_time[[#This Row],[60]]+laps_times[[#This Row],[61]])</f>
        <v>0.14749170138888887</v>
      </c>
      <c r="BS64" s="138">
        <f>IF(ISBLANK(laps_times[[#This Row],[62]]),"DNF",    rounds_cum_time[[#This Row],[61]]+laps_times[[#This Row],[62]])</f>
        <v>0.1500366435185185</v>
      </c>
      <c r="BT64" s="139">
        <f>IF(ISBLANK(laps_times[[#This Row],[63]]),"DNF",    rounds_cum_time[[#This Row],[62]]+laps_times[[#This Row],[63]])</f>
        <v>0.15230481481481481</v>
      </c>
    </row>
    <row r="65" spans="2:72" x14ac:dyDescent="0.2">
      <c r="B65" s="130">
        <f>laps_times[[#This Row],[poř]]</f>
        <v>60</v>
      </c>
      <c r="C65" s="131">
        <f>laps_times[[#This Row],[s.č.]]</f>
        <v>139</v>
      </c>
      <c r="D65" s="131" t="str">
        <f>laps_times[[#This Row],[jméno]]</f>
        <v>Malát Jan</v>
      </c>
      <c r="E65" s="132">
        <f>laps_times[[#This Row],[roč]]</f>
        <v>1966</v>
      </c>
      <c r="F65" s="132" t="str">
        <f>laps_times[[#This Row],[kat]]</f>
        <v>M4</v>
      </c>
      <c r="G65" s="132">
        <f>laps_times[[#This Row],[poř_kat]]</f>
        <v>9</v>
      </c>
      <c r="H65" s="131" t="str">
        <f>IF(ISBLANK(laps_times[[#This Row],[klub]]),"-",laps_times[[#This Row],[klub]])</f>
        <v>TEAM - IRONMAN KLUB BORŠOV n/Vlt.</v>
      </c>
      <c r="I65" s="134">
        <f>laps_times[[#This Row],[celk. čas]]</f>
        <v>0.152821875</v>
      </c>
      <c r="J65" s="138">
        <f>laps_times[[#This Row],[1]]</f>
        <v>3.1848263888888885E-3</v>
      </c>
      <c r="K65" s="138">
        <f>IF(ISBLANK(laps_times[[#This Row],[2]]),"DNF",    rounds_cum_time[[#This Row],[1]]+laps_times[[#This Row],[2]])</f>
        <v>5.4836574074074067E-3</v>
      </c>
      <c r="L65" s="138">
        <f>IF(ISBLANK(laps_times[[#This Row],[3]]),"DNF",    rounds_cum_time[[#This Row],[2]]+laps_times[[#This Row],[3]])</f>
        <v>7.7470833333333333E-3</v>
      </c>
      <c r="M65" s="138">
        <f>IF(ISBLANK(laps_times[[#This Row],[4]]),"DNF",    rounds_cum_time[[#This Row],[3]]+laps_times[[#This Row],[4]])</f>
        <v>1.0009930555555555E-2</v>
      </c>
      <c r="N65" s="138">
        <f>IF(ISBLANK(laps_times[[#This Row],[5]]),"DNF",    rounds_cum_time[[#This Row],[4]]+laps_times[[#This Row],[5]])</f>
        <v>1.2254814814814814E-2</v>
      </c>
      <c r="O65" s="138">
        <f>IF(ISBLANK(laps_times[[#This Row],[6]]),"DNF",    rounds_cum_time[[#This Row],[5]]+laps_times[[#This Row],[6]])</f>
        <v>1.4494224537037036E-2</v>
      </c>
      <c r="P65" s="138">
        <f>IF(ISBLANK(laps_times[[#This Row],[7]]),"DNF",    rounds_cum_time[[#This Row],[6]]+laps_times[[#This Row],[7]])</f>
        <v>1.675306712962963E-2</v>
      </c>
      <c r="Q65" s="138">
        <f>IF(ISBLANK(laps_times[[#This Row],[8]]),"DNF",    rounds_cum_time[[#This Row],[7]]+laps_times[[#This Row],[8]])</f>
        <v>1.9107766203703705E-2</v>
      </c>
      <c r="R65" s="138">
        <f>IF(ISBLANK(laps_times[[#This Row],[9]]),"DNF",    rounds_cum_time[[#This Row],[8]]+laps_times[[#This Row],[9]])</f>
        <v>2.1431909722222222E-2</v>
      </c>
      <c r="S65" s="138">
        <f>IF(ISBLANK(laps_times[[#This Row],[10]]),"DNF",    rounds_cum_time[[#This Row],[9]]+laps_times[[#This Row],[10]])</f>
        <v>2.3805694444444445E-2</v>
      </c>
      <c r="T65" s="138">
        <f>IF(ISBLANK(laps_times[[#This Row],[11]]),"DNF",    rounds_cum_time[[#This Row],[10]]+laps_times[[#This Row],[11]])</f>
        <v>2.6201342592592592E-2</v>
      </c>
      <c r="U65" s="138">
        <f>IF(ISBLANK(laps_times[[#This Row],[12]]),"DNF",    rounds_cum_time[[#This Row],[11]]+laps_times[[#This Row],[12]])</f>
        <v>2.8590462962962963E-2</v>
      </c>
      <c r="V65" s="138">
        <f>IF(ISBLANK(laps_times[[#This Row],[13]]),"DNF",    rounds_cum_time[[#This Row],[12]]+laps_times[[#This Row],[13]])</f>
        <v>3.0982881944444443E-2</v>
      </c>
      <c r="W65" s="138">
        <f>IF(ISBLANK(laps_times[[#This Row],[14]]),"DNF",    rounds_cum_time[[#This Row],[13]]+laps_times[[#This Row],[14]])</f>
        <v>3.3384224537037037E-2</v>
      </c>
      <c r="X65" s="138">
        <f>IF(ISBLANK(laps_times[[#This Row],[15]]),"DNF",    rounds_cum_time[[#This Row],[14]]+laps_times[[#This Row],[15]])</f>
        <v>3.5779895833333332E-2</v>
      </c>
      <c r="Y65" s="138">
        <f>IF(ISBLANK(laps_times[[#This Row],[16]]),"DNF",    rounds_cum_time[[#This Row],[15]]+laps_times[[#This Row],[16]])</f>
        <v>3.8214826388888887E-2</v>
      </c>
      <c r="Z65" s="138">
        <f>IF(ISBLANK(laps_times[[#This Row],[17]]),"DNF",    rounds_cum_time[[#This Row],[16]]+laps_times[[#This Row],[17]])</f>
        <v>4.0649305555555557E-2</v>
      </c>
      <c r="AA65" s="138">
        <f>IF(ISBLANK(laps_times[[#This Row],[18]]),"DNF",    rounds_cum_time[[#This Row],[17]]+laps_times[[#This Row],[18]])</f>
        <v>4.3044259259259261E-2</v>
      </c>
      <c r="AB65" s="138">
        <f>IF(ISBLANK(laps_times[[#This Row],[19]]),"DNF",    rounds_cum_time[[#This Row],[18]]+laps_times[[#This Row],[19]])</f>
        <v>4.5420069444444447E-2</v>
      </c>
      <c r="AC65" s="138">
        <f>IF(ISBLANK(laps_times[[#This Row],[20]]),"DNF",    rounds_cum_time[[#This Row],[19]]+laps_times[[#This Row],[20]])</f>
        <v>4.7796620370370371E-2</v>
      </c>
      <c r="AD65" s="138">
        <f>IF(ISBLANK(laps_times[[#This Row],[21]]),"DNF",    rounds_cum_time[[#This Row],[20]]+laps_times[[#This Row],[21]])</f>
        <v>5.0296261574074075E-2</v>
      </c>
      <c r="AE65" s="138">
        <f>IF(ISBLANK(laps_times[[#This Row],[22]]),"DNF",    rounds_cum_time[[#This Row],[21]]+laps_times[[#This Row],[22]])</f>
        <v>5.2622939814814813E-2</v>
      </c>
      <c r="AF65" s="138">
        <f>IF(ISBLANK(laps_times[[#This Row],[23]]),"DNF",    rounds_cum_time[[#This Row],[22]]+laps_times[[#This Row],[23]])</f>
        <v>5.4970208333333333E-2</v>
      </c>
      <c r="AG65" s="138">
        <f>IF(ISBLANK(laps_times[[#This Row],[24]]),"DNF",    rounds_cum_time[[#This Row],[23]]+laps_times[[#This Row],[24]])</f>
        <v>5.7333078703703702E-2</v>
      </c>
      <c r="AH65" s="138">
        <f>IF(ISBLANK(laps_times[[#This Row],[25]]),"DNF",    rounds_cum_time[[#This Row],[24]]+laps_times[[#This Row],[25]])</f>
        <v>5.9714456018518519E-2</v>
      </c>
      <c r="AI65" s="138">
        <f>IF(ISBLANK(laps_times[[#This Row],[26]]),"DNF",    rounds_cum_time[[#This Row],[25]]+laps_times[[#This Row],[26]])</f>
        <v>6.2109918981481479E-2</v>
      </c>
      <c r="AJ65" s="138">
        <f>IF(ISBLANK(laps_times[[#This Row],[27]]),"DNF",    rounds_cum_time[[#This Row],[26]]+laps_times[[#This Row],[27]])</f>
        <v>6.4477106481481486E-2</v>
      </c>
      <c r="AK65" s="138">
        <f>IF(ISBLANK(laps_times[[#This Row],[28]]),"DNF",    rounds_cum_time[[#This Row],[27]]+laps_times[[#This Row],[28]])</f>
        <v>6.6891006944444442E-2</v>
      </c>
      <c r="AL65" s="138">
        <f>IF(ISBLANK(laps_times[[#This Row],[29]]),"DNF",    rounds_cum_time[[#This Row],[28]]+laps_times[[#This Row],[29]])</f>
        <v>6.9308634259259261E-2</v>
      </c>
      <c r="AM65" s="138">
        <f>IF(ISBLANK(laps_times[[#This Row],[30]]),"DNF",    rounds_cum_time[[#This Row],[29]]+laps_times[[#This Row],[30]])</f>
        <v>7.1690925925925922E-2</v>
      </c>
      <c r="AN65" s="138">
        <f>IF(ISBLANK(laps_times[[#This Row],[31]]),"DNF",    rounds_cum_time[[#This Row],[30]]+laps_times[[#This Row],[31]])</f>
        <v>7.4100763888888879E-2</v>
      </c>
      <c r="AO65" s="138">
        <f>IF(ISBLANK(laps_times[[#This Row],[32]]),"DNF",    rounds_cum_time[[#This Row],[31]]+laps_times[[#This Row],[32]])</f>
        <v>7.6536608796296285E-2</v>
      </c>
      <c r="AP65" s="138">
        <f>IF(ISBLANK(laps_times[[#This Row],[33]]),"DNF",    rounds_cum_time[[#This Row],[32]]+laps_times[[#This Row],[33]])</f>
        <v>7.9040462962962951E-2</v>
      </c>
      <c r="AQ65" s="138">
        <f>IF(ISBLANK(laps_times[[#This Row],[34]]),"DNF",    rounds_cum_time[[#This Row],[33]]+laps_times[[#This Row],[34]])</f>
        <v>8.1470509259259249E-2</v>
      </c>
      <c r="AR65" s="138">
        <f>IF(ISBLANK(laps_times[[#This Row],[35]]),"DNF",    rounds_cum_time[[#This Row],[34]]+laps_times[[#This Row],[35]])</f>
        <v>8.3902997685185179E-2</v>
      </c>
      <c r="AS65" s="138">
        <f>IF(ISBLANK(laps_times[[#This Row],[36]]),"DNF",    rounds_cum_time[[#This Row],[35]]+laps_times[[#This Row],[36]])</f>
        <v>8.6333009259259255E-2</v>
      </c>
      <c r="AT65" s="138">
        <f>IF(ISBLANK(laps_times[[#This Row],[37]]),"DNF",    rounds_cum_time[[#This Row],[36]]+laps_times[[#This Row],[37]])</f>
        <v>8.8754421296296293E-2</v>
      </c>
      <c r="AU65" s="138">
        <f>IF(ISBLANK(laps_times[[#This Row],[38]]),"DNF",    rounds_cum_time[[#This Row],[37]]+laps_times[[#This Row],[38]])</f>
        <v>9.1179571759259254E-2</v>
      </c>
      <c r="AV65" s="138">
        <f>IF(ISBLANK(laps_times[[#This Row],[39]]),"DNF",    rounds_cum_time[[#This Row],[38]]+laps_times[[#This Row],[39]])</f>
        <v>9.359456018518518E-2</v>
      </c>
      <c r="AW65" s="138">
        <f>IF(ISBLANK(laps_times[[#This Row],[40]]),"DNF",    rounds_cum_time[[#This Row],[39]]+laps_times[[#This Row],[40]])</f>
        <v>9.6016261574074072E-2</v>
      </c>
      <c r="AX65" s="138">
        <f>IF(ISBLANK(laps_times[[#This Row],[41]]),"DNF",    rounds_cum_time[[#This Row],[40]]+laps_times[[#This Row],[41]])</f>
        <v>9.8469664351851852E-2</v>
      </c>
      <c r="AY65" s="138">
        <f>IF(ISBLANK(laps_times[[#This Row],[42]]),"DNF",    rounds_cum_time[[#This Row],[41]]+laps_times[[#This Row],[42]])</f>
        <v>0.10094972222222222</v>
      </c>
      <c r="AZ65" s="138">
        <f>IF(ISBLANK(laps_times[[#This Row],[43]]),"DNF",    rounds_cum_time[[#This Row],[42]]+laps_times[[#This Row],[43]])</f>
        <v>0.10343721064814815</v>
      </c>
      <c r="BA65" s="138">
        <f>IF(ISBLANK(laps_times[[#This Row],[44]]),"DNF",    rounds_cum_time[[#This Row],[43]]+laps_times[[#This Row],[44]])</f>
        <v>0.10590318287037037</v>
      </c>
      <c r="BB65" s="138">
        <f>IF(ISBLANK(laps_times[[#This Row],[45]]),"DNF",    rounds_cum_time[[#This Row],[44]]+laps_times[[#This Row],[45]])</f>
        <v>0.10841171296296297</v>
      </c>
      <c r="BC65" s="138">
        <f>IF(ISBLANK(laps_times[[#This Row],[46]]),"DNF",    rounds_cum_time[[#This Row],[45]]+laps_times[[#This Row],[46]])</f>
        <v>0.11085811342592593</v>
      </c>
      <c r="BD65" s="138">
        <f>IF(ISBLANK(laps_times[[#This Row],[47]]),"DNF",    rounds_cum_time[[#This Row],[46]]+laps_times[[#This Row],[47]])</f>
        <v>0.11332591435185185</v>
      </c>
      <c r="BE65" s="138">
        <f>IF(ISBLANK(laps_times[[#This Row],[48]]),"DNF",    rounds_cum_time[[#This Row],[47]]+laps_times[[#This Row],[48]])</f>
        <v>0.11581337962962963</v>
      </c>
      <c r="BF65" s="138">
        <f>IF(ISBLANK(laps_times[[#This Row],[49]]),"DNF",    rounds_cum_time[[#This Row],[48]]+laps_times[[#This Row],[49]])</f>
        <v>0.1183436226851852</v>
      </c>
      <c r="BG65" s="138">
        <f>IF(ISBLANK(laps_times[[#This Row],[50]]),"DNF",    rounds_cum_time[[#This Row],[49]]+laps_times[[#This Row],[50]])</f>
        <v>0.12080622685185186</v>
      </c>
      <c r="BH65" s="138">
        <f>IF(ISBLANK(laps_times[[#This Row],[51]]),"DNF",    rounds_cum_time[[#This Row],[50]]+laps_times[[#This Row],[51]])</f>
        <v>0.12330474537037038</v>
      </c>
      <c r="BI65" s="138">
        <f>IF(ISBLANK(laps_times[[#This Row],[52]]),"DNF",    rounds_cum_time[[#This Row],[51]]+laps_times[[#This Row],[52]])</f>
        <v>0.12580326388888891</v>
      </c>
      <c r="BJ65" s="138">
        <f>IF(ISBLANK(laps_times[[#This Row],[53]]),"DNF",    rounds_cum_time[[#This Row],[52]]+laps_times[[#This Row],[53]])</f>
        <v>0.12821690972222224</v>
      </c>
      <c r="BK65" s="138">
        <f>IF(ISBLANK(laps_times[[#This Row],[54]]),"DNF",    rounds_cum_time[[#This Row],[53]]+laps_times[[#This Row],[54]])</f>
        <v>0.1306583564814815</v>
      </c>
      <c r="BL65" s="138">
        <f>IF(ISBLANK(laps_times[[#This Row],[55]]),"DNF",    rounds_cum_time[[#This Row],[54]]+laps_times[[#This Row],[55]])</f>
        <v>0.13309593750000001</v>
      </c>
      <c r="BM65" s="138">
        <f>IF(ISBLANK(laps_times[[#This Row],[56]]),"DNF",    rounds_cum_time[[#This Row],[55]]+laps_times[[#This Row],[56]])</f>
        <v>0.13548990740740741</v>
      </c>
      <c r="BN65" s="138">
        <f>IF(ISBLANK(laps_times[[#This Row],[57]]),"DNF",    rounds_cum_time[[#This Row],[56]]+laps_times[[#This Row],[57]])</f>
        <v>0.13794761574074074</v>
      </c>
      <c r="BO65" s="138">
        <f>IF(ISBLANK(laps_times[[#This Row],[58]]),"DNF",    rounds_cum_time[[#This Row],[57]]+laps_times[[#This Row],[58]])</f>
        <v>0.1403964236111111</v>
      </c>
      <c r="BP65" s="138">
        <f>IF(ISBLANK(laps_times[[#This Row],[59]]),"DNF",    rounds_cum_time[[#This Row],[58]]+laps_times[[#This Row],[59]])</f>
        <v>0.14286888888888888</v>
      </c>
      <c r="BQ65" s="138">
        <f>IF(ISBLANK(laps_times[[#This Row],[60]]),"DNF",    rounds_cum_time[[#This Row],[59]]+laps_times[[#This Row],[60]])</f>
        <v>0.14533791666666665</v>
      </c>
      <c r="BR65" s="138">
        <f>IF(ISBLANK(laps_times[[#This Row],[61]]),"DNF",    rounds_cum_time[[#This Row],[60]]+laps_times[[#This Row],[61]])</f>
        <v>0.14783158564814813</v>
      </c>
      <c r="BS65" s="138">
        <f>IF(ISBLANK(laps_times[[#This Row],[62]]),"DNF",    rounds_cum_time[[#This Row],[61]]+laps_times[[#This Row],[62]])</f>
        <v>0.15029350694444443</v>
      </c>
      <c r="BT65" s="139">
        <f>IF(ISBLANK(laps_times[[#This Row],[63]]),"DNF",    rounds_cum_time[[#This Row],[62]]+laps_times[[#This Row],[63]])</f>
        <v>0.152821875</v>
      </c>
    </row>
    <row r="66" spans="2:72" x14ac:dyDescent="0.2">
      <c r="B66" s="130">
        <f>laps_times[[#This Row],[poř]]</f>
        <v>61</v>
      </c>
      <c r="C66" s="131">
        <f>laps_times[[#This Row],[s.č.]]</f>
        <v>66</v>
      </c>
      <c r="D66" s="131" t="str">
        <f>laps_times[[#This Row],[jméno]]</f>
        <v>Kocourek Jan</v>
      </c>
      <c r="E66" s="132">
        <f>laps_times[[#This Row],[roč]]</f>
        <v>1966</v>
      </c>
      <c r="F66" s="132" t="str">
        <f>laps_times[[#This Row],[kat]]</f>
        <v>M4</v>
      </c>
      <c r="G66" s="132">
        <f>laps_times[[#This Row],[poř_kat]]</f>
        <v>10</v>
      </c>
      <c r="H66" s="131" t="str">
        <f>IF(ISBLANK(laps_times[[#This Row],[klub]]),"-",laps_times[[#This Row],[klub]])</f>
        <v>SAYERLACK</v>
      </c>
      <c r="I66" s="134">
        <f>laps_times[[#This Row],[celk. čas]]</f>
        <v>0.15325629629629631</v>
      </c>
      <c r="J66" s="138">
        <f>laps_times[[#This Row],[1]]</f>
        <v>2.7699189814814813E-3</v>
      </c>
      <c r="K66" s="138">
        <f>IF(ISBLANK(laps_times[[#This Row],[2]]),"DNF",    rounds_cum_time[[#This Row],[1]]+laps_times[[#This Row],[2]])</f>
        <v>5.0639351851851852E-3</v>
      </c>
      <c r="L66" s="138">
        <f>IF(ISBLANK(laps_times[[#This Row],[3]]),"DNF",    rounds_cum_time[[#This Row],[2]]+laps_times[[#This Row],[3]])</f>
        <v>7.3331944444444443E-3</v>
      </c>
      <c r="M66" s="138">
        <f>IF(ISBLANK(laps_times[[#This Row],[4]]),"DNF",    rounds_cum_time[[#This Row],[3]]+laps_times[[#This Row],[4]])</f>
        <v>9.6478819444444433E-3</v>
      </c>
      <c r="N66" s="138">
        <f>IF(ISBLANK(laps_times[[#This Row],[5]]),"DNF",    rounds_cum_time[[#This Row],[4]]+laps_times[[#This Row],[5]])</f>
        <v>1.1983148148148147E-2</v>
      </c>
      <c r="O66" s="138">
        <f>IF(ISBLANK(laps_times[[#This Row],[6]]),"DNF",    rounds_cum_time[[#This Row],[5]]+laps_times[[#This Row],[6]])</f>
        <v>1.4374375E-2</v>
      </c>
      <c r="P66" s="138">
        <f>IF(ISBLANK(laps_times[[#This Row],[7]]),"DNF",    rounds_cum_time[[#This Row],[6]]+laps_times[[#This Row],[7]])</f>
        <v>1.6739907407407408E-2</v>
      </c>
      <c r="Q66" s="138">
        <f>IF(ISBLANK(laps_times[[#This Row],[8]]),"DNF",    rounds_cum_time[[#This Row],[7]]+laps_times[[#This Row],[8]])</f>
        <v>1.9106724537037038E-2</v>
      </c>
      <c r="R66" s="138">
        <f>IF(ISBLANK(laps_times[[#This Row],[9]]),"DNF",    rounds_cum_time[[#This Row],[8]]+laps_times[[#This Row],[9]])</f>
        <v>2.1431284722222225E-2</v>
      </c>
      <c r="S66" s="138">
        <f>IF(ISBLANK(laps_times[[#This Row],[10]]),"DNF",    rounds_cum_time[[#This Row],[9]]+laps_times[[#This Row],[10]])</f>
        <v>2.3804490740740744E-2</v>
      </c>
      <c r="T66" s="138">
        <f>IF(ISBLANK(laps_times[[#This Row],[11]]),"DNF",    rounds_cum_time[[#This Row],[10]]+laps_times[[#This Row],[11]])</f>
        <v>2.6202395833333336E-2</v>
      </c>
      <c r="U66" s="138">
        <f>IF(ISBLANK(laps_times[[#This Row],[12]]),"DNF",    rounds_cum_time[[#This Row],[11]]+laps_times[[#This Row],[12]])</f>
        <v>2.8591342592592595E-2</v>
      </c>
      <c r="V66" s="138">
        <f>IF(ISBLANK(laps_times[[#This Row],[13]]),"DNF",    rounds_cum_time[[#This Row],[12]]+laps_times[[#This Row],[13]])</f>
        <v>3.0979120370370372E-2</v>
      </c>
      <c r="W66" s="138">
        <f>IF(ISBLANK(laps_times[[#This Row],[14]]),"DNF",    rounds_cum_time[[#This Row],[13]]+laps_times[[#This Row],[14]])</f>
        <v>3.3385277777777778E-2</v>
      </c>
      <c r="X66" s="138">
        <f>IF(ISBLANK(laps_times[[#This Row],[15]]),"DNF",    rounds_cum_time[[#This Row],[14]]+laps_times[[#This Row],[15]])</f>
        <v>3.5779074074074074E-2</v>
      </c>
      <c r="Y66" s="138">
        <f>IF(ISBLANK(laps_times[[#This Row],[16]]),"DNF",    rounds_cum_time[[#This Row],[15]]+laps_times[[#This Row],[16]])</f>
        <v>3.821525462962963E-2</v>
      </c>
      <c r="Z66" s="138">
        <f>IF(ISBLANK(laps_times[[#This Row],[17]]),"DNF",    rounds_cum_time[[#This Row],[16]]+laps_times[[#This Row],[17]])</f>
        <v>4.0649062499999999E-2</v>
      </c>
      <c r="AA66" s="138">
        <f>IF(ISBLANK(laps_times[[#This Row],[18]]),"DNF",    rounds_cum_time[[#This Row],[17]]+laps_times[[#This Row],[18]])</f>
        <v>4.3043437499999997E-2</v>
      </c>
      <c r="AB66" s="138">
        <f>IF(ISBLANK(laps_times[[#This Row],[19]]),"DNF",    rounds_cum_time[[#This Row],[18]]+laps_times[[#This Row],[19]])</f>
        <v>4.5419837962962957E-2</v>
      </c>
      <c r="AC66" s="138">
        <f>IF(ISBLANK(laps_times[[#This Row],[20]]),"DNF",    rounds_cum_time[[#This Row],[19]]+laps_times[[#This Row],[20]])</f>
        <v>4.7797638888888883E-2</v>
      </c>
      <c r="AD66" s="138">
        <f>IF(ISBLANK(laps_times[[#This Row],[21]]),"DNF",    rounds_cum_time[[#This Row],[20]]+laps_times[[#This Row],[21]])</f>
        <v>5.0296886574074065E-2</v>
      </c>
      <c r="AE66" s="138">
        <f>IF(ISBLANK(laps_times[[#This Row],[22]]),"DNF",    rounds_cum_time[[#This Row],[21]]+laps_times[[#This Row],[22]])</f>
        <v>5.2622997685185177E-2</v>
      </c>
      <c r="AF66" s="138">
        <f>IF(ISBLANK(laps_times[[#This Row],[23]]),"DNF",    rounds_cum_time[[#This Row],[22]]+laps_times[[#This Row],[23]])</f>
        <v>5.4970381944444438E-2</v>
      </c>
      <c r="AG66" s="138">
        <f>IF(ISBLANK(laps_times[[#This Row],[24]]),"DNF",    rounds_cum_time[[#This Row],[23]]+laps_times[[#This Row],[24]])</f>
        <v>5.7333506944444439E-2</v>
      </c>
      <c r="AH66" s="138">
        <f>IF(ISBLANK(laps_times[[#This Row],[25]]),"DNF",    rounds_cum_time[[#This Row],[24]]+laps_times[[#This Row],[25]])</f>
        <v>5.9714328703703697E-2</v>
      </c>
      <c r="AI66" s="138">
        <f>IF(ISBLANK(laps_times[[#This Row],[26]]),"DNF",    rounds_cum_time[[#This Row],[25]]+laps_times[[#This Row],[26]])</f>
        <v>6.2110833333333323E-2</v>
      </c>
      <c r="AJ66" s="138">
        <f>IF(ISBLANK(laps_times[[#This Row],[27]]),"DNF",    rounds_cum_time[[#This Row],[26]]+laps_times[[#This Row],[27]])</f>
        <v>6.4478703703703691E-2</v>
      </c>
      <c r="AK66" s="138">
        <f>IF(ISBLANK(laps_times[[#This Row],[28]]),"DNF",    rounds_cum_time[[#This Row],[27]]+laps_times[[#This Row],[28]])</f>
        <v>6.6888831018518502E-2</v>
      </c>
      <c r="AL66" s="138">
        <f>IF(ISBLANK(laps_times[[#This Row],[29]]),"DNF",    rounds_cum_time[[#This Row],[28]]+laps_times[[#This Row],[29]])</f>
        <v>6.9309652777777758E-2</v>
      </c>
      <c r="AM66" s="138">
        <f>IF(ISBLANK(laps_times[[#This Row],[30]]),"DNF",    rounds_cum_time[[#This Row],[29]]+laps_times[[#This Row],[30]])</f>
        <v>7.1692129629629606E-2</v>
      </c>
      <c r="AN66" s="138">
        <f>IF(ISBLANK(laps_times[[#This Row],[31]]),"DNF",    rounds_cum_time[[#This Row],[30]]+laps_times[[#This Row],[31]])</f>
        <v>7.410069444444442E-2</v>
      </c>
      <c r="AO66" s="138">
        <f>IF(ISBLANK(laps_times[[#This Row],[32]]),"DNF",    rounds_cum_time[[#This Row],[31]]+laps_times[[#This Row],[32]])</f>
        <v>7.6534780092592569E-2</v>
      </c>
      <c r="AP66" s="138">
        <f>IF(ISBLANK(laps_times[[#This Row],[33]]),"DNF",    rounds_cum_time[[#This Row],[32]]+laps_times[[#This Row],[33]])</f>
        <v>7.9039826388888859E-2</v>
      </c>
      <c r="AQ66" s="138">
        <f>IF(ISBLANK(laps_times[[#This Row],[34]]),"DNF",    rounds_cum_time[[#This Row],[33]]+laps_times[[#This Row],[34]])</f>
        <v>8.1471678240740711E-2</v>
      </c>
      <c r="AR66" s="138">
        <f>IF(ISBLANK(laps_times[[#This Row],[35]]),"DNF",    rounds_cum_time[[#This Row],[34]]+laps_times[[#This Row],[35]])</f>
        <v>8.3903842592592565E-2</v>
      </c>
      <c r="AS66" s="138">
        <f>IF(ISBLANK(laps_times[[#This Row],[36]]),"DNF",    rounds_cum_time[[#This Row],[35]]+laps_times[[#This Row],[36]])</f>
        <v>8.6331898148148123E-2</v>
      </c>
      <c r="AT66" s="138">
        <f>IF(ISBLANK(laps_times[[#This Row],[37]]),"DNF",    rounds_cum_time[[#This Row],[36]]+laps_times[[#This Row],[37]])</f>
        <v>8.875277777777775E-2</v>
      </c>
      <c r="AU66" s="138">
        <f>IF(ISBLANK(laps_times[[#This Row],[38]]),"DNF",    rounds_cum_time[[#This Row],[37]]+laps_times[[#This Row],[38]])</f>
        <v>9.1168356481481458E-2</v>
      </c>
      <c r="AV66" s="138">
        <f>IF(ISBLANK(laps_times[[#This Row],[39]]),"DNF",    rounds_cum_time[[#This Row],[38]]+laps_times[[#This Row],[39]])</f>
        <v>9.3586956018518491E-2</v>
      </c>
      <c r="AW66" s="138">
        <f>IF(ISBLANK(laps_times[[#This Row],[40]]),"DNF",    rounds_cum_time[[#This Row],[39]]+laps_times[[#This Row],[40]])</f>
        <v>9.6011712962962931E-2</v>
      </c>
      <c r="AX66" s="138">
        <f>IF(ISBLANK(laps_times[[#This Row],[41]]),"DNF",    rounds_cum_time[[#This Row],[40]]+laps_times[[#This Row],[41]])</f>
        <v>9.8467997685185146E-2</v>
      </c>
      <c r="AY66" s="138">
        <f>IF(ISBLANK(laps_times[[#This Row],[42]]),"DNF",    rounds_cum_time[[#This Row],[41]]+laps_times[[#This Row],[42]])</f>
        <v>0.10091151620370367</v>
      </c>
      <c r="AZ66" s="138">
        <f>IF(ISBLANK(laps_times[[#This Row],[43]]),"DNF",    rounds_cum_time[[#This Row],[42]]+laps_times[[#This Row],[43]])</f>
        <v>0.10341171296296293</v>
      </c>
      <c r="BA66" s="138">
        <f>IF(ISBLANK(laps_times[[#This Row],[44]]),"DNF",    rounds_cum_time[[#This Row],[43]]+laps_times[[#This Row],[44]])</f>
        <v>0.10582541666666664</v>
      </c>
      <c r="BB66" s="138">
        <f>IF(ISBLANK(laps_times[[#This Row],[45]]),"DNF",    rounds_cum_time[[#This Row],[44]]+laps_times[[#This Row],[45]])</f>
        <v>0.10825165509259257</v>
      </c>
      <c r="BC66" s="138">
        <f>IF(ISBLANK(laps_times[[#This Row],[46]]),"DNF",    rounds_cum_time[[#This Row],[45]]+laps_times[[#This Row],[46]])</f>
        <v>0.11069667824074073</v>
      </c>
      <c r="BD66" s="138">
        <f>IF(ISBLANK(laps_times[[#This Row],[47]]),"DNF",    rounds_cum_time[[#This Row],[46]]+laps_times[[#This Row],[47]])</f>
        <v>0.11312278935185184</v>
      </c>
      <c r="BE66" s="138">
        <f>IF(ISBLANK(laps_times[[#This Row],[48]]),"DNF",    rounds_cum_time[[#This Row],[47]]+laps_times[[#This Row],[48]])</f>
        <v>0.11554435185185184</v>
      </c>
      <c r="BF66" s="138">
        <f>IF(ISBLANK(laps_times[[#This Row],[49]]),"DNF",    rounds_cum_time[[#This Row],[48]]+laps_times[[#This Row],[49]])</f>
        <v>0.11800267361111111</v>
      </c>
      <c r="BG66" s="138">
        <f>IF(ISBLANK(laps_times[[#This Row],[50]]),"DNF",    rounds_cum_time[[#This Row],[49]]+laps_times[[#This Row],[50]])</f>
        <v>0.12048611111111111</v>
      </c>
      <c r="BH66" s="138">
        <f>IF(ISBLANK(laps_times[[#This Row],[51]]),"DNF",    rounds_cum_time[[#This Row],[50]]+laps_times[[#This Row],[51]])</f>
        <v>0.12298590277777778</v>
      </c>
      <c r="BI66" s="138">
        <f>IF(ISBLANK(laps_times[[#This Row],[52]]),"DNF",    rounds_cum_time[[#This Row],[51]]+laps_times[[#This Row],[52]])</f>
        <v>0.12545180555555555</v>
      </c>
      <c r="BJ66" s="138">
        <f>IF(ISBLANK(laps_times[[#This Row],[53]]),"DNF",    rounds_cum_time[[#This Row],[52]]+laps_times[[#This Row],[53]])</f>
        <v>0.12793166666666667</v>
      </c>
      <c r="BK66" s="138">
        <f>IF(ISBLANK(laps_times[[#This Row],[54]]),"DNF",    rounds_cum_time[[#This Row],[53]]+laps_times[[#This Row],[54]])</f>
        <v>0.13047653935185186</v>
      </c>
      <c r="BL66" s="138">
        <f>IF(ISBLANK(laps_times[[#This Row],[55]]),"DNF",    rounds_cum_time[[#This Row],[54]]+laps_times[[#This Row],[55]])</f>
        <v>0.13298305555555556</v>
      </c>
      <c r="BM66" s="138">
        <f>IF(ISBLANK(laps_times[[#This Row],[56]]),"DNF",    rounds_cum_time[[#This Row],[55]]+laps_times[[#This Row],[56]])</f>
        <v>0.13540194444444445</v>
      </c>
      <c r="BN66" s="138">
        <f>IF(ISBLANK(laps_times[[#This Row],[57]]),"DNF",    rounds_cum_time[[#This Row],[56]]+laps_times[[#This Row],[57]])</f>
        <v>0.13785784722222222</v>
      </c>
      <c r="BO66" s="138">
        <f>IF(ISBLANK(laps_times[[#This Row],[58]]),"DNF",    rounds_cum_time[[#This Row],[57]]+laps_times[[#This Row],[58]])</f>
        <v>0.14034971064814813</v>
      </c>
      <c r="BP66" s="138">
        <f>IF(ISBLANK(laps_times[[#This Row],[59]]),"DNF",    rounds_cum_time[[#This Row],[58]]+laps_times[[#This Row],[59]])</f>
        <v>0.14285907407407406</v>
      </c>
      <c r="BQ66" s="138">
        <f>IF(ISBLANK(laps_times[[#This Row],[60]]),"DNF",    rounds_cum_time[[#This Row],[59]]+laps_times[[#This Row],[60]])</f>
        <v>0.14545932870370368</v>
      </c>
      <c r="BR66" s="138">
        <f>IF(ISBLANK(laps_times[[#This Row],[61]]),"DNF",    rounds_cum_time[[#This Row],[60]]+laps_times[[#This Row],[61]])</f>
        <v>0.14809512731481478</v>
      </c>
      <c r="BS66" s="138">
        <f>IF(ISBLANK(laps_times[[#This Row],[62]]),"DNF",    rounds_cum_time[[#This Row],[61]]+laps_times[[#This Row],[62]])</f>
        <v>0.1507069097222222</v>
      </c>
      <c r="BT66" s="139">
        <f>IF(ISBLANK(laps_times[[#This Row],[63]]),"DNF",    rounds_cum_time[[#This Row],[62]]+laps_times[[#This Row],[63]])</f>
        <v>0.15325629629629628</v>
      </c>
    </row>
    <row r="67" spans="2:72" x14ac:dyDescent="0.2">
      <c r="B67" s="130">
        <f>laps_times[[#This Row],[poř]]</f>
        <v>62</v>
      </c>
      <c r="C67" s="131">
        <f>laps_times[[#This Row],[s.č.]]</f>
        <v>56</v>
      </c>
      <c r="D67" s="131" t="str">
        <f>laps_times[[#This Row],[jméno]]</f>
        <v>Gruberova Markéta</v>
      </c>
      <c r="E67" s="132">
        <f>laps_times[[#This Row],[roč]]</f>
        <v>1982</v>
      </c>
      <c r="F67" s="132" t="str">
        <f>laps_times[[#This Row],[kat]]</f>
        <v>Z1</v>
      </c>
      <c r="G67" s="132">
        <f>laps_times[[#This Row],[poř_kat]]</f>
        <v>4</v>
      </c>
      <c r="H67" s="131" t="str">
        <f>IF(ISBLANK(laps_times[[#This Row],[klub]]),"-",laps_times[[#This Row],[klub]])</f>
        <v>MK Kladno</v>
      </c>
      <c r="I67" s="134">
        <f>laps_times[[#This Row],[celk. čas]]</f>
        <v>0.15362025462962961</v>
      </c>
      <c r="J67" s="138">
        <f>laps_times[[#This Row],[1]]</f>
        <v>2.9534027777777783E-3</v>
      </c>
      <c r="K67" s="138">
        <f>IF(ISBLANK(laps_times[[#This Row],[2]]),"DNF",    rounds_cum_time[[#This Row],[1]]+laps_times[[#This Row],[2]])</f>
        <v>5.2419907407407415E-3</v>
      </c>
      <c r="L67" s="138">
        <f>IF(ISBLANK(laps_times[[#This Row],[3]]),"DNF",    rounds_cum_time[[#This Row],[2]]+laps_times[[#This Row],[3]])</f>
        <v>7.4977199074074078E-3</v>
      </c>
      <c r="M67" s="138">
        <f>IF(ISBLANK(laps_times[[#This Row],[4]]),"DNF",    rounds_cum_time[[#This Row],[3]]+laps_times[[#This Row],[4]])</f>
        <v>9.7527430555555562E-3</v>
      </c>
      <c r="N67" s="138">
        <f>IF(ISBLANK(laps_times[[#This Row],[5]]),"DNF",    rounds_cum_time[[#This Row],[4]]+laps_times[[#This Row],[5]])</f>
        <v>1.2046516203703705E-2</v>
      </c>
      <c r="O67" s="138">
        <f>IF(ISBLANK(laps_times[[#This Row],[6]]),"DNF",    rounds_cum_time[[#This Row],[5]]+laps_times[[#This Row],[6]])</f>
        <v>1.4317824074074075E-2</v>
      </c>
      <c r="P67" s="138">
        <f>IF(ISBLANK(laps_times[[#This Row],[7]]),"DNF",    rounds_cum_time[[#This Row],[6]]+laps_times[[#This Row],[7]])</f>
        <v>1.6561423611111112E-2</v>
      </c>
      <c r="Q67" s="138">
        <f>IF(ISBLANK(laps_times[[#This Row],[8]]),"DNF",    rounds_cum_time[[#This Row],[7]]+laps_times[[#This Row],[8]])</f>
        <v>1.8833194444444444E-2</v>
      </c>
      <c r="R67" s="138">
        <f>IF(ISBLANK(laps_times[[#This Row],[9]]),"DNF",    rounds_cum_time[[#This Row],[8]]+laps_times[[#This Row],[9]])</f>
        <v>2.1125925925925926E-2</v>
      </c>
      <c r="S67" s="138">
        <f>IF(ISBLANK(laps_times[[#This Row],[10]]),"DNF",    rounds_cum_time[[#This Row],[9]]+laps_times[[#This Row],[10]])</f>
        <v>2.3431134259259259E-2</v>
      </c>
      <c r="T67" s="138">
        <f>IF(ISBLANK(laps_times[[#This Row],[11]]),"DNF",    rounds_cum_time[[#This Row],[10]]+laps_times[[#This Row],[11]])</f>
        <v>2.5603287037037036E-2</v>
      </c>
      <c r="U67" s="138">
        <f>IF(ISBLANK(laps_times[[#This Row],[12]]),"DNF",    rounds_cum_time[[#This Row],[11]]+laps_times[[#This Row],[12]])</f>
        <v>2.7820277777777777E-2</v>
      </c>
      <c r="V67" s="138">
        <f>IF(ISBLANK(laps_times[[#This Row],[13]]),"DNF",    rounds_cum_time[[#This Row],[12]]+laps_times[[#This Row],[13]])</f>
        <v>3.0129884259259259E-2</v>
      </c>
      <c r="W67" s="138">
        <f>IF(ISBLANK(laps_times[[#This Row],[14]]),"DNF",    rounds_cum_time[[#This Row],[13]]+laps_times[[#This Row],[14]])</f>
        <v>3.2399571759259262E-2</v>
      </c>
      <c r="X67" s="138">
        <f>IF(ISBLANK(laps_times[[#This Row],[15]]),"DNF",    rounds_cum_time[[#This Row],[14]]+laps_times[[#This Row],[15]])</f>
        <v>3.4614930555555555E-2</v>
      </c>
      <c r="Y67" s="138">
        <f>IF(ISBLANK(laps_times[[#This Row],[16]]),"DNF",    rounds_cum_time[[#This Row],[15]]+laps_times[[#This Row],[16]])</f>
        <v>3.6780868055555554E-2</v>
      </c>
      <c r="Z67" s="138">
        <f>IF(ISBLANK(laps_times[[#This Row],[17]]),"DNF",    rounds_cum_time[[#This Row],[16]]+laps_times[[#This Row],[17]])</f>
        <v>3.8966979166666665E-2</v>
      </c>
      <c r="AA67" s="138">
        <f>IF(ISBLANK(laps_times[[#This Row],[18]]),"DNF",    rounds_cum_time[[#This Row],[17]]+laps_times[[#This Row],[18]])</f>
        <v>4.1230879629629631E-2</v>
      </c>
      <c r="AB67" s="138">
        <f>IF(ISBLANK(laps_times[[#This Row],[19]]),"DNF",    rounds_cum_time[[#This Row],[18]]+laps_times[[#This Row],[19]])</f>
        <v>4.3567673611111114E-2</v>
      </c>
      <c r="AC67" s="138">
        <f>IF(ISBLANK(laps_times[[#This Row],[20]]),"DNF",    rounds_cum_time[[#This Row],[19]]+laps_times[[#This Row],[20]])</f>
        <v>4.588355324074074E-2</v>
      </c>
      <c r="AD67" s="138">
        <f>IF(ISBLANK(laps_times[[#This Row],[21]]),"DNF",    rounds_cum_time[[#This Row],[20]]+laps_times[[#This Row],[21]])</f>
        <v>4.8257395833333334E-2</v>
      </c>
      <c r="AE67" s="138">
        <f>IF(ISBLANK(laps_times[[#This Row],[22]]),"DNF",    rounds_cum_time[[#This Row],[21]]+laps_times[[#This Row],[22]])</f>
        <v>5.0529375000000001E-2</v>
      </c>
      <c r="AF67" s="138">
        <f>IF(ISBLANK(laps_times[[#This Row],[23]]),"DNF",    rounds_cum_time[[#This Row],[22]]+laps_times[[#This Row],[23]])</f>
        <v>5.2897581018518519E-2</v>
      </c>
      <c r="AG67" s="138">
        <f>IF(ISBLANK(laps_times[[#This Row],[24]]),"DNF",    rounds_cum_time[[#This Row],[23]]+laps_times[[#This Row],[24]])</f>
        <v>5.5253854166666665E-2</v>
      </c>
      <c r="AH67" s="138">
        <f>IF(ISBLANK(laps_times[[#This Row],[25]]),"DNF",    rounds_cum_time[[#This Row],[24]]+laps_times[[#This Row],[25]])</f>
        <v>5.7718148148148143E-2</v>
      </c>
      <c r="AI67" s="138">
        <f>IF(ISBLANK(laps_times[[#This Row],[26]]),"DNF",    rounds_cum_time[[#This Row],[25]]+laps_times[[#This Row],[26]])</f>
        <v>5.9993379629629626E-2</v>
      </c>
      <c r="AJ67" s="138">
        <f>IF(ISBLANK(laps_times[[#This Row],[27]]),"DNF",    rounds_cum_time[[#This Row],[26]]+laps_times[[#This Row],[27]])</f>
        <v>6.2364988425925923E-2</v>
      </c>
      <c r="AK67" s="138">
        <f>IF(ISBLANK(laps_times[[#This Row],[28]]),"DNF",    rounds_cum_time[[#This Row],[27]]+laps_times[[#This Row],[28]])</f>
        <v>6.4781597222222223E-2</v>
      </c>
      <c r="AL67" s="138">
        <f>IF(ISBLANK(laps_times[[#This Row],[29]]),"DNF",    rounds_cum_time[[#This Row],[28]]+laps_times[[#This Row],[29]])</f>
        <v>6.7128564814814815E-2</v>
      </c>
      <c r="AM67" s="138">
        <f>IF(ISBLANK(laps_times[[#This Row],[30]]),"DNF",    rounds_cum_time[[#This Row],[29]]+laps_times[[#This Row],[30]])</f>
        <v>6.9527118055555559E-2</v>
      </c>
      <c r="AN67" s="138">
        <f>IF(ISBLANK(laps_times[[#This Row],[31]]),"DNF",    rounds_cum_time[[#This Row],[30]]+laps_times[[#This Row],[31]])</f>
        <v>7.1987951388888888E-2</v>
      </c>
      <c r="AO67" s="138">
        <f>IF(ISBLANK(laps_times[[#This Row],[32]]),"DNF",    rounds_cum_time[[#This Row],[31]]+laps_times[[#This Row],[32]])</f>
        <v>7.44702662037037E-2</v>
      </c>
      <c r="AP67" s="138">
        <f>IF(ISBLANK(laps_times[[#This Row],[33]]),"DNF",    rounds_cum_time[[#This Row],[32]]+laps_times[[#This Row],[33]])</f>
        <v>7.7017685185185175E-2</v>
      </c>
      <c r="AQ67" s="138">
        <f>IF(ISBLANK(laps_times[[#This Row],[34]]),"DNF",    rounds_cum_time[[#This Row],[33]]+laps_times[[#This Row],[34]])</f>
        <v>7.954707175925925E-2</v>
      </c>
      <c r="AR67" s="138">
        <f>IF(ISBLANK(laps_times[[#This Row],[35]]),"DNF",    rounds_cum_time[[#This Row],[34]]+laps_times[[#This Row],[35]])</f>
        <v>8.2061620370370361E-2</v>
      </c>
      <c r="AS67" s="138">
        <f>IF(ISBLANK(laps_times[[#This Row],[36]]),"DNF",    rounds_cum_time[[#This Row],[35]]+laps_times[[#This Row],[36]])</f>
        <v>8.4611979166666657E-2</v>
      </c>
      <c r="AT67" s="138">
        <f>IF(ISBLANK(laps_times[[#This Row],[37]]),"DNF",    rounds_cum_time[[#This Row],[36]]+laps_times[[#This Row],[37]])</f>
        <v>8.70282523148148E-2</v>
      </c>
      <c r="AU67" s="138">
        <f>IF(ISBLANK(laps_times[[#This Row],[38]]),"DNF",    rounds_cum_time[[#This Row],[37]]+laps_times[[#This Row],[38]])</f>
        <v>8.9523530092592576E-2</v>
      </c>
      <c r="AV67" s="138">
        <f>IF(ISBLANK(laps_times[[#This Row],[39]]),"DNF",    rounds_cum_time[[#This Row],[38]]+laps_times[[#This Row],[39]])</f>
        <v>9.2060949074074055E-2</v>
      </c>
      <c r="AW67" s="138">
        <f>IF(ISBLANK(laps_times[[#This Row],[40]]),"DNF",    rounds_cum_time[[#This Row],[39]]+laps_times[[#This Row],[40]])</f>
        <v>9.462187499999998E-2</v>
      </c>
      <c r="AX67" s="138">
        <f>IF(ISBLANK(laps_times[[#This Row],[41]]),"DNF",    rounds_cum_time[[#This Row],[40]]+laps_times[[#This Row],[41]])</f>
        <v>9.7166863425925912E-2</v>
      </c>
      <c r="AY67" s="138">
        <f>IF(ISBLANK(laps_times[[#This Row],[42]]),"DNF",    rounds_cum_time[[#This Row],[41]]+laps_times[[#This Row],[42]])</f>
        <v>9.9716469907407387E-2</v>
      </c>
      <c r="AZ67" s="138">
        <f>IF(ISBLANK(laps_times[[#This Row],[43]]),"DNF",    rounds_cum_time[[#This Row],[42]]+laps_times[[#This Row],[43]])</f>
        <v>0.10231166666666665</v>
      </c>
      <c r="BA67" s="138">
        <f>IF(ISBLANK(laps_times[[#This Row],[44]]),"DNF",    rounds_cum_time[[#This Row],[43]]+laps_times[[#This Row],[44]])</f>
        <v>0.1049297685185185</v>
      </c>
      <c r="BB67" s="138">
        <f>IF(ISBLANK(laps_times[[#This Row],[45]]),"DNF",    rounds_cum_time[[#This Row],[44]]+laps_times[[#This Row],[45]])</f>
        <v>0.1075940972222222</v>
      </c>
      <c r="BC67" s="138">
        <f>IF(ISBLANK(laps_times[[#This Row],[46]]),"DNF",    rounds_cum_time[[#This Row],[45]]+laps_times[[#This Row],[46]])</f>
        <v>0.1102253935185185</v>
      </c>
      <c r="BD67" s="138">
        <f>IF(ISBLANK(laps_times[[#This Row],[47]]),"DNF",    rounds_cum_time[[#This Row],[46]]+laps_times[[#This Row],[47]])</f>
        <v>0.11285177083333331</v>
      </c>
      <c r="BE67" s="138">
        <f>IF(ISBLANK(laps_times[[#This Row],[48]]),"DNF",    rounds_cum_time[[#This Row],[47]]+laps_times[[#This Row],[48]])</f>
        <v>0.11547430555555553</v>
      </c>
      <c r="BF67" s="138">
        <f>IF(ISBLANK(laps_times[[#This Row],[49]]),"DNF",    rounds_cum_time[[#This Row],[48]]+laps_times[[#This Row],[49]])</f>
        <v>0.11805115740740739</v>
      </c>
      <c r="BG67" s="138">
        <f>IF(ISBLANK(laps_times[[#This Row],[50]]),"DNF",    rounds_cum_time[[#This Row],[49]]+laps_times[[#This Row],[50]])</f>
        <v>0.12064251157407406</v>
      </c>
      <c r="BH67" s="138">
        <f>IF(ISBLANK(laps_times[[#This Row],[51]]),"DNF",    rounds_cum_time[[#This Row],[50]]+laps_times[[#This Row],[51]])</f>
        <v>0.12329496527777777</v>
      </c>
      <c r="BI67" s="138">
        <f>IF(ISBLANK(laps_times[[#This Row],[52]]),"DNF",    rounds_cum_time[[#This Row],[51]]+laps_times[[#This Row],[52]])</f>
        <v>0.12582241898148147</v>
      </c>
      <c r="BJ67" s="138">
        <f>IF(ISBLANK(laps_times[[#This Row],[53]]),"DNF",    rounds_cum_time[[#This Row],[52]]+laps_times[[#This Row],[53]])</f>
        <v>0.12843670138888888</v>
      </c>
      <c r="BK67" s="138">
        <f>IF(ISBLANK(laps_times[[#This Row],[54]]),"DNF",    rounds_cum_time[[#This Row],[53]]+laps_times[[#This Row],[54]])</f>
        <v>0.13111489583333333</v>
      </c>
      <c r="BL67" s="138">
        <f>IF(ISBLANK(laps_times[[#This Row],[55]]),"DNF",    rounds_cum_time[[#This Row],[54]]+laps_times[[#This Row],[55]])</f>
        <v>0.13377113425925927</v>
      </c>
      <c r="BM67" s="138">
        <f>IF(ISBLANK(laps_times[[#This Row],[56]]),"DNF",    rounds_cum_time[[#This Row],[55]]+laps_times[[#This Row],[56]])</f>
        <v>0.13638186342592593</v>
      </c>
      <c r="BN67" s="138">
        <f>IF(ISBLANK(laps_times[[#This Row],[57]]),"DNF",    rounds_cum_time[[#This Row],[56]]+laps_times[[#This Row],[57]])</f>
        <v>0.13907486111111111</v>
      </c>
      <c r="BO67" s="138">
        <f>IF(ISBLANK(laps_times[[#This Row],[58]]),"DNF",    rounds_cum_time[[#This Row],[57]]+laps_times[[#This Row],[58]])</f>
        <v>0.14164668981481482</v>
      </c>
      <c r="BP67" s="138">
        <f>IF(ISBLANK(laps_times[[#This Row],[59]]),"DNF",    rounds_cum_time[[#This Row],[58]]+laps_times[[#This Row],[59]])</f>
        <v>0.14424696759259259</v>
      </c>
      <c r="BQ67" s="138">
        <f>IF(ISBLANK(laps_times[[#This Row],[60]]),"DNF",    rounds_cum_time[[#This Row],[59]]+laps_times[[#This Row],[60]])</f>
        <v>0.14679707175925927</v>
      </c>
      <c r="BR67" s="138">
        <f>IF(ISBLANK(laps_times[[#This Row],[61]]),"DNF",    rounds_cum_time[[#This Row],[60]]+laps_times[[#This Row],[61]])</f>
        <v>0.14927798611111112</v>
      </c>
      <c r="BS67" s="138">
        <f>IF(ISBLANK(laps_times[[#This Row],[62]]),"DNF",    rounds_cum_time[[#This Row],[61]]+laps_times[[#This Row],[62]])</f>
        <v>0.15158550925925926</v>
      </c>
      <c r="BT67" s="139">
        <f>IF(ISBLANK(laps_times[[#This Row],[63]]),"DNF",    rounds_cum_time[[#This Row],[62]]+laps_times[[#This Row],[63]])</f>
        <v>0.15362025462962964</v>
      </c>
    </row>
    <row r="68" spans="2:72" x14ac:dyDescent="0.2">
      <c r="B68" s="130">
        <f>laps_times[[#This Row],[poř]]</f>
        <v>63</v>
      </c>
      <c r="C68" s="131">
        <f>laps_times[[#This Row],[s.č.]]</f>
        <v>60</v>
      </c>
      <c r="D68" s="131" t="str">
        <f>laps_times[[#This Row],[jméno]]</f>
        <v>Hrabuška Jaroslav</v>
      </c>
      <c r="E68" s="132">
        <f>laps_times[[#This Row],[roč]]</f>
        <v>1957</v>
      </c>
      <c r="F68" s="132" t="str">
        <f>laps_times[[#This Row],[kat]]</f>
        <v>M4</v>
      </c>
      <c r="G68" s="132">
        <f>laps_times[[#This Row],[poř_kat]]</f>
        <v>11</v>
      </c>
      <c r="H68" s="131" t="str">
        <f>IF(ISBLANK(laps_times[[#This Row],[klub]]),"-",laps_times[[#This Row],[klub]])</f>
        <v>MK Seitl Ostrava</v>
      </c>
      <c r="I68" s="134">
        <f>laps_times[[#This Row],[celk. čas]]</f>
        <v>0.15362048611111112</v>
      </c>
      <c r="J68" s="138">
        <f>laps_times[[#This Row],[1]]</f>
        <v>2.9287847222222228E-3</v>
      </c>
      <c r="K68" s="138">
        <f>IF(ISBLANK(laps_times[[#This Row],[2]]),"DNF",    rounds_cum_time[[#This Row],[1]]+laps_times[[#This Row],[2]])</f>
        <v>5.1148495370370375E-3</v>
      </c>
      <c r="L68" s="138">
        <f>IF(ISBLANK(laps_times[[#This Row],[3]]),"DNF",    rounds_cum_time[[#This Row],[2]]+laps_times[[#This Row],[3]])</f>
        <v>7.2950000000000003E-3</v>
      </c>
      <c r="M68" s="138">
        <f>IF(ISBLANK(laps_times[[#This Row],[4]]),"DNF",    rounds_cum_time[[#This Row],[3]]+laps_times[[#This Row],[4]])</f>
        <v>9.4777662037037035E-3</v>
      </c>
      <c r="N68" s="138">
        <f>IF(ISBLANK(laps_times[[#This Row],[5]]),"DNF",    rounds_cum_time[[#This Row],[4]]+laps_times[[#This Row],[5]])</f>
        <v>1.1679861111111111E-2</v>
      </c>
      <c r="O68" s="138">
        <f>IF(ISBLANK(laps_times[[#This Row],[6]]),"DNF",    rounds_cum_time[[#This Row],[5]]+laps_times[[#This Row],[6]])</f>
        <v>1.3879097222222223E-2</v>
      </c>
      <c r="P68" s="138">
        <f>IF(ISBLANK(laps_times[[#This Row],[7]]),"DNF",    rounds_cum_time[[#This Row],[6]]+laps_times[[#This Row],[7]])</f>
        <v>1.6074560185185185E-2</v>
      </c>
      <c r="Q68" s="138">
        <f>IF(ISBLANK(laps_times[[#This Row],[8]]),"DNF",    rounds_cum_time[[#This Row],[7]]+laps_times[[#This Row],[8]])</f>
        <v>1.8273356481481481E-2</v>
      </c>
      <c r="R68" s="138">
        <f>IF(ISBLANK(laps_times[[#This Row],[9]]),"DNF",    rounds_cum_time[[#This Row],[8]]+laps_times[[#This Row],[9]])</f>
        <v>2.0481377314814815E-2</v>
      </c>
      <c r="S68" s="138">
        <f>IF(ISBLANK(laps_times[[#This Row],[10]]),"DNF",    rounds_cum_time[[#This Row],[9]]+laps_times[[#This Row],[10]])</f>
        <v>2.2724618055555555E-2</v>
      </c>
      <c r="T68" s="138">
        <f>IF(ISBLANK(laps_times[[#This Row],[11]]),"DNF",    rounds_cum_time[[#This Row],[10]]+laps_times[[#This Row],[11]])</f>
        <v>2.4933090277777778E-2</v>
      </c>
      <c r="U68" s="138">
        <f>IF(ISBLANK(laps_times[[#This Row],[12]]),"DNF",    rounds_cum_time[[#This Row],[11]]+laps_times[[#This Row],[12]])</f>
        <v>2.717351851851852E-2</v>
      </c>
      <c r="V68" s="138">
        <f>IF(ISBLANK(laps_times[[#This Row],[13]]),"DNF",    rounds_cum_time[[#This Row],[12]]+laps_times[[#This Row],[13]])</f>
        <v>2.9424618055555556E-2</v>
      </c>
      <c r="W68" s="138">
        <f>IF(ISBLANK(laps_times[[#This Row],[14]]),"DNF",    rounds_cum_time[[#This Row],[13]]+laps_times[[#This Row],[14]])</f>
        <v>3.1604039351851854E-2</v>
      </c>
      <c r="X68" s="138">
        <f>IF(ISBLANK(laps_times[[#This Row],[15]]),"DNF",    rounds_cum_time[[#This Row],[14]]+laps_times[[#This Row],[15]])</f>
        <v>3.3795196759259259E-2</v>
      </c>
      <c r="Y68" s="138">
        <f>IF(ISBLANK(laps_times[[#This Row],[16]]),"DNF",    rounds_cum_time[[#This Row],[15]]+laps_times[[#This Row],[16]])</f>
        <v>3.6035636574074076E-2</v>
      </c>
      <c r="Z68" s="138">
        <f>IF(ISBLANK(laps_times[[#This Row],[17]]),"DNF",    rounds_cum_time[[#This Row],[16]]+laps_times[[#This Row],[17]])</f>
        <v>3.8298368055555559E-2</v>
      </c>
      <c r="AA68" s="138">
        <f>IF(ISBLANK(laps_times[[#This Row],[18]]),"DNF",    rounds_cum_time[[#This Row],[17]]+laps_times[[#This Row],[18]])</f>
        <v>4.0518958333333334E-2</v>
      </c>
      <c r="AB68" s="138">
        <f>IF(ISBLANK(laps_times[[#This Row],[19]]),"DNF",    rounds_cum_time[[#This Row],[18]]+laps_times[[#This Row],[19]])</f>
        <v>4.2728726851851855E-2</v>
      </c>
      <c r="AC68" s="138">
        <f>IF(ISBLANK(laps_times[[#This Row],[20]]),"DNF",    rounds_cum_time[[#This Row],[19]]+laps_times[[#This Row],[20]])</f>
        <v>4.4966875000000003E-2</v>
      </c>
      <c r="AD68" s="138">
        <f>IF(ISBLANK(laps_times[[#This Row],[21]]),"DNF",    rounds_cum_time[[#This Row],[20]]+laps_times[[#This Row],[21]])</f>
        <v>4.727578703703704E-2</v>
      </c>
      <c r="AE68" s="138">
        <f>IF(ISBLANK(laps_times[[#This Row],[22]]),"DNF",    rounds_cum_time[[#This Row],[21]]+laps_times[[#This Row],[22]])</f>
        <v>4.9542361111111113E-2</v>
      </c>
      <c r="AF68" s="138">
        <f>IF(ISBLANK(laps_times[[#This Row],[23]]),"DNF",    rounds_cum_time[[#This Row],[22]]+laps_times[[#This Row],[23]])</f>
        <v>5.1807754629629631E-2</v>
      </c>
      <c r="AG68" s="138">
        <f>IF(ISBLANK(laps_times[[#This Row],[24]]),"DNF",    rounds_cum_time[[#This Row],[23]]+laps_times[[#This Row],[24]])</f>
        <v>5.4132905092592595E-2</v>
      </c>
      <c r="AH68" s="138">
        <f>IF(ISBLANK(laps_times[[#This Row],[25]]),"DNF",    rounds_cum_time[[#This Row],[24]]+laps_times[[#This Row],[25]])</f>
        <v>5.6553680555555555E-2</v>
      </c>
      <c r="AI68" s="138">
        <f>IF(ISBLANK(laps_times[[#This Row],[26]]),"DNF",    rounds_cum_time[[#This Row],[25]]+laps_times[[#This Row],[26]])</f>
        <v>5.8957060185185185E-2</v>
      </c>
      <c r="AJ68" s="138">
        <f>IF(ISBLANK(laps_times[[#This Row],[27]]),"DNF",    rounds_cum_time[[#This Row],[26]]+laps_times[[#This Row],[27]])</f>
        <v>6.1321273148148149E-2</v>
      </c>
      <c r="AK68" s="138">
        <f>IF(ISBLANK(laps_times[[#This Row],[28]]),"DNF",    rounds_cum_time[[#This Row],[27]]+laps_times[[#This Row],[28]])</f>
        <v>6.3728310185185183E-2</v>
      </c>
      <c r="AL68" s="138">
        <f>IF(ISBLANK(laps_times[[#This Row],[29]]),"DNF",    rounds_cum_time[[#This Row],[28]]+laps_times[[#This Row],[29]])</f>
        <v>6.6034004629629633E-2</v>
      </c>
      <c r="AM68" s="138">
        <f>IF(ISBLANK(laps_times[[#This Row],[30]]),"DNF",    rounds_cum_time[[#This Row],[29]]+laps_times[[#This Row],[30]])</f>
        <v>6.8379490740740748E-2</v>
      </c>
      <c r="AN68" s="138">
        <f>IF(ISBLANK(laps_times[[#This Row],[31]]),"DNF",    rounds_cum_time[[#This Row],[30]]+laps_times[[#This Row],[31]])</f>
        <v>7.0745370370370375E-2</v>
      </c>
      <c r="AO68" s="138">
        <f>IF(ISBLANK(laps_times[[#This Row],[32]]),"DNF",    rounds_cum_time[[#This Row],[31]]+laps_times[[#This Row],[32]])</f>
        <v>7.3263796296296299E-2</v>
      </c>
      <c r="AP68" s="138">
        <f>IF(ISBLANK(laps_times[[#This Row],[33]]),"DNF",    rounds_cum_time[[#This Row],[32]]+laps_times[[#This Row],[33]])</f>
        <v>7.5593078703703701E-2</v>
      </c>
      <c r="AQ68" s="138">
        <f>IF(ISBLANK(laps_times[[#This Row],[34]]),"DNF",    rounds_cum_time[[#This Row],[33]]+laps_times[[#This Row],[34]])</f>
        <v>7.8004201388888889E-2</v>
      </c>
      <c r="AR68" s="138">
        <f>IF(ISBLANK(laps_times[[#This Row],[35]]),"DNF",    rounds_cum_time[[#This Row],[34]]+laps_times[[#This Row],[35]])</f>
        <v>8.0400416666666669E-2</v>
      </c>
      <c r="AS68" s="138">
        <f>IF(ISBLANK(laps_times[[#This Row],[36]]),"DNF",    rounds_cum_time[[#This Row],[35]]+laps_times[[#This Row],[36]])</f>
        <v>8.2850694444444442E-2</v>
      </c>
      <c r="AT68" s="138">
        <f>IF(ISBLANK(laps_times[[#This Row],[37]]),"DNF",    rounds_cum_time[[#This Row],[36]]+laps_times[[#This Row],[37]])</f>
        <v>8.5272037037037035E-2</v>
      </c>
      <c r="AU68" s="138">
        <f>IF(ISBLANK(laps_times[[#This Row],[38]]),"DNF",    rounds_cum_time[[#This Row],[37]]+laps_times[[#This Row],[38]])</f>
        <v>8.7767245370370367E-2</v>
      </c>
      <c r="AV68" s="138">
        <f>IF(ISBLANK(laps_times[[#This Row],[39]]),"DNF",    rounds_cum_time[[#This Row],[38]]+laps_times[[#This Row],[39]])</f>
        <v>9.030069444444444E-2</v>
      </c>
      <c r="AW68" s="138">
        <f>IF(ISBLANK(laps_times[[#This Row],[40]]),"DNF",    rounds_cum_time[[#This Row],[39]]+laps_times[[#This Row],[40]])</f>
        <v>9.2898738425925928E-2</v>
      </c>
      <c r="AX68" s="138">
        <f>IF(ISBLANK(laps_times[[#This Row],[41]]),"DNF",    rounds_cum_time[[#This Row],[40]]+laps_times[[#This Row],[41]])</f>
        <v>9.5489652777777781E-2</v>
      </c>
      <c r="AY68" s="138">
        <f>IF(ISBLANK(laps_times[[#This Row],[42]]),"DNF",    rounds_cum_time[[#This Row],[41]]+laps_times[[#This Row],[42]])</f>
        <v>9.8140648148148157E-2</v>
      </c>
      <c r="AZ68" s="138">
        <f>IF(ISBLANK(laps_times[[#This Row],[43]]),"DNF",    rounds_cum_time[[#This Row],[42]]+laps_times[[#This Row],[43]])</f>
        <v>0.10098859953703705</v>
      </c>
      <c r="BA68" s="138">
        <f>IF(ISBLANK(laps_times[[#This Row],[44]]),"DNF",    rounds_cum_time[[#This Row],[43]]+laps_times[[#This Row],[44]])</f>
        <v>0.10359847222222224</v>
      </c>
      <c r="BB68" s="138">
        <f>IF(ISBLANK(laps_times[[#This Row],[45]]),"DNF",    rounds_cum_time[[#This Row],[44]]+laps_times[[#This Row],[45]])</f>
        <v>0.10622855324074075</v>
      </c>
      <c r="BC68" s="138">
        <f>IF(ISBLANK(laps_times[[#This Row],[46]]),"DNF",    rounds_cum_time[[#This Row],[45]]+laps_times[[#This Row],[46]])</f>
        <v>0.10885548611111112</v>
      </c>
      <c r="BD68" s="138">
        <f>IF(ISBLANK(laps_times[[#This Row],[47]]),"DNF",    rounds_cum_time[[#This Row],[46]]+laps_times[[#This Row],[47]])</f>
        <v>0.11157156250000001</v>
      </c>
      <c r="BE68" s="138">
        <f>IF(ISBLANK(laps_times[[#This Row],[48]]),"DNF",    rounds_cum_time[[#This Row],[47]]+laps_times[[#This Row],[48]])</f>
        <v>0.1144773263888889</v>
      </c>
      <c r="BF68" s="138">
        <f>IF(ISBLANK(laps_times[[#This Row],[49]]),"DNF",    rounds_cum_time[[#This Row],[48]]+laps_times[[#This Row],[49]])</f>
        <v>0.11707473379629631</v>
      </c>
      <c r="BG68" s="138">
        <f>IF(ISBLANK(laps_times[[#This Row],[50]]),"DNF",    rounds_cum_time[[#This Row],[49]]+laps_times[[#This Row],[50]])</f>
        <v>0.11982342592592593</v>
      </c>
      <c r="BH68" s="138">
        <f>IF(ISBLANK(laps_times[[#This Row],[51]]),"DNF",    rounds_cum_time[[#This Row],[50]]+laps_times[[#This Row],[51]])</f>
        <v>0.12249486111111112</v>
      </c>
      <c r="BI68" s="138">
        <f>IF(ISBLANK(laps_times[[#This Row],[52]]),"DNF",    rounds_cum_time[[#This Row],[51]]+laps_times[[#This Row],[52]])</f>
        <v>0.12510265046296296</v>
      </c>
      <c r="BJ68" s="138">
        <f>IF(ISBLANK(laps_times[[#This Row],[53]]),"DNF",    rounds_cum_time[[#This Row],[52]]+laps_times[[#This Row],[53]])</f>
        <v>0.1276468287037037</v>
      </c>
      <c r="BK68" s="138">
        <f>IF(ISBLANK(laps_times[[#This Row],[54]]),"DNF",    rounds_cum_time[[#This Row],[53]]+laps_times[[#This Row],[54]])</f>
        <v>0.13040016203703703</v>
      </c>
      <c r="BL68" s="138">
        <f>IF(ISBLANK(laps_times[[#This Row],[55]]),"DNF",    rounds_cum_time[[#This Row],[54]]+laps_times[[#This Row],[55]])</f>
        <v>0.13315364583333333</v>
      </c>
      <c r="BM68" s="138">
        <f>IF(ISBLANK(laps_times[[#This Row],[56]]),"DNF",    rounds_cum_time[[#This Row],[55]]+laps_times[[#This Row],[56]])</f>
        <v>0.1358300462962963</v>
      </c>
      <c r="BN68" s="138">
        <f>IF(ISBLANK(laps_times[[#This Row],[57]]),"DNF",    rounds_cum_time[[#This Row],[56]]+laps_times[[#This Row],[57]])</f>
        <v>0.13848788194444445</v>
      </c>
      <c r="BO68" s="138">
        <f>IF(ISBLANK(laps_times[[#This Row],[58]]),"DNF",    rounds_cum_time[[#This Row],[57]]+laps_times[[#This Row],[58]])</f>
        <v>0.14100523148148147</v>
      </c>
      <c r="BP68" s="138">
        <f>IF(ISBLANK(laps_times[[#This Row],[59]]),"DNF",    rounds_cum_time[[#This Row],[58]]+laps_times[[#This Row],[59]])</f>
        <v>0.14354488425925926</v>
      </c>
      <c r="BQ68" s="138">
        <f>IF(ISBLANK(laps_times[[#This Row],[60]]),"DNF",    rounds_cum_time[[#This Row],[59]]+laps_times[[#This Row],[60]])</f>
        <v>0.14622140046296297</v>
      </c>
      <c r="BR68" s="138">
        <f>IF(ISBLANK(laps_times[[#This Row],[61]]),"DNF",    rounds_cum_time[[#This Row],[60]]+laps_times[[#This Row],[61]])</f>
        <v>0.14879778935185187</v>
      </c>
      <c r="BS68" s="138">
        <f>IF(ISBLANK(laps_times[[#This Row],[62]]),"DNF",    rounds_cum_time[[#This Row],[61]]+laps_times[[#This Row],[62]])</f>
        <v>0.15134032407407408</v>
      </c>
      <c r="BT68" s="139">
        <f>IF(ISBLANK(laps_times[[#This Row],[63]]),"DNF",    rounds_cum_time[[#This Row],[62]]+laps_times[[#This Row],[63]])</f>
        <v>0.15362048611111112</v>
      </c>
    </row>
    <row r="69" spans="2:72" x14ac:dyDescent="0.2">
      <c r="B69" s="130">
        <f>laps_times[[#This Row],[poř]]</f>
        <v>64</v>
      </c>
      <c r="C69" s="131">
        <f>laps_times[[#This Row],[s.č.]]</f>
        <v>85</v>
      </c>
      <c r="D69" s="131" t="str">
        <f>laps_times[[#This Row],[jméno]]</f>
        <v>Hrček Petr</v>
      </c>
      <c r="E69" s="132">
        <f>laps_times[[#This Row],[roč]]</f>
        <v>1961</v>
      </c>
      <c r="F69" s="132" t="str">
        <f>laps_times[[#This Row],[kat]]</f>
        <v>M4</v>
      </c>
      <c r="G69" s="132">
        <f>laps_times[[#This Row],[poř_kat]]</f>
        <v>12</v>
      </c>
      <c r="H69" s="131" t="str">
        <f>IF(ISBLANK(laps_times[[#This Row],[klub]]),"-",laps_times[[#This Row],[klub]])</f>
        <v>-</v>
      </c>
      <c r="I69" s="134">
        <f>laps_times[[#This Row],[celk. čas]]</f>
        <v>0.15378317129629629</v>
      </c>
      <c r="J69" s="138">
        <f>laps_times[[#This Row],[1]]</f>
        <v>3.0622685185185184E-3</v>
      </c>
      <c r="K69" s="138">
        <f>IF(ISBLANK(laps_times[[#This Row],[2]]),"DNF",    rounds_cum_time[[#This Row],[1]]+laps_times[[#This Row],[2]])</f>
        <v>5.3635069444444442E-3</v>
      </c>
      <c r="L69" s="138">
        <f>IF(ISBLANK(laps_times[[#This Row],[3]]),"DNF",    rounds_cum_time[[#This Row],[2]]+laps_times[[#This Row],[3]])</f>
        <v>7.6785300925925927E-3</v>
      </c>
      <c r="M69" s="138">
        <f>IF(ISBLANK(laps_times[[#This Row],[4]]),"DNF",    rounds_cum_time[[#This Row],[3]]+laps_times[[#This Row],[4]])</f>
        <v>9.9342939814814814E-3</v>
      </c>
      <c r="N69" s="138">
        <f>IF(ISBLANK(laps_times[[#This Row],[5]]),"DNF",    rounds_cum_time[[#This Row],[4]]+laps_times[[#This Row],[5]])</f>
        <v>1.2191226851851852E-2</v>
      </c>
      <c r="O69" s="138">
        <f>IF(ISBLANK(laps_times[[#This Row],[6]]),"DNF",    rounds_cum_time[[#This Row],[5]]+laps_times[[#This Row],[6]])</f>
        <v>1.447E-2</v>
      </c>
      <c r="P69" s="138">
        <f>IF(ISBLANK(laps_times[[#This Row],[7]]),"DNF",    rounds_cum_time[[#This Row],[6]]+laps_times[[#This Row],[7]])</f>
        <v>1.6794756944444444E-2</v>
      </c>
      <c r="Q69" s="138">
        <f>IF(ISBLANK(laps_times[[#This Row],[8]]),"DNF",    rounds_cum_time[[#This Row],[7]]+laps_times[[#This Row],[8]])</f>
        <v>1.9116550925925926E-2</v>
      </c>
      <c r="R69" s="138">
        <f>IF(ISBLANK(laps_times[[#This Row],[9]]),"DNF",    rounds_cum_time[[#This Row],[8]]+laps_times[[#This Row],[9]])</f>
        <v>2.1463368055555557E-2</v>
      </c>
      <c r="S69" s="138">
        <f>IF(ISBLANK(laps_times[[#This Row],[10]]),"DNF",    rounds_cum_time[[#This Row],[9]]+laps_times[[#This Row],[10]])</f>
        <v>2.3810185185185188E-2</v>
      </c>
      <c r="T69" s="138">
        <f>IF(ISBLANK(laps_times[[#This Row],[11]]),"DNF",    rounds_cum_time[[#This Row],[10]]+laps_times[[#This Row],[11]])</f>
        <v>2.6098680555555559E-2</v>
      </c>
      <c r="U69" s="138">
        <f>IF(ISBLANK(laps_times[[#This Row],[12]]),"DNF",    rounds_cum_time[[#This Row],[11]]+laps_times[[#This Row],[12]])</f>
        <v>2.8405011574074077E-2</v>
      </c>
      <c r="V69" s="138">
        <f>IF(ISBLANK(laps_times[[#This Row],[13]]),"DNF",    rounds_cum_time[[#This Row],[12]]+laps_times[[#This Row],[13]])</f>
        <v>3.0718472222222227E-2</v>
      </c>
      <c r="W69" s="138">
        <f>IF(ISBLANK(laps_times[[#This Row],[14]]),"DNF",    rounds_cum_time[[#This Row],[13]]+laps_times[[#This Row],[14]])</f>
        <v>3.3015405092592598E-2</v>
      </c>
      <c r="X69" s="138">
        <f>IF(ISBLANK(laps_times[[#This Row],[15]]),"DNF",    rounds_cum_time[[#This Row],[14]]+laps_times[[#This Row],[15]])</f>
        <v>3.52806712962963E-2</v>
      </c>
      <c r="Y69" s="138">
        <f>IF(ISBLANK(laps_times[[#This Row],[16]]),"DNF",    rounds_cum_time[[#This Row],[15]]+laps_times[[#This Row],[16]])</f>
        <v>3.7594861111111114E-2</v>
      </c>
      <c r="Z69" s="138">
        <f>IF(ISBLANK(laps_times[[#This Row],[17]]),"DNF",    rounds_cum_time[[#This Row],[16]]+laps_times[[#This Row],[17]])</f>
        <v>3.9900023148148153E-2</v>
      </c>
      <c r="AA69" s="138">
        <f>IF(ISBLANK(laps_times[[#This Row],[18]]),"DNF",    rounds_cum_time[[#This Row],[17]]+laps_times[[#This Row],[18]])</f>
        <v>4.2251909722222231E-2</v>
      </c>
      <c r="AB69" s="138">
        <f>IF(ISBLANK(laps_times[[#This Row],[19]]),"DNF",    rounds_cum_time[[#This Row],[18]]+laps_times[[#This Row],[19]])</f>
        <v>4.4555393518518525E-2</v>
      </c>
      <c r="AC69" s="138">
        <f>IF(ISBLANK(laps_times[[#This Row],[20]]),"DNF",    rounds_cum_time[[#This Row],[19]]+laps_times[[#This Row],[20]])</f>
        <v>4.6846678240740749E-2</v>
      </c>
      <c r="AD69" s="138">
        <f>IF(ISBLANK(laps_times[[#This Row],[21]]),"DNF",    rounds_cum_time[[#This Row],[20]]+laps_times[[#This Row],[21]])</f>
        <v>4.9123703703703711E-2</v>
      </c>
      <c r="AE69" s="138">
        <f>IF(ISBLANK(laps_times[[#This Row],[22]]),"DNF",    rounds_cum_time[[#This Row],[21]]+laps_times[[#This Row],[22]])</f>
        <v>5.1432476851851858E-2</v>
      </c>
      <c r="AF69" s="138">
        <f>IF(ISBLANK(laps_times[[#This Row],[23]]),"DNF",    rounds_cum_time[[#This Row],[22]]+laps_times[[#This Row],[23]])</f>
        <v>5.3721446759259266E-2</v>
      </c>
      <c r="AG69" s="138">
        <f>IF(ISBLANK(laps_times[[#This Row],[24]]),"DNF",    rounds_cum_time[[#This Row],[23]]+laps_times[[#This Row],[24]])</f>
        <v>5.6057893518518524E-2</v>
      </c>
      <c r="AH69" s="138">
        <f>IF(ISBLANK(laps_times[[#This Row],[25]]),"DNF",    rounds_cum_time[[#This Row],[24]]+laps_times[[#This Row],[25]])</f>
        <v>5.8335277777777785E-2</v>
      </c>
      <c r="AI69" s="138">
        <f>IF(ISBLANK(laps_times[[#This Row],[26]]),"DNF",    rounds_cum_time[[#This Row],[25]]+laps_times[[#This Row],[26]])</f>
        <v>6.0626446759259267E-2</v>
      </c>
      <c r="AJ69" s="138">
        <f>IF(ISBLANK(laps_times[[#This Row],[27]]),"DNF",    rounds_cum_time[[#This Row],[26]]+laps_times[[#This Row],[27]])</f>
        <v>6.2913854166666672E-2</v>
      </c>
      <c r="AK69" s="138">
        <f>IF(ISBLANK(laps_times[[#This Row],[28]]),"DNF",    rounds_cum_time[[#This Row],[27]]+laps_times[[#This Row],[28]])</f>
        <v>6.5214768518518526E-2</v>
      </c>
      <c r="AL69" s="138">
        <f>IF(ISBLANK(laps_times[[#This Row],[29]]),"DNF",    rounds_cum_time[[#This Row],[28]]+laps_times[[#This Row],[29]])</f>
        <v>6.7531145833333348E-2</v>
      </c>
      <c r="AM69" s="138">
        <f>IF(ISBLANK(laps_times[[#This Row],[30]]),"DNF",    rounds_cum_time[[#This Row],[29]]+laps_times[[#This Row],[30]])</f>
        <v>6.9856562500000011E-2</v>
      </c>
      <c r="AN69" s="138">
        <f>IF(ISBLANK(laps_times[[#This Row],[31]]),"DNF",    rounds_cum_time[[#This Row],[30]]+laps_times[[#This Row],[31]])</f>
        <v>7.2291250000000015E-2</v>
      </c>
      <c r="AO69" s="138">
        <f>IF(ISBLANK(laps_times[[#This Row],[32]]),"DNF",    rounds_cum_time[[#This Row],[31]]+laps_times[[#This Row],[32]])</f>
        <v>7.4658599537037046E-2</v>
      </c>
      <c r="AP69" s="138">
        <f>IF(ISBLANK(laps_times[[#This Row],[33]]),"DNF",    rounds_cum_time[[#This Row],[32]]+laps_times[[#This Row],[33]])</f>
        <v>7.7028136574074077E-2</v>
      </c>
      <c r="AQ69" s="138">
        <f>IF(ISBLANK(laps_times[[#This Row],[34]]),"DNF",    rounds_cum_time[[#This Row],[33]]+laps_times[[#This Row],[34]])</f>
        <v>7.9470243055555556E-2</v>
      </c>
      <c r="AR69" s="138">
        <f>IF(ISBLANK(laps_times[[#This Row],[35]]),"DNF",    rounds_cum_time[[#This Row],[34]]+laps_times[[#This Row],[35]])</f>
        <v>8.1871574074074069E-2</v>
      </c>
      <c r="AS69" s="138">
        <f>IF(ISBLANK(laps_times[[#This Row],[36]]),"DNF",    rounds_cum_time[[#This Row],[35]]+laps_times[[#This Row],[36]])</f>
        <v>8.4273252314814806E-2</v>
      </c>
      <c r="AT69" s="138">
        <f>IF(ISBLANK(laps_times[[#This Row],[37]]),"DNF",    rounds_cum_time[[#This Row],[36]]+laps_times[[#This Row],[37]])</f>
        <v>8.6684247685185178E-2</v>
      </c>
      <c r="AU69" s="138">
        <f>IF(ISBLANK(laps_times[[#This Row],[38]]),"DNF",    rounds_cum_time[[#This Row],[37]]+laps_times[[#This Row],[38]])</f>
        <v>8.9202013888888876E-2</v>
      </c>
      <c r="AV69" s="138">
        <f>IF(ISBLANK(laps_times[[#This Row],[39]]),"DNF",    rounds_cum_time[[#This Row],[38]]+laps_times[[#This Row],[39]])</f>
        <v>9.166571759259258E-2</v>
      </c>
      <c r="AW69" s="138">
        <f>IF(ISBLANK(laps_times[[#This Row],[40]]),"DNF",    rounds_cum_time[[#This Row],[39]]+laps_times[[#This Row],[40]])</f>
        <v>9.412940972222221E-2</v>
      </c>
      <c r="AX69" s="138">
        <f>IF(ISBLANK(laps_times[[#This Row],[41]]),"DNF",    rounds_cum_time[[#This Row],[40]]+laps_times[[#This Row],[41]])</f>
        <v>9.6608067129629618E-2</v>
      </c>
      <c r="AY69" s="138">
        <f>IF(ISBLANK(laps_times[[#This Row],[42]]),"DNF",    rounds_cum_time[[#This Row],[41]]+laps_times[[#This Row],[42]])</f>
        <v>9.9094328703703688E-2</v>
      </c>
      <c r="AZ69" s="138">
        <f>IF(ISBLANK(laps_times[[#This Row],[43]]),"DNF",    rounds_cum_time[[#This Row],[42]]+laps_times[[#This Row],[43]])</f>
        <v>0.10159767361111109</v>
      </c>
      <c r="BA69" s="138">
        <f>IF(ISBLANK(laps_times[[#This Row],[44]]),"DNF",    rounds_cum_time[[#This Row],[43]]+laps_times[[#This Row],[44]])</f>
        <v>0.10412668981481479</v>
      </c>
      <c r="BB69" s="138">
        <f>IF(ISBLANK(laps_times[[#This Row],[45]]),"DNF",    rounds_cum_time[[#This Row],[44]]+laps_times[[#This Row],[45]])</f>
        <v>0.10662749999999997</v>
      </c>
      <c r="BC69" s="138">
        <f>IF(ISBLANK(laps_times[[#This Row],[46]]),"DNF",    rounds_cum_time[[#This Row],[45]]+laps_times[[#This Row],[46]])</f>
        <v>0.10923914351851849</v>
      </c>
      <c r="BD69" s="138">
        <f>IF(ISBLANK(laps_times[[#This Row],[47]]),"DNF",    rounds_cum_time[[#This Row],[46]]+laps_times[[#This Row],[47]])</f>
        <v>0.1117647222222222</v>
      </c>
      <c r="BE69" s="138">
        <f>IF(ISBLANK(laps_times[[#This Row],[48]]),"DNF",    rounds_cum_time[[#This Row],[47]]+laps_times[[#This Row],[48]])</f>
        <v>0.1143296296296296</v>
      </c>
      <c r="BF69" s="138">
        <f>IF(ISBLANK(laps_times[[#This Row],[49]]),"DNF",    rounds_cum_time[[#This Row],[48]]+laps_times[[#This Row],[49]])</f>
        <v>0.11697090277777775</v>
      </c>
      <c r="BG69" s="138">
        <f>IF(ISBLANK(laps_times[[#This Row],[50]]),"DNF",    rounds_cum_time[[#This Row],[49]]+laps_times[[#This Row],[50]])</f>
        <v>0.11958061342592589</v>
      </c>
      <c r="BH69" s="138">
        <f>IF(ISBLANK(laps_times[[#This Row],[51]]),"DNF",    rounds_cum_time[[#This Row],[50]]+laps_times[[#This Row],[51]])</f>
        <v>0.12220379629629627</v>
      </c>
      <c r="BI69" s="138">
        <f>IF(ISBLANK(laps_times[[#This Row],[52]]),"DNF",    rounds_cum_time[[#This Row],[51]]+laps_times[[#This Row],[52]])</f>
        <v>0.12482697916666664</v>
      </c>
      <c r="BJ69" s="138">
        <f>IF(ISBLANK(laps_times[[#This Row],[53]]),"DNF",    rounds_cum_time[[#This Row],[52]]+laps_times[[#This Row],[53]])</f>
        <v>0.12740476851851851</v>
      </c>
      <c r="BK69" s="138">
        <f>IF(ISBLANK(laps_times[[#This Row],[54]]),"DNF",    rounds_cum_time[[#This Row],[53]]+laps_times[[#This Row],[54]])</f>
        <v>0.12995703703703704</v>
      </c>
      <c r="BL69" s="138">
        <f>IF(ISBLANK(laps_times[[#This Row],[55]]),"DNF",    rounds_cum_time[[#This Row],[54]]+laps_times[[#This Row],[55]])</f>
        <v>0.13255972222222223</v>
      </c>
      <c r="BM69" s="138">
        <f>IF(ISBLANK(laps_times[[#This Row],[56]]),"DNF",    rounds_cum_time[[#This Row],[55]]+laps_times[[#This Row],[56]])</f>
        <v>0.13516603009259259</v>
      </c>
      <c r="BN69" s="138">
        <f>IF(ISBLANK(laps_times[[#This Row],[57]]),"DNF",    rounds_cum_time[[#This Row],[56]]+laps_times[[#This Row],[57]])</f>
        <v>0.13778516203703703</v>
      </c>
      <c r="BO69" s="138">
        <f>IF(ISBLANK(laps_times[[#This Row],[58]]),"DNF",    rounds_cum_time[[#This Row],[57]]+laps_times[[#This Row],[58]])</f>
        <v>0.14042212962962963</v>
      </c>
      <c r="BP69" s="138">
        <f>IF(ISBLANK(laps_times[[#This Row],[59]]),"DNF",    rounds_cum_time[[#This Row],[58]]+laps_times[[#This Row],[59]])</f>
        <v>0.14302138888888888</v>
      </c>
      <c r="BQ69" s="138">
        <f>IF(ISBLANK(laps_times[[#This Row],[60]]),"DNF",    rounds_cum_time[[#This Row],[59]]+laps_times[[#This Row],[60]])</f>
        <v>0.14569480324074072</v>
      </c>
      <c r="BR69" s="138">
        <f>IF(ISBLANK(laps_times[[#This Row],[61]]),"DNF",    rounds_cum_time[[#This Row],[60]]+laps_times[[#This Row],[61]])</f>
        <v>0.14838317129629627</v>
      </c>
      <c r="BS69" s="138">
        <f>IF(ISBLANK(laps_times[[#This Row],[62]]),"DNF",    rounds_cum_time[[#This Row],[61]]+laps_times[[#This Row],[62]])</f>
        <v>0.15108346064814812</v>
      </c>
      <c r="BT69" s="139">
        <f>IF(ISBLANK(laps_times[[#This Row],[63]]),"DNF",    rounds_cum_time[[#This Row],[62]]+laps_times[[#This Row],[63]])</f>
        <v>0.15378317129629626</v>
      </c>
    </row>
    <row r="70" spans="2:72" x14ac:dyDescent="0.2">
      <c r="B70" s="130">
        <f>laps_times[[#This Row],[poř]]</f>
        <v>65</v>
      </c>
      <c r="C70" s="131">
        <f>laps_times[[#This Row],[s.č.]]</f>
        <v>140</v>
      </c>
      <c r="D70" s="131" t="str">
        <f>laps_times[[#This Row],[jméno]]</f>
        <v>Voráček Karel</v>
      </c>
      <c r="E70" s="132">
        <f>laps_times[[#This Row],[roč]]</f>
        <v>1962</v>
      </c>
      <c r="F70" s="132" t="str">
        <f>laps_times[[#This Row],[kat]]</f>
        <v>M4</v>
      </c>
      <c r="G70" s="132">
        <f>laps_times[[#This Row],[poř_kat]]</f>
        <v>13</v>
      </c>
      <c r="H70" s="131" t="str">
        <f>IF(ISBLANK(laps_times[[#This Row],[klub]]),"-",laps_times[[#This Row],[klub]])</f>
        <v>TC DVOŘÁK + CYKLO VELEŠÍN</v>
      </c>
      <c r="I70" s="134">
        <f>laps_times[[#This Row],[celk. čas]]</f>
        <v>0.15490636574074074</v>
      </c>
      <c r="J70" s="138">
        <f>laps_times[[#This Row],[1]]</f>
        <v>2.9703703703703702E-3</v>
      </c>
      <c r="K70" s="138">
        <f>IF(ISBLANK(laps_times[[#This Row],[2]]),"DNF",    rounds_cum_time[[#This Row],[1]]+laps_times[[#This Row],[2]])</f>
        <v>5.276064814814815E-3</v>
      </c>
      <c r="L70" s="138">
        <f>IF(ISBLANK(laps_times[[#This Row],[3]]),"DNF",    rounds_cum_time[[#This Row],[2]]+laps_times[[#This Row],[3]])</f>
        <v>7.6117013888888883E-3</v>
      </c>
      <c r="M70" s="138">
        <f>IF(ISBLANK(laps_times[[#This Row],[4]]),"DNF",    rounds_cum_time[[#This Row],[3]]+laps_times[[#This Row],[4]])</f>
        <v>9.938564814814815E-3</v>
      </c>
      <c r="N70" s="138">
        <f>IF(ISBLANK(laps_times[[#This Row],[5]]),"DNF",    rounds_cum_time[[#This Row],[4]]+laps_times[[#This Row],[5]])</f>
        <v>1.2304930555555555E-2</v>
      </c>
      <c r="O70" s="138">
        <f>IF(ISBLANK(laps_times[[#This Row],[6]]),"DNF",    rounds_cum_time[[#This Row],[5]]+laps_times[[#This Row],[6]])</f>
        <v>1.46984375E-2</v>
      </c>
      <c r="P70" s="138">
        <f>IF(ISBLANK(laps_times[[#This Row],[7]]),"DNF",    rounds_cum_time[[#This Row],[6]]+laps_times[[#This Row],[7]])</f>
        <v>1.7083252314814813E-2</v>
      </c>
      <c r="Q70" s="138">
        <f>IF(ISBLANK(laps_times[[#This Row],[8]]),"DNF",    rounds_cum_time[[#This Row],[7]]+laps_times[[#This Row],[8]])</f>
        <v>1.9460671296296295E-2</v>
      </c>
      <c r="R70" s="138">
        <f>IF(ISBLANK(laps_times[[#This Row],[9]]),"DNF",    rounds_cum_time[[#This Row],[8]]+laps_times[[#This Row],[9]])</f>
        <v>2.1852511574074075E-2</v>
      </c>
      <c r="S70" s="138">
        <f>IF(ISBLANK(laps_times[[#This Row],[10]]),"DNF",    rounds_cum_time[[#This Row],[9]]+laps_times[[#This Row],[10]])</f>
        <v>2.4247800925925926E-2</v>
      </c>
      <c r="T70" s="138">
        <f>IF(ISBLANK(laps_times[[#This Row],[11]]),"DNF",    rounds_cum_time[[#This Row],[10]]+laps_times[[#This Row],[11]])</f>
        <v>2.6630914351851852E-2</v>
      </c>
      <c r="U70" s="138">
        <f>IF(ISBLANK(laps_times[[#This Row],[12]]),"DNF",    rounds_cum_time[[#This Row],[11]]+laps_times[[#This Row],[12]])</f>
        <v>2.9070405092592594E-2</v>
      </c>
      <c r="V70" s="138">
        <f>IF(ISBLANK(laps_times[[#This Row],[13]]),"DNF",    rounds_cum_time[[#This Row],[12]]+laps_times[[#This Row],[13]])</f>
        <v>3.1444675925925925E-2</v>
      </c>
      <c r="W70" s="138">
        <f>IF(ISBLANK(laps_times[[#This Row],[14]]),"DNF",    rounds_cum_time[[#This Row],[13]]+laps_times[[#This Row],[14]])</f>
        <v>3.3832592592592595E-2</v>
      </c>
      <c r="X70" s="138">
        <f>IF(ISBLANK(laps_times[[#This Row],[15]]),"DNF",    rounds_cum_time[[#This Row],[14]]+laps_times[[#This Row],[15]])</f>
        <v>3.6212442129629631E-2</v>
      </c>
      <c r="Y70" s="138">
        <f>IF(ISBLANK(laps_times[[#This Row],[16]]),"DNF",    rounds_cum_time[[#This Row],[15]]+laps_times[[#This Row],[16]])</f>
        <v>3.857611111111111E-2</v>
      </c>
      <c r="Z70" s="138">
        <f>IF(ISBLANK(laps_times[[#This Row],[17]]),"DNF",    rounds_cum_time[[#This Row],[16]]+laps_times[[#This Row],[17]])</f>
        <v>4.0956562500000002E-2</v>
      </c>
      <c r="AA70" s="138">
        <f>IF(ISBLANK(laps_times[[#This Row],[18]]),"DNF",    rounds_cum_time[[#This Row],[17]]+laps_times[[#This Row],[18]])</f>
        <v>4.3346087962962965E-2</v>
      </c>
      <c r="AB70" s="138">
        <f>IF(ISBLANK(laps_times[[#This Row],[19]]),"DNF",    rounds_cum_time[[#This Row],[18]]+laps_times[[#This Row],[19]])</f>
        <v>4.5749293981481483E-2</v>
      </c>
      <c r="AC70" s="138">
        <f>IF(ISBLANK(laps_times[[#This Row],[20]]),"DNF",    rounds_cum_time[[#This Row],[19]]+laps_times[[#This Row],[20]])</f>
        <v>4.8095358796296298E-2</v>
      </c>
      <c r="AD70" s="138">
        <f>IF(ISBLANK(laps_times[[#This Row],[21]]),"DNF",    rounds_cum_time[[#This Row],[20]]+laps_times[[#This Row],[21]])</f>
        <v>5.050217592592593E-2</v>
      </c>
      <c r="AE70" s="138">
        <f>IF(ISBLANK(laps_times[[#This Row],[22]]),"DNF",    rounds_cum_time[[#This Row],[21]]+laps_times[[#This Row],[22]])</f>
        <v>5.29038425925926E-2</v>
      </c>
      <c r="AF70" s="138">
        <f>IF(ISBLANK(laps_times[[#This Row],[23]]),"DNF",    rounds_cum_time[[#This Row],[22]]+laps_times[[#This Row],[23]])</f>
        <v>5.5267303240740751E-2</v>
      </c>
      <c r="AG70" s="138">
        <f>IF(ISBLANK(laps_times[[#This Row],[24]]),"DNF",    rounds_cum_time[[#This Row],[23]]+laps_times[[#This Row],[24]])</f>
        <v>5.7639988425925937E-2</v>
      </c>
      <c r="AH70" s="138">
        <f>IF(ISBLANK(laps_times[[#This Row],[25]]),"DNF",    rounds_cum_time[[#This Row],[24]]+laps_times[[#This Row],[25]])</f>
        <v>5.9984444444444458E-2</v>
      </c>
      <c r="AI70" s="138">
        <f>IF(ISBLANK(laps_times[[#This Row],[26]]),"DNF",    rounds_cum_time[[#This Row],[25]]+laps_times[[#This Row],[26]])</f>
        <v>6.2360949074074086E-2</v>
      </c>
      <c r="AJ70" s="138">
        <f>IF(ISBLANK(laps_times[[#This Row],[27]]),"DNF",    rounds_cum_time[[#This Row],[26]]+laps_times[[#This Row],[27]])</f>
        <v>6.4719421296296306E-2</v>
      </c>
      <c r="AK70" s="138">
        <f>IF(ISBLANK(laps_times[[#This Row],[28]]),"DNF",    rounds_cum_time[[#This Row],[27]]+laps_times[[#This Row],[28]])</f>
        <v>6.7082268518518534E-2</v>
      </c>
      <c r="AL70" s="138">
        <f>IF(ISBLANK(laps_times[[#This Row],[29]]),"DNF",    rounds_cum_time[[#This Row],[28]]+laps_times[[#This Row],[29]])</f>
        <v>6.9494375000000011E-2</v>
      </c>
      <c r="AM70" s="138">
        <f>IF(ISBLANK(laps_times[[#This Row],[30]]),"DNF",    rounds_cum_time[[#This Row],[29]]+laps_times[[#This Row],[30]])</f>
        <v>7.1900405092592601E-2</v>
      </c>
      <c r="AN70" s="138">
        <f>IF(ISBLANK(laps_times[[#This Row],[31]]),"DNF",    rounds_cum_time[[#This Row],[30]]+laps_times[[#This Row],[31]])</f>
        <v>7.4324189814814826E-2</v>
      </c>
      <c r="AO70" s="138">
        <f>IF(ISBLANK(laps_times[[#This Row],[32]]),"DNF",    rounds_cum_time[[#This Row],[31]]+laps_times[[#This Row],[32]])</f>
        <v>7.6681099537037042E-2</v>
      </c>
      <c r="AP70" s="138">
        <f>IF(ISBLANK(laps_times[[#This Row],[33]]),"DNF",    rounds_cum_time[[#This Row],[32]]+laps_times[[#This Row],[33]])</f>
        <v>7.9042268518518519E-2</v>
      </c>
      <c r="AQ70" s="138">
        <f>IF(ISBLANK(laps_times[[#This Row],[34]]),"DNF",    rounds_cum_time[[#This Row],[33]]+laps_times[[#This Row],[34]])</f>
        <v>8.1440023148148147E-2</v>
      </c>
      <c r="AR70" s="138">
        <f>IF(ISBLANK(laps_times[[#This Row],[35]]),"DNF",    rounds_cum_time[[#This Row],[34]]+laps_times[[#This Row],[35]])</f>
        <v>8.3815370370370373E-2</v>
      </c>
      <c r="AS70" s="138">
        <f>IF(ISBLANK(laps_times[[#This Row],[36]]),"DNF",    rounds_cum_time[[#This Row],[35]]+laps_times[[#This Row],[36]])</f>
        <v>8.6172905092592594E-2</v>
      </c>
      <c r="AT70" s="138">
        <f>IF(ISBLANK(laps_times[[#This Row],[37]]),"DNF",    rounds_cum_time[[#This Row],[36]]+laps_times[[#This Row],[37]])</f>
        <v>8.8523414351851848E-2</v>
      </c>
      <c r="AU70" s="138">
        <f>IF(ISBLANK(laps_times[[#This Row],[38]]),"DNF",    rounds_cum_time[[#This Row],[37]]+laps_times[[#This Row],[38]])</f>
        <v>9.0869652777777768E-2</v>
      </c>
      <c r="AV70" s="138">
        <f>IF(ISBLANK(laps_times[[#This Row],[39]]),"DNF",    rounds_cum_time[[#This Row],[38]]+laps_times[[#This Row],[39]])</f>
        <v>9.326645833333333E-2</v>
      </c>
      <c r="AW70" s="138">
        <f>IF(ISBLANK(laps_times[[#This Row],[40]]),"DNF",    rounds_cum_time[[#This Row],[39]]+laps_times[[#This Row],[40]])</f>
        <v>9.5644490740740731E-2</v>
      </c>
      <c r="AX70" s="138">
        <f>IF(ISBLANK(laps_times[[#This Row],[41]]),"DNF",    rounds_cum_time[[#This Row],[40]]+laps_times[[#This Row],[41]])</f>
        <v>9.8062442129629626E-2</v>
      </c>
      <c r="AY70" s="138">
        <f>IF(ISBLANK(laps_times[[#This Row],[42]]),"DNF",    rounds_cum_time[[#This Row],[41]]+laps_times[[#This Row],[42]])</f>
        <v>0.10053383101851851</v>
      </c>
      <c r="AZ70" s="138">
        <f>IF(ISBLANK(laps_times[[#This Row],[43]]),"DNF",    rounds_cum_time[[#This Row],[42]]+laps_times[[#This Row],[43]])</f>
        <v>0.10295706018518518</v>
      </c>
      <c r="BA70" s="138">
        <f>IF(ISBLANK(laps_times[[#This Row],[44]]),"DNF",    rounds_cum_time[[#This Row],[43]]+laps_times[[#This Row],[44]])</f>
        <v>0.10536826388888888</v>
      </c>
      <c r="BB70" s="138">
        <f>IF(ISBLANK(laps_times[[#This Row],[45]]),"DNF",    rounds_cum_time[[#This Row],[44]]+laps_times[[#This Row],[45]])</f>
        <v>0.10787174768518518</v>
      </c>
      <c r="BC70" s="138">
        <f>IF(ISBLANK(laps_times[[#This Row],[46]]),"DNF",    rounds_cum_time[[#This Row],[45]]+laps_times[[#This Row],[46]])</f>
        <v>0.11037346064814814</v>
      </c>
      <c r="BD70" s="138">
        <f>IF(ISBLANK(laps_times[[#This Row],[47]]),"DNF",    rounds_cum_time[[#This Row],[46]]+laps_times[[#This Row],[47]])</f>
        <v>0.11287583333333333</v>
      </c>
      <c r="BE70" s="138">
        <f>IF(ISBLANK(laps_times[[#This Row],[48]]),"DNF",    rounds_cum_time[[#This Row],[47]]+laps_times[[#This Row],[48]])</f>
        <v>0.11535956018518519</v>
      </c>
      <c r="BF70" s="138">
        <f>IF(ISBLANK(laps_times[[#This Row],[49]]),"DNF",    rounds_cum_time[[#This Row],[48]]+laps_times[[#This Row],[49]])</f>
        <v>0.11798166666666667</v>
      </c>
      <c r="BG70" s="138">
        <f>IF(ISBLANK(laps_times[[#This Row],[50]]),"DNF",    rounds_cum_time[[#This Row],[49]]+laps_times[[#This Row],[50]])</f>
        <v>0.12050510416666667</v>
      </c>
      <c r="BH70" s="138">
        <f>IF(ISBLANK(laps_times[[#This Row],[51]]),"DNF",    rounds_cum_time[[#This Row],[50]]+laps_times[[#This Row],[51]])</f>
        <v>0.12310217592592593</v>
      </c>
      <c r="BI70" s="138">
        <f>IF(ISBLANK(laps_times[[#This Row],[52]]),"DNF",    rounds_cum_time[[#This Row],[51]]+laps_times[[#This Row],[52]])</f>
        <v>0.12576905092592594</v>
      </c>
      <c r="BJ70" s="138">
        <f>IF(ISBLANK(laps_times[[#This Row],[53]]),"DNF",    rounds_cum_time[[#This Row],[52]]+laps_times[[#This Row],[53]])</f>
        <v>0.12839634259259261</v>
      </c>
      <c r="BK70" s="138">
        <f>IF(ISBLANK(laps_times[[#This Row],[54]]),"DNF",    rounds_cum_time[[#This Row],[53]]+laps_times[[#This Row],[54]])</f>
        <v>0.13104369212962966</v>
      </c>
      <c r="BL70" s="138">
        <f>IF(ISBLANK(laps_times[[#This Row],[55]]),"DNF",    rounds_cum_time[[#This Row],[54]]+laps_times[[#This Row],[55]])</f>
        <v>0.13361954861111114</v>
      </c>
      <c r="BM70" s="138">
        <f>IF(ISBLANK(laps_times[[#This Row],[56]]),"DNF",    rounds_cum_time[[#This Row],[55]]+laps_times[[#This Row],[56]])</f>
        <v>0.13628181712962967</v>
      </c>
      <c r="BN70" s="138">
        <f>IF(ISBLANK(laps_times[[#This Row],[57]]),"DNF",    rounds_cum_time[[#This Row],[56]]+laps_times[[#This Row],[57]])</f>
        <v>0.13893936342592597</v>
      </c>
      <c r="BO70" s="138">
        <f>IF(ISBLANK(laps_times[[#This Row],[58]]),"DNF",    rounds_cum_time[[#This Row],[57]]+laps_times[[#This Row],[58]])</f>
        <v>0.14155934027777783</v>
      </c>
      <c r="BP70" s="138">
        <f>IF(ISBLANK(laps_times[[#This Row],[59]]),"DNF",    rounds_cum_time[[#This Row],[58]]+laps_times[[#This Row],[59]])</f>
        <v>0.14426601851851859</v>
      </c>
      <c r="BQ70" s="138">
        <f>IF(ISBLANK(laps_times[[#This Row],[60]]),"DNF",    rounds_cum_time[[#This Row],[59]]+laps_times[[#This Row],[60]])</f>
        <v>0.1469404745370371</v>
      </c>
      <c r="BR70" s="138">
        <f>IF(ISBLANK(laps_times[[#This Row],[61]]),"DNF",    rounds_cum_time[[#This Row],[60]]+laps_times[[#This Row],[61]])</f>
        <v>0.14965778935185192</v>
      </c>
      <c r="BS70" s="138">
        <f>IF(ISBLANK(laps_times[[#This Row],[62]]),"DNF",    rounds_cum_time[[#This Row],[61]]+laps_times[[#This Row],[62]])</f>
        <v>0.1524273958333334</v>
      </c>
      <c r="BT70" s="139">
        <f>IF(ISBLANK(laps_times[[#This Row],[63]]),"DNF",    rounds_cum_time[[#This Row],[62]]+laps_times[[#This Row],[63]])</f>
        <v>0.15490636574074079</v>
      </c>
    </row>
    <row r="71" spans="2:72" x14ac:dyDescent="0.2">
      <c r="B71" s="130">
        <f>laps_times[[#This Row],[poř]]</f>
        <v>66</v>
      </c>
      <c r="C71" s="131">
        <f>laps_times[[#This Row],[s.č.]]</f>
        <v>114</v>
      </c>
      <c r="D71" s="131" t="str">
        <f>laps_times[[#This Row],[jméno]]</f>
        <v>McClurkin David</v>
      </c>
      <c r="E71" s="132">
        <f>laps_times[[#This Row],[roč]]</f>
        <v>1964</v>
      </c>
      <c r="F71" s="132" t="str">
        <f>laps_times[[#This Row],[kat]]</f>
        <v>M4</v>
      </c>
      <c r="G71" s="132">
        <f>laps_times[[#This Row],[poř_kat]]</f>
        <v>14</v>
      </c>
      <c r="H71" s="131" t="str">
        <f>IF(ISBLANK(laps_times[[#This Row],[klub]]),"-",laps_times[[#This Row],[klub]])</f>
        <v>Syllogos Marathonodromon Kr...</v>
      </c>
      <c r="I71" s="134">
        <f>laps_times[[#This Row],[celk. čas]]</f>
        <v>0.15507740740740741</v>
      </c>
      <c r="J71" s="138">
        <f>laps_times[[#This Row],[1]]</f>
        <v>2.8837962962962962E-3</v>
      </c>
      <c r="K71" s="138">
        <f>IF(ISBLANK(laps_times[[#This Row],[2]]),"DNF",    rounds_cum_time[[#This Row],[1]]+laps_times[[#This Row],[2]])</f>
        <v>5.0387384259259257E-3</v>
      </c>
      <c r="L71" s="138">
        <f>IF(ISBLANK(laps_times[[#This Row],[3]]),"DNF",    rounds_cum_time[[#This Row],[2]]+laps_times[[#This Row],[3]])</f>
        <v>7.1734606481481476E-3</v>
      </c>
      <c r="M71" s="138">
        <f>IF(ISBLANK(laps_times[[#This Row],[4]]),"DNF",    rounds_cum_time[[#This Row],[3]]+laps_times[[#This Row],[4]])</f>
        <v>9.3447222222222213E-3</v>
      </c>
      <c r="N71" s="138">
        <f>IF(ISBLANK(laps_times[[#This Row],[5]]),"DNF",    rounds_cum_time[[#This Row],[4]]+laps_times[[#This Row],[5]])</f>
        <v>1.1490914351851851E-2</v>
      </c>
      <c r="O71" s="138">
        <f>IF(ISBLANK(laps_times[[#This Row],[6]]),"DNF",    rounds_cum_time[[#This Row],[5]]+laps_times[[#This Row],[6]])</f>
        <v>1.3652650462962962E-2</v>
      </c>
      <c r="P71" s="138">
        <f>IF(ISBLANK(laps_times[[#This Row],[7]]),"DNF",    rounds_cum_time[[#This Row],[6]]+laps_times[[#This Row],[7]])</f>
        <v>1.5825312499999997E-2</v>
      </c>
      <c r="Q71" s="138">
        <f>IF(ISBLANK(laps_times[[#This Row],[8]]),"DNF",    rounds_cum_time[[#This Row],[7]]+laps_times[[#This Row],[8]])</f>
        <v>1.8010601851851851E-2</v>
      </c>
      <c r="R71" s="138">
        <f>IF(ISBLANK(laps_times[[#This Row],[9]]),"DNF",    rounds_cum_time[[#This Row],[8]]+laps_times[[#This Row],[9]])</f>
        <v>2.0170451388888889E-2</v>
      </c>
      <c r="S71" s="138">
        <f>IF(ISBLANK(laps_times[[#This Row],[10]]),"DNF",    rounds_cum_time[[#This Row],[9]]+laps_times[[#This Row],[10]])</f>
        <v>2.2342430555555556E-2</v>
      </c>
      <c r="T71" s="138">
        <f>IF(ISBLANK(laps_times[[#This Row],[11]]),"DNF",    rounds_cum_time[[#This Row],[10]]+laps_times[[#This Row],[11]])</f>
        <v>2.4516597222222224E-2</v>
      </c>
      <c r="U71" s="138">
        <f>IF(ISBLANK(laps_times[[#This Row],[12]]),"DNF",    rounds_cum_time[[#This Row],[11]]+laps_times[[#This Row],[12]])</f>
        <v>2.6691875000000004E-2</v>
      </c>
      <c r="V71" s="138">
        <f>IF(ISBLANK(laps_times[[#This Row],[13]]),"DNF",    rounds_cum_time[[#This Row],[12]]+laps_times[[#This Row],[13]])</f>
        <v>2.8889479166666669E-2</v>
      </c>
      <c r="W71" s="138">
        <f>IF(ISBLANK(laps_times[[#This Row],[14]]),"DNF",    rounds_cum_time[[#This Row],[13]]+laps_times[[#This Row],[14]])</f>
        <v>3.1138530092592594E-2</v>
      </c>
      <c r="X71" s="138">
        <f>IF(ISBLANK(laps_times[[#This Row],[15]]),"DNF",    rounds_cum_time[[#This Row],[14]]+laps_times[[#This Row],[15]])</f>
        <v>3.3362511574074077E-2</v>
      </c>
      <c r="Y71" s="138">
        <f>IF(ISBLANK(laps_times[[#This Row],[16]]),"DNF",    rounds_cum_time[[#This Row],[15]]+laps_times[[#This Row],[16]])</f>
        <v>3.5536736111111113E-2</v>
      </c>
      <c r="Z71" s="138">
        <f>IF(ISBLANK(laps_times[[#This Row],[17]]),"DNF",    rounds_cum_time[[#This Row],[16]]+laps_times[[#This Row],[17]])</f>
        <v>3.7695462962962965E-2</v>
      </c>
      <c r="AA71" s="138">
        <f>IF(ISBLANK(laps_times[[#This Row],[18]]),"DNF",    rounds_cum_time[[#This Row],[17]]+laps_times[[#This Row],[18]])</f>
        <v>3.990623842592593E-2</v>
      </c>
      <c r="AB71" s="138">
        <f>IF(ISBLANK(laps_times[[#This Row],[19]]),"DNF",    rounds_cum_time[[#This Row],[18]]+laps_times[[#This Row],[19]])</f>
        <v>4.2116041666666673E-2</v>
      </c>
      <c r="AC71" s="138">
        <f>IF(ISBLANK(laps_times[[#This Row],[20]]),"DNF",    rounds_cum_time[[#This Row],[19]]+laps_times[[#This Row],[20]])</f>
        <v>4.4324560185185193E-2</v>
      </c>
      <c r="AD71" s="138">
        <f>IF(ISBLANK(laps_times[[#This Row],[21]]),"DNF",    rounds_cum_time[[#This Row],[20]]+laps_times[[#This Row],[21]])</f>
        <v>4.6521840277777782E-2</v>
      </c>
      <c r="AE71" s="138">
        <f>IF(ISBLANK(laps_times[[#This Row],[22]]),"DNF",    rounds_cum_time[[#This Row],[21]]+laps_times[[#This Row],[22]])</f>
        <v>4.8833437500000007E-2</v>
      </c>
      <c r="AF71" s="138">
        <f>IF(ISBLANK(laps_times[[#This Row],[23]]),"DNF",    rounds_cum_time[[#This Row],[22]]+laps_times[[#This Row],[23]])</f>
        <v>5.100810185185186E-2</v>
      </c>
      <c r="AG71" s="138">
        <f>IF(ISBLANK(laps_times[[#This Row],[24]]),"DNF",    rounds_cum_time[[#This Row],[23]]+laps_times[[#This Row],[24]])</f>
        <v>5.3205474537037042E-2</v>
      </c>
      <c r="AH71" s="138">
        <f>IF(ISBLANK(laps_times[[#This Row],[25]]),"DNF",    rounds_cum_time[[#This Row],[24]]+laps_times[[#This Row],[25]])</f>
        <v>5.5489872685185189E-2</v>
      </c>
      <c r="AI71" s="138">
        <f>IF(ISBLANK(laps_times[[#This Row],[26]]),"DNF",    rounds_cum_time[[#This Row],[25]]+laps_times[[#This Row],[26]])</f>
        <v>5.777907407407408E-2</v>
      </c>
      <c r="AJ71" s="138">
        <f>IF(ISBLANK(laps_times[[#This Row],[27]]),"DNF",    rounds_cum_time[[#This Row],[26]]+laps_times[[#This Row],[27]])</f>
        <v>6.0005648148148155E-2</v>
      </c>
      <c r="AK71" s="138">
        <f>IF(ISBLANK(laps_times[[#This Row],[28]]),"DNF",    rounds_cum_time[[#This Row],[27]]+laps_times[[#This Row],[28]])</f>
        <v>6.2322696759259263E-2</v>
      </c>
      <c r="AL71" s="138">
        <f>IF(ISBLANK(laps_times[[#This Row],[29]]),"DNF",    rounds_cum_time[[#This Row],[28]]+laps_times[[#This Row],[29]])</f>
        <v>6.4563668981481484E-2</v>
      </c>
      <c r="AM71" s="138">
        <f>IF(ISBLANK(laps_times[[#This Row],[30]]),"DNF",    rounds_cum_time[[#This Row],[29]]+laps_times[[#This Row],[30]])</f>
        <v>6.6795474537037033E-2</v>
      </c>
      <c r="AN71" s="138">
        <f>IF(ISBLANK(laps_times[[#This Row],[31]]),"DNF",    rounds_cum_time[[#This Row],[30]]+laps_times[[#This Row],[31]])</f>
        <v>6.9120162037037039E-2</v>
      </c>
      <c r="AO71" s="138">
        <f>IF(ISBLANK(laps_times[[#This Row],[32]]),"DNF",    rounds_cum_time[[#This Row],[31]]+laps_times[[#This Row],[32]])</f>
        <v>7.1455173611111117E-2</v>
      </c>
      <c r="AP71" s="138">
        <f>IF(ISBLANK(laps_times[[#This Row],[33]]),"DNF",    rounds_cum_time[[#This Row],[32]]+laps_times[[#This Row],[33]])</f>
        <v>7.3727013888888901E-2</v>
      </c>
      <c r="AQ71" s="138">
        <f>IF(ISBLANK(laps_times[[#This Row],[34]]),"DNF",    rounds_cum_time[[#This Row],[33]]+laps_times[[#This Row],[34]])</f>
        <v>7.6019930555555573E-2</v>
      </c>
      <c r="AR71" s="138">
        <f>IF(ISBLANK(laps_times[[#This Row],[35]]),"DNF",    rounds_cum_time[[#This Row],[34]]+laps_times[[#This Row],[35]])</f>
        <v>7.8496157407407424E-2</v>
      </c>
      <c r="AS71" s="138">
        <f>IF(ISBLANK(laps_times[[#This Row],[36]]),"DNF",    rounds_cum_time[[#This Row],[35]]+laps_times[[#This Row],[36]])</f>
        <v>8.0758368055555571E-2</v>
      </c>
      <c r="AT71" s="138">
        <f>IF(ISBLANK(laps_times[[#This Row],[37]]),"DNF",    rounds_cum_time[[#This Row],[36]]+laps_times[[#This Row],[37]])</f>
        <v>8.3231319444444465E-2</v>
      </c>
      <c r="AU71" s="138">
        <f>IF(ISBLANK(laps_times[[#This Row],[38]]),"DNF",    rounds_cum_time[[#This Row],[37]]+laps_times[[#This Row],[38]])</f>
        <v>8.5705659722222244E-2</v>
      </c>
      <c r="AV71" s="138">
        <f>IF(ISBLANK(laps_times[[#This Row],[39]]),"DNF",    rounds_cum_time[[#This Row],[38]]+laps_times[[#This Row],[39]])</f>
        <v>8.7999398148148167E-2</v>
      </c>
      <c r="AW71" s="138">
        <f>IF(ISBLANK(laps_times[[#This Row],[40]]),"DNF",    rounds_cum_time[[#This Row],[39]]+laps_times[[#This Row],[40]])</f>
        <v>9.0608217592592605E-2</v>
      </c>
      <c r="AX71" s="138">
        <f>IF(ISBLANK(laps_times[[#This Row],[41]]),"DNF",    rounds_cum_time[[#This Row],[40]]+laps_times[[#This Row],[41]])</f>
        <v>9.2980115740740749E-2</v>
      </c>
      <c r="AY71" s="138">
        <f>IF(ISBLANK(laps_times[[#This Row],[42]]),"DNF",    rounds_cum_time[[#This Row],[41]]+laps_times[[#This Row],[42]])</f>
        <v>9.5275162037037051E-2</v>
      </c>
      <c r="AZ71" s="138">
        <f>IF(ISBLANK(laps_times[[#This Row],[43]]),"DNF",    rounds_cum_time[[#This Row],[42]]+laps_times[[#This Row],[43]])</f>
        <v>9.7664178240740751E-2</v>
      </c>
      <c r="BA71" s="138">
        <f>IF(ISBLANK(laps_times[[#This Row],[44]]),"DNF",    rounds_cum_time[[#This Row],[43]]+laps_times[[#This Row],[44]])</f>
        <v>0.10009238425925927</v>
      </c>
      <c r="BB71" s="138">
        <f>IF(ISBLANK(laps_times[[#This Row],[45]]),"DNF",    rounds_cum_time[[#This Row],[44]]+laps_times[[#This Row],[45]])</f>
        <v>0.10255108796296297</v>
      </c>
      <c r="BC71" s="138">
        <f>IF(ISBLANK(laps_times[[#This Row],[46]]),"DNF",    rounds_cum_time[[#This Row],[45]]+laps_times[[#This Row],[46]])</f>
        <v>0.1049576851851852</v>
      </c>
      <c r="BD71" s="138">
        <f>IF(ISBLANK(laps_times[[#This Row],[47]]),"DNF",    rounds_cum_time[[#This Row],[46]]+laps_times[[#This Row],[47]])</f>
        <v>0.10765234953703705</v>
      </c>
      <c r="BE71" s="138">
        <f>IF(ISBLANK(laps_times[[#This Row],[48]]),"DNF",    rounds_cum_time[[#This Row],[47]]+laps_times[[#This Row],[48]])</f>
        <v>0.11000346064814816</v>
      </c>
      <c r="BF71" s="138">
        <f>IF(ISBLANK(laps_times[[#This Row],[49]]),"DNF",    rounds_cum_time[[#This Row],[48]]+laps_times[[#This Row],[49]])</f>
        <v>0.11238458333333334</v>
      </c>
      <c r="BG71" s="138">
        <f>IF(ISBLANK(laps_times[[#This Row],[50]]),"DNF",    rounds_cum_time[[#This Row],[49]]+laps_times[[#This Row],[50]])</f>
        <v>0.11491011574074075</v>
      </c>
      <c r="BH71" s="138">
        <f>IF(ISBLANK(laps_times[[#This Row],[51]]),"DNF",    rounds_cum_time[[#This Row],[50]]+laps_times[[#This Row],[51]])</f>
        <v>0.11732097222222224</v>
      </c>
      <c r="BI71" s="138">
        <f>IF(ISBLANK(laps_times[[#This Row],[52]]),"DNF",    rounds_cum_time[[#This Row],[51]]+laps_times[[#This Row],[52]])</f>
        <v>0.12006703703703706</v>
      </c>
      <c r="BJ71" s="138">
        <f>IF(ISBLANK(laps_times[[#This Row],[53]]),"DNF",    rounds_cum_time[[#This Row],[52]]+laps_times[[#This Row],[53]])</f>
        <v>0.12261413194444447</v>
      </c>
      <c r="BK71" s="138">
        <f>IF(ISBLANK(laps_times[[#This Row],[54]]),"DNF",    rounds_cum_time[[#This Row],[53]]+laps_times[[#This Row],[54]])</f>
        <v>0.12558464120370372</v>
      </c>
      <c r="BL71" s="138">
        <f>IF(ISBLANK(laps_times[[#This Row],[55]]),"DNF",    rounds_cum_time[[#This Row],[54]]+laps_times[[#This Row],[55]])</f>
        <v>0.12858865740740741</v>
      </c>
      <c r="BM71" s="138">
        <f>IF(ISBLANK(laps_times[[#This Row],[56]]),"DNF",    rounds_cum_time[[#This Row],[55]]+laps_times[[#This Row],[56]])</f>
        <v>0.13192336805555555</v>
      </c>
      <c r="BN71" s="138">
        <f>IF(ISBLANK(laps_times[[#This Row],[57]]),"DNF",    rounds_cum_time[[#This Row],[56]]+laps_times[[#This Row],[57]])</f>
        <v>0.13535686342592593</v>
      </c>
      <c r="BO71" s="138">
        <f>IF(ISBLANK(laps_times[[#This Row],[58]]),"DNF",    rounds_cum_time[[#This Row],[57]]+laps_times[[#This Row],[58]])</f>
        <v>0.1389153125</v>
      </c>
      <c r="BP71" s="138">
        <f>IF(ISBLANK(laps_times[[#This Row],[59]]),"DNF",    rounds_cum_time[[#This Row],[58]]+laps_times[[#This Row],[59]])</f>
        <v>0.14240922453703703</v>
      </c>
      <c r="BQ71" s="138">
        <f>IF(ISBLANK(laps_times[[#This Row],[60]]),"DNF",    rounds_cum_time[[#This Row],[59]]+laps_times[[#This Row],[60]])</f>
        <v>0.14567506944444444</v>
      </c>
      <c r="BR71" s="138">
        <f>IF(ISBLANK(laps_times[[#This Row],[61]]),"DNF",    rounds_cum_time[[#This Row],[60]]+laps_times[[#This Row],[61]])</f>
        <v>0.14906949074074075</v>
      </c>
      <c r="BS71" s="138">
        <f>IF(ISBLANK(laps_times[[#This Row],[62]]),"DNF",    rounds_cum_time[[#This Row],[61]]+laps_times[[#This Row],[62]])</f>
        <v>0.1522029050925926</v>
      </c>
      <c r="BT71" s="139">
        <f>IF(ISBLANK(laps_times[[#This Row],[63]]),"DNF",    rounds_cum_time[[#This Row],[62]]+laps_times[[#This Row],[63]])</f>
        <v>0.15507740740740741</v>
      </c>
    </row>
    <row r="72" spans="2:72" x14ac:dyDescent="0.2">
      <c r="B72" s="130">
        <f>laps_times[[#This Row],[poř]]</f>
        <v>67</v>
      </c>
      <c r="C72" s="131">
        <f>laps_times[[#This Row],[s.č.]]</f>
        <v>61</v>
      </c>
      <c r="D72" s="131" t="str">
        <f>laps_times[[#This Row],[jméno]]</f>
        <v>Svozil Libor</v>
      </c>
      <c r="E72" s="132">
        <f>laps_times[[#This Row],[roč]]</f>
        <v>1971</v>
      </c>
      <c r="F72" s="132" t="str">
        <f>laps_times[[#This Row],[kat]]</f>
        <v>M3</v>
      </c>
      <c r="G72" s="132">
        <f>laps_times[[#This Row],[poř_kat]]</f>
        <v>24</v>
      </c>
      <c r="H72" s="131" t="str">
        <f>IF(ISBLANK(laps_times[[#This Row],[klub]]),"-",laps_times[[#This Row],[klub]])</f>
        <v>MK Seitl Ostrava</v>
      </c>
      <c r="I72" s="134">
        <f>laps_times[[#This Row],[celk. čas]]</f>
        <v>0.15527930555555555</v>
      </c>
      <c r="J72" s="138">
        <f>laps_times[[#This Row],[1]]</f>
        <v>2.943483796296296E-3</v>
      </c>
      <c r="K72" s="138">
        <f>IF(ISBLANK(laps_times[[#This Row],[2]]),"DNF",    rounds_cum_time[[#This Row],[1]]+laps_times[[#This Row],[2]])</f>
        <v>5.2426273148148145E-3</v>
      </c>
      <c r="L72" s="138">
        <f>IF(ISBLANK(laps_times[[#This Row],[3]]),"DNF",    rounds_cum_time[[#This Row],[2]]+laps_times[[#This Row],[3]])</f>
        <v>7.5397106481481478E-3</v>
      </c>
      <c r="M72" s="138">
        <f>IF(ISBLANK(laps_times[[#This Row],[4]]),"DNF",    rounds_cum_time[[#This Row],[3]]+laps_times[[#This Row],[4]])</f>
        <v>9.8488888888888897E-3</v>
      </c>
      <c r="N72" s="138">
        <f>IF(ISBLANK(laps_times[[#This Row],[5]]),"DNF",    rounds_cum_time[[#This Row],[4]]+laps_times[[#This Row],[5]])</f>
        <v>1.2143472222222222E-2</v>
      </c>
      <c r="O72" s="138">
        <f>IF(ISBLANK(laps_times[[#This Row],[6]]),"DNF",    rounds_cum_time[[#This Row],[5]]+laps_times[[#This Row],[6]])</f>
        <v>1.4460925925925926E-2</v>
      </c>
      <c r="P72" s="138">
        <f>IF(ISBLANK(laps_times[[#This Row],[7]]),"DNF",    rounds_cum_time[[#This Row],[6]]+laps_times[[#This Row],[7]])</f>
        <v>1.6765138888888888E-2</v>
      </c>
      <c r="Q72" s="138">
        <f>IF(ISBLANK(laps_times[[#This Row],[8]]),"DNF",    rounds_cum_time[[#This Row],[7]]+laps_times[[#This Row],[8]])</f>
        <v>1.9216574074074073E-2</v>
      </c>
      <c r="R72" s="138">
        <f>IF(ISBLANK(laps_times[[#This Row],[9]]),"DNF",    rounds_cum_time[[#This Row],[8]]+laps_times[[#This Row],[9]])</f>
        <v>2.1539953703703704E-2</v>
      </c>
      <c r="S72" s="138">
        <f>IF(ISBLANK(laps_times[[#This Row],[10]]),"DNF",    rounds_cum_time[[#This Row],[9]]+laps_times[[#This Row],[10]])</f>
        <v>2.3868935185185184E-2</v>
      </c>
      <c r="T72" s="138">
        <f>IF(ISBLANK(laps_times[[#This Row],[11]]),"DNF",    rounds_cum_time[[#This Row],[10]]+laps_times[[#This Row],[11]])</f>
        <v>2.6158587962962963E-2</v>
      </c>
      <c r="U72" s="138">
        <f>IF(ISBLANK(laps_times[[#This Row],[12]]),"DNF",    rounds_cum_time[[#This Row],[11]]+laps_times[[#This Row],[12]])</f>
        <v>2.845664351851852E-2</v>
      </c>
      <c r="V72" s="138">
        <f>IF(ISBLANK(laps_times[[#This Row],[13]]),"DNF",    rounds_cum_time[[#This Row],[12]]+laps_times[[#This Row],[13]])</f>
        <v>3.0736840277777778E-2</v>
      </c>
      <c r="W72" s="138">
        <f>IF(ISBLANK(laps_times[[#This Row],[14]]),"DNF",    rounds_cum_time[[#This Row],[13]]+laps_times[[#This Row],[14]])</f>
        <v>3.3040405092592595E-2</v>
      </c>
      <c r="X72" s="138">
        <f>IF(ISBLANK(laps_times[[#This Row],[15]]),"DNF",    rounds_cum_time[[#This Row],[14]]+laps_times[[#This Row],[15]])</f>
        <v>3.5315543981481484E-2</v>
      </c>
      <c r="Y72" s="138">
        <f>IF(ISBLANK(laps_times[[#This Row],[16]]),"DNF",    rounds_cum_time[[#This Row],[15]]+laps_times[[#This Row],[16]])</f>
        <v>3.7601574074074079E-2</v>
      </c>
      <c r="Z72" s="138">
        <f>IF(ISBLANK(laps_times[[#This Row],[17]]),"DNF",    rounds_cum_time[[#This Row],[16]]+laps_times[[#This Row],[17]])</f>
        <v>3.9864722222222225E-2</v>
      </c>
      <c r="AA72" s="138">
        <f>IF(ISBLANK(laps_times[[#This Row],[18]]),"DNF",    rounds_cum_time[[#This Row],[17]]+laps_times[[#This Row],[18]])</f>
        <v>4.2136562500000002E-2</v>
      </c>
      <c r="AB72" s="138">
        <f>IF(ISBLANK(laps_times[[#This Row],[19]]),"DNF",    rounds_cum_time[[#This Row],[18]]+laps_times[[#This Row],[19]])</f>
        <v>4.4573703703703706E-2</v>
      </c>
      <c r="AC72" s="138">
        <f>IF(ISBLANK(laps_times[[#This Row],[20]]),"DNF",    rounds_cum_time[[#This Row],[19]]+laps_times[[#This Row],[20]])</f>
        <v>4.6852708333333333E-2</v>
      </c>
      <c r="AD72" s="138">
        <f>IF(ISBLANK(laps_times[[#This Row],[21]]),"DNF",    rounds_cum_time[[#This Row],[20]]+laps_times[[#This Row],[21]])</f>
        <v>4.9146331018518521E-2</v>
      </c>
      <c r="AE72" s="138">
        <f>IF(ISBLANK(laps_times[[#This Row],[22]]),"DNF",    rounds_cum_time[[#This Row],[21]]+laps_times[[#This Row],[22]])</f>
        <v>5.144081018518519E-2</v>
      </c>
      <c r="AF72" s="138">
        <f>IF(ISBLANK(laps_times[[#This Row],[23]]),"DNF",    rounds_cum_time[[#This Row],[22]]+laps_times[[#This Row],[23]])</f>
        <v>5.3733877314814819E-2</v>
      </c>
      <c r="AG72" s="138">
        <f>IF(ISBLANK(laps_times[[#This Row],[24]]),"DNF",    rounds_cum_time[[#This Row],[23]]+laps_times[[#This Row],[24]])</f>
        <v>5.6050000000000003E-2</v>
      </c>
      <c r="AH72" s="138">
        <f>IF(ISBLANK(laps_times[[#This Row],[25]]),"DNF",    rounds_cum_time[[#This Row],[24]]+laps_times[[#This Row],[25]])</f>
        <v>5.8343692129629629E-2</v>
      </c>
      <c r="AI72" s="138">
        <f>IF(ISBLANK(laps_times[[#This Row],[26]]),"DNF",    rounds_cum_time[[#This Row],[25]]+laps_times[[#This Row],[26]])</f>
        <v>6.0630775462962964E-2</v>
      </c>
      <c r="AJ72" s="138">
        <f>IF(ISBLANK(laps_times[[#This Row],[27]]),"DNF",    rounds_cum_time[[#This Row],[26]]+laps_times[[#This Row],[27]])</f>
        <v>6.2914872685185183E-2</v>
      </c>
      <c r="AK72" s="138">
        <f>IF(ISBLANK(laps_times[[#This Row],[28]]),"DNF",    rounds_cum_time[[#This Row],[27]]+laps_times[[#This Row],[28]])</f>
        <v>6.5184652777777782E-2</v>
      </c>
      <c r="AL72" s="138">
        <f>IF(ISBLANK(laps_times[[#This Row],[29]]),"DNF",    rounds_cum_time[[#This Row],[28]]+laps_times[[#This Row],[29]])</f>
        <v>6.7475625000000011E-2</v>
      </c>
      <c r="AM72" s="138">
        <f>IF(ISBLANK(laps_times[[#This Row],[30]]),"DNF",    rounds_cum_time[[#This Row],[29]]+laps_times[[#This Row],[30]])</f>
        <v>6.9778807870370385E-2</v>
      </c>
      <c r="AN72" s="138">
        <f>IF(ISBLANK(laps_times[[#This Row],[31]]),"DNF",    rounds_cum_time[[#This Row],[30]]+laps_times[[#This Row],[31]])</f>
        <v>7.2342037037037052E-2</v>
      </c>
      <c r="AO72" s="138">
        <f>IF(ISBLANK(laps_times[[#This Row],[32]]),"DNF",    rounds_cum_time[[#This Row],[31]]+laps_times[[#This Row],[32]])</f>
        <v>7.4685370370370388E-2</v>
      </c>
      <c r="AP72" s="138">
        <f>IF(ISBLANK(laps_times[[#This Row],[33]]),"DNF",    rounds_cum_time[[#This Row],[32]]+laps_times[[#This Row],[33]])</f>
        <v>7.7033333333333356E-2</v>
      </c>
      <c r="AQ72" s="138">
        <f>IF(ISBLANK(laps_times[[#This Row],[34]]),"DNF",    rounds_cum_time[[#This Row],[33]]+laps_times[[#This Row],[34]])</f>
        <v>7.9373055555555586E-2</v>
      </c>
      <c r="AR72" s="138">
        <f>IF(ISBLANK(laps_times[[#This Row],[35]]),"DNF",    rounds_cum_time[[#This Row],[34]]+laps_times[[#This Row],[35]])</f>
        <v>8.1727569444444481E-2</v>
      </c>
      <c r="AS72" s="138">
        <f>IF(ISBLANK(laps_times[[#This Row],[36]]),"DNF",    rounds_cum_time[[#This Row],[35]]+laps_times[[#This Row],[36]])</f>
        <v>8.4058101851851891E-2</v>
      </c>
      <c r="AT72" s="138">
        <f>IF(ISBLANK(laps_times[[#This Row],[37]]),"DNF",    rounds_cum_time[[#This Row],[36]]+laps_times[[#This Row],[37]])</f>
        <v>8.6700324074074117E-2</v>
      </c>
      <c r="AU72" s="138">
        <f>IF(ISBLANK(laps_times[[#This Row],[38]]),"DNF",    rounds_cum_time[[#This Row],[37]]+laps_times[[#This Row],[38]])</f>
        <v>8.9020752314814863E-2</v>
      </c>
      <c r="AV72" s="138">
        <f>IF(ISBLANK(laps_times[[#This Row],[39]]),"DNF",    rounds_cum_time[[#This Row],[38]]+laps_times[[#This Row],[39]])</f>
        <v>9.1372662037037089E-2</v>
      </c>
      <c r="AW72" s="138">
        <f>IF(ISBLANK(laps_times[[#This Row],[40]]),"DNF",    rounds_cum_time[[#This Row],[39]]+laps_times[[#This Row],[40]])</f>
        <v>9.3757152777777825E-2</v>
      </c>
      <c r="AX72" s="138">
        <f>IF(ISBLANK(laps_times[[#This Row],[41]]),"DNF",    rounds_cum_time[[#This Row],[40]]+laps_times[[#This Row],[41]])</f>
        <v>9.610255787037042E-2</v>
      </c>
      <c r="AY72" s="138">
        <f>IF(ISBLANK(laps_times[[#This Row],[42]]),"DNF",    rounds_cum_time[[#This Row],[41]]+laps_times[[#This Row],[42]])</f>
        <v>9.8778055555555605E-2</v>
      </c>
      <c r="AZ72" s="138">
        <f>IF(ISBLANK(laps_times[[#This Row],[43]]),"DNF",    rounds_cum_time[[#This Row],[42]]+laps_times[[#This Row],[43]])</f>
        <v>0.10116552083333338</v>
      </c>
      <c r="BA72" s="138">
        <f>IF(ISBLANK(laps_times[[#This Row],[44]]),"DNF",    rounds_cum_time[[#This Row],[43]]+laps_times[[#This Row],[44]])</f>
        <v>0.10357326388888893</v>
      </c>
      <c r="BB72" s="138">
        <f>IF(ISBLANK(laps_times[[#This Row],[45]]),"DNF",    rounds_cum_time[[#This Row],[44]]+laps_times[[#This Row],[45]])</f>
        <v>0.10601253472222227</v>
      </c>
      <c r="BC72" s="138">
        <f>IF(ISBLANK(laps_times[[#This Row],[46]]),"DNF",    rounds_cum_time[[#This Row],[45]]+laps_times[[#This Row],[46]])</f>
        <v>0.10881119212962968</v>
      </c>
      <c r="BD72" s="138">
        <f>IF(ISBLANK(laps_times[[#This Row],[47]]),"DNF",    rounds_cum_time[[#This Row],[46]]+laps_times[[#This Row],[47]])</f>
        <v>0.11129260416666673</v>
      </c>
      <c r="BE72" s="138">
        <f>IF(ISBLANK(laps_times[[#This Row],[48]]),"DNF",    rounds_cum_time[[#This Row],[47]]+laps_times[[#This Row],[48]])</f>
        <v>0.11383560185185192</v>
      </c>
      <c r="BF72" s="138">
        <f>IF(ISBLANK(laps_times[[#This Row],[49]]),"DNF",    rounds_cum_time[[#This Row],[48]]+laps_times[[#This Row],[49]])</f>
        <v>0.11666966435185191</v>
      </c>
      <c r="BG72" s="138">
        <f>IF(ISBLANK(laps_times[[#This Row],[50]]),"DNF",    rounds_cum_time[[#This Row],[49]]+laps_times[[#This Row],[50]])</f>
        <v>0.11946179398148155</v>
      </c>
      <c r="BH72" s="138">
        <f>IF(ISBLANK(laps_times[[#This Row],[51]]),"DNF",    rounds_cum_time[[#This Row],[50]]+laps_times[[#This Row],[51]])</f>
        <v>0.1220299421296297</v>
      </c>
      <c r="BI72" s="138">
        <f>IF(ISBLANK(laps_times[[#This Row],[52]]),"DNF",    rounds_cum_time[[#This Row],[51]]+laps_times[[#This Row],[52]])</f>
        <v>0.12456218750000007</v>
      </c>
      <c r="BJ72" s="138">
        <f>IF(ISBLANK(laps_times[[#This Row],[53]]),"DNF",    rounds_cum_time[[#This Row],[52]]+laps_times[[#This Row],[53]])</f>
        <v>0.12755306712962972</v>
      </c>
      <c r="BK72" s="138">
        <f>IF(ISBLANK(laps_times[[#This Row],[54]]),"DNF",    rounds_cum_time[[#This Row],[53]]+laps_times[[#This Row],[54]])</f>
        <v>0.13018177083333343</v>
      </c>
      <c r="BL72" s="138">
        <f>IF(ISBLANK(laps_times[[#This Row],[55]]),"DNF",    rounds_cum_time[[#This Row],[54]]+laps_times[[#This Row],[55]])</f>
        <v>0.13279208333333342</v>
      </c>
      <c r="BM72" s="138">
        <f>IF(ISBLANK(laps_times[[#This Row],[56]]),"DNF",    rounds_cum_time[[#This Row],[55]]+laps_times[[#This Row],[56]])</f>
        <v>0.13540886574074082</v>
      </c>
      <c r="BN72" s="138">
        <f>IF(ISBLANK(laps_times[[#This Row],[57]]),"DNF",    rounds_cum_time[[#This Row],[56]]+laps_times[[#This Row],[57]])</f>
        <v>0.13814564814814823</v>
      </c>
      <c r="BO72" s="138">
        <f>IF(ISBLANK(laps_times[[#This Row],[58]]),"DNF",    rounds_cum_time[[#This Row],[57]]+laps_times[[#This Row],[58]])</f>
        <v>0.14085439814814824</v>
      </c>
      <c r="BP72" s="138">
        <f>IF(ISBLANK(laps_times[[#This Row],[59]]),"DNF",    rounds_cum_time[[#This Row],[58]]+laps_times[[#This Row],[59]])</f>
        <v>0.14403523148148156</v>
      </c>
      <c r="BQ72" s="138">
        <f>IF(ISBLANK(laps_times[[#This Row],[60]]),"DNF",    rounds_cum_time[[#This Row],[59]]+laps_times[[#This Row],[60]])</f>
        <v>0.14715715277777786</v>
      </c>
      <c r="BR72" s="138">
        <f>IF(ISBLANK(laps_times[[#This Row],[61]]),"DNF",    rounds_cum_time[[#This Row],[60]]+laps_times[[#This Row],[61]])</f>
        <v>0.15001901620370378</v>
      </c>
      <c r="BS72" s="138">
        <f>IF(ISBLANK(laps_times[[#This Row],[62]]),"DNF",    rounds_cum_time[[#This Row],[61]]+laps_times[[#This Row],[62]])</f>
        <v>0.15266207175925933</v>
      </c>
      <c r="BT72" s="139">
        <f>IF(ISBLANK(laps_times[[#This Row],[63]]),"DNF",    rounds_cum_time[[#This Row],[62]]+laps_times[[#This Row],[63]])</f>
        <v>0.15527930555555564</v>
      </c>
    </row>
    <row r="73" spans="2:72" x14ac:dyDescent="0.2">
      <c r="B73" s="130">
        <f>laps_times[[#This Row],[poř]]</f>
        <v>68</v>
      </c>
      <c r="C73" s="131">
        <f>laps_times[[#This Row],[s.č.]]</f>
        <v>86</v>
      </c>
      <c r="D73" s="131" t="str">
        <f>laps_times[[#This Row],[jméno]]</f>
        <v>Klíma Petr</v>
      </c>
      <c r="E73" s="132">
        <f>laps_times[[#This Row],[roč]]</f>
        <v>1996</v>
      </c>
      <c r="F73" s="132" t="str">
        <f>laps_times[[#This Row],[kat]]</f>
        <v>M1</v>
      </c>
      <c r="G73" s="132">
        <f>laps_times[[#This Row],[poř_kat]]</f>
        <v>4</v>
      </c>
      <c r="H73" s="131" t="str">
        <f>IF(ISBLANK(laps_times[[#This Row],[klub]]),"-",laps_times[[#This Row],[klub]])</f>
        <v>-</v>
      </c>
      <c r="I73" s="134">
        <f>laps_times[[#This Row],[celk. čas]]</f>
        <v>0.15538128472222221</v>
      </c>
      <c r="J73" s="138">
        <f>laps_times[[#This Row],[1]]</f>
        <v>3.1954282407407413E-3</v>
      </c>
      <c r="K73" s="138">
        <f>IF(ISBLANK(laps_times[[#This Row],[2]]),"DNF",    rounds_cum_time[[#This Row],[1]]+laps_times[[#This Row],[2]])</f>
        <v>5.5748958333333336E-3</v>
      </c>
      <c r="L73" s="138">
        <f>IF(ISBLANK(laps_times[[#This Row],[3]]),"DNF",    rounds_cum_time[[#This Row],[2]]+laps_times[[#This Row],[3]])</f>
        <v>7.9722453703703709E-3</v>
      </c>
      <c r="M73" s="138">
        <f>IF(ISBLANK(laps_times[[#This Row],[4]]),"DNF",    rounds_cum_time[[#This Row],[3]]+laps_times[[#This Row],[4]])</f>
        <v>1.0312627314814814E-2</v>
      </c>
      <c r="N73" s="138">
        <f>IF(ISBLANK(laps_times[[#This Row],[5]]),"DNF",    rounds_cum_time[[#This Row],[4]]+laps_times[[#This Row],[5]])</f>
        <v>1.2659953703703703E-2</v>
      </c>
      <c r="O73" s="138">
        <f>IF(ISBLANK(laps_times[[#This Row],[6]]),"DNF",    rounds_cum_time[[#This Row],[5]]+laps_times[[#This Row],[6]])</f>
        <v>1.5058287037037037E-2</v>
      </c>
      <c r="P73" s="138">
        <f>IF(ISBLANK(laps_times[[#This Row],[7]]),"DNF",    rounds_cum_time[[#This Row],[6]]+laps_times[[#This Row],[7]])</f>
        <v>1.7405983796296296E-2</v>
      </c>
      <c r="Q73" s="138">
        <f>IF(ISBLANK(laps_times[[#This Row],[8]]),"DNF",    rounds_cum_time[[#This Row],[7]]+laps_times[[#This Row],[8]])</f>
        <v>1.9781261574074074E-2</v>
      </c>
      <c r="R73" s="138">
        <f>IF(ISBLANK(laps_times[[#This Row],[9]]),"DNF",    rounds_cum_time[[#This Row],[8]]+laps_times[[#This Row],[9]])</f>
        <v>2.2183171296296298E-2</v>
      </c>
      <c r="S73" s="138">
        <f>IF(ISBLANK(laps_times[[#This Row],[10]]),"DNF",    rounds_cum_time[[#This Row],[9]]+laps_times[[#This Row],[10]])</f>
        <v>2.4580949074074075E-2</v>
      </c>
      <c r="T73" s="138">
        <f>IF(ISBLANK(laps_times[[#This Row],[11]]),"DNF",    rounds_cum_time[[#This Row],[10]]+laps_times[[#This Row],[11]])</f>
        <v>2.6982175925925927E-2</v>
      </c>
      <c r="U73" s="138">
        <f>IF(ISBLANK(laps_times[[#This Row],[12]]),"DNF",    rounds_cum_time[[#This Row],[11]]+laps_times[[#This Row],[12]])</f>
        <v>2.9407280092592594E-2</v>
      </c>
      <c r="V73" s="138">
        <f>IF(ISBLANK(laps_times[[#This Row],[13]]),"DNF",    rounds_cum_time[[#This Row],[12]]+laps_times[[#This Row],[13]])</f>
        <v>3.1826446759259261E-2</v>
      </c>
      <c r="W73" s="138">
        <f>IF(ISBLANK(laps_times[[#This Row],[14]]),"DNF",    rounds_cum_time[[#This Row],[13]]+laps_times[[#This Row],[14]])</f>
        <v>3.4248414351851851E-2</v>
      </c>
      <c r="X73" s="138">
        <f>IF(ISBLANK(laps_times[[#This Row],[15]]),"DNF",    rounds_cum_time[[#This Row],[14]]+laps_times[[#This Row],[15]])</f>
        <v>3.6662662037037039E-2</v>
      </c>
      <c r="Y73" s="138">
        <f>IF(ISBLANK(laps_times[[#This Row],[16]]),"DNF",    rounds_cum_time[[#This Row],[15]]+laps_times[[#This Row],[16]])</f>
        <v>3.9095601851851854E-2</v>
      </c>
      <c r="Z73" s="138">
        <f>IF(ISBLANK(laps_times[[#This Row],[17]]),"DNF",    rounds_cum_time[[#This Row],[16]]+laps_times[[#This Row],[17]])</f>
        <v>4.1489085648148148E-2</v>
      </c>
      <c r="AA73" s="138">
        <f>IF(ISBLANK(laps_times[[#This Row],[18]]),"DNF",    rounds_cum_time[[#This Row],[17]]+laps_times[[#This Row],[18]])</f>
        <v>4.3909108796296295E-2</v>
      </c>
      <c r="AB73" s="138">
        <f>IF(ISBLANK(laps_times[[#This Row],[19]]),"DNF",    rounds_cum_time[[#This Row],[18]]+laps_times[[#This Row],[19]])</f>
        <v>4.631050925925926E-2</v>
      </c>
      <c r="AC73" s="138">
        <f>IF(ISBLANK(laps_times[[#This Row],[20]]),"DNF",    rounds_cum_time[[#This Row],[19]]+laps_times[[#This Row],[20]])</f>
        <v>4.8705775462962966E-2</v>
      </c>
      <c r="AD73" s="138">
        <f>IF(ISBLANK(laps_times[[#This Row],[21]]),"DNF",    rounds_cum_time[[#This Row],[20]]+laps_times[[#This Row],[21]])</f>
        <v>5.1105543981481483E-2</v>
      </c>
      <c r="AE73" s="138">
        <f>IF(ISBLANK(laps_times[[#This Row],[22]]),"DNF",    rounds_cum_time[[#This Row],[21]]+laps_times[[#This Row],[22]])</f>
        <v>5.347436342592593E-2</v>
      </c>
      <c r="AF73" s="138">
        <f>IF(ISBLANK(laps_times[[#This Row],[23]]),"DNF",    rounds_cum_time[[#This Row],[22]]+laps_times[[#This Row],[23]])</f>
        <v>5.5878460648148151E-2</v>
      </c>
      <c r="AG73" s="138">
        <f>IF(ISBLANK(laps_times[[#This Row],[24]]),"DNF",    rounds_cum_time[[#This Row],[23]]+laps_times[[#This Row],[24]])</f>
        <v>5.8261574074074077E-2</v>
      </c>
      <c r="AH73" s="138">
        <f>IF(ISBLANK(laps_times[[#This Row],[25]]),"DNF",    rounds_cum_time[[#This Row],[24]]+laps_times[[#This Row],[25]])</f>
        <v>6.066836805555556E-2</v>
      </c>
      <c r="AI73" s="138">
        <f>IF(ISBLANK(laps_times[[#This Row],[26]]),"DNF",    rounds_cum_time[[#This Row],[25]]+laps_times[[#This Row],[26]])</f>
        <v>6.3054421296296306E-2</v>
      </c>
      <c r="AJ73" s="138">
        <f>IF(ISBLANK(laps_times[[#This Row],[27]]),"DNF",    rounds_cum_time[[#This Row],[26]]+laps_times[[#This Row],[27]])</f>
        <v>6.5394965277777786E-2</v>
      </c>
      <c r="AK73" s="138">
        <f>IF(ISBLANK(laps_times[[#This Row],[28]]),"DNF",    rounds_cum_time[[#This Row],[27]]+laps_times[[#This Row],[28]])</f>
        <v>6.7760821759259265E-2</v>
      </c>
      <c r="AL73" s="138">
        <f>IF(ISBLANK(laps_times[[#This Row],[29]]),"DNF",    rounds_cum_time[[#This Row],[28]]+laps_times[[#This Row],[29]])</f>
        <v>7.0098356481481494E-2</v>
      </c>
      <c r="AM73" s="138">
        <f>IF(ISBLANK(laps_times[[#This Row],[30]]),"DNF",    rounds_cum_time[[#This Row],[29]]+laps_times[[#This Row],[30]])</f>
        <v>7.2415069444444452E-2</v>
      </c>
      <c r="AN73" s="138">
        <f>IF(ISBLANK(laps_times[[#This Row],[31]]),"DNF",    rounds_cum_time[[#This Row],[30]]+laps_times[[#This Row],[31]])</f>
        <v>7.4822129629629641E-2</v>
      </c>
      <c r="AO73" s="138">
        <f>IF(ISBLANK(laps_times[[#This Row],[32]]),"DNF",    rounds_cum_time[[#This Row],[31]]+laps_times[[#This Row],[32]])</f>
        <v>7.7119027777777793E-2</v>
      </c>
      <c r="AP73" s="138">
        <f>IF(ISBLANK(laps_times[[#This Row],[33]]),"DNF",    rounds_cum_time[[#This Row],[32]]+laps_times[[#This Row],[33]])</f>
        <v>7.9486851851851864E-2</v>
      </c>
      <c r="AQ73" s="138">
        <f>IF(ISBLANK(laps_times[[#This Row],[34]]),"DNF",    rounds_cum_time[[#This Row],[33]]+laps_times[[#This Row],[34]])</f>
        <v>8.192378472222224E-2</v>
      </c>
      <c r="AR73" s="138">
        <f>IF(ISBLANK(laps_times[[#This Row],[35]]),"DNF",    rounds_cum_time[[#This Row],[34]]+laps_times[[#This Row],[35]])</f>
        <v>8.4353564814814833E-2</v>
      </c>
      <c r="AS73" s="138">
        <f>IF(ISBLANK(laps_times[[#This Row],[36]]),"DNF",    rounds_cum_time[[#This Row],[35]]+laps_times[[#This Row],[36]])</f>
        <v>8.6795462962962977E-2</v>
      </c>
      <c r="AT73" s="138">
        <f>IF(ISBLANK(laps_times[[#This Row],[37]]),"DNF",    rounds_cum_time[[#This Row],[36]]+laps_times[[#This Row],[37]])</f>
        <v>8.9245555555555564E-2</v>
      </c>
      <c r="AU73" s="138">
        <f>IF(ISBLANK(laps_times[[#This Row],[38]]),"DNF",    rounds_cum_time[[#This Row],[37]]+laps_times[[#This Row],[38]])</f>
        <v>9.1676921296296301E-2</v>
      </c>
      <c r="AV73" s="138">
        <f>IF(ISBLANK(laps_times[[#This Row],[39]]),"DNF",    rounds_cum_time[[#This Row],[38]]+laps_times[[#This Row],[39]])</f>
        <v>9.4117291666666672E-2</v>
      </c>
      <c r="AW73" s="138">
        <f>IF(ISBLANK(laps_times[[#This Row],[40]]),"DNF",    rounds_cum_time[[#This Row],[39]]+laps_times[[#This Row],[40]])</f>
        <v>9.6560868055555554E-2</v>
      </c>
      <c r="AX73" s="138">
        <f>IF(ISBLANK(laps_times[[#This Row],[41]]),"DNF",    rounds_cum_time[[#This Row],[40]]+laps_times[[#This Row],[41]])</f>
        <v>9.900534722222222E-2</v>
      </c>
      <c r="AY73" s="138">
        <f>IF(ISBLANK(laps_times[[#This Row],[42]]),"DNF",    rounds_cum_time[[#This Row],[41]]+laps_times[[#This Row],[42]])</f>
        <v>0.10147201388888889</v>
      </c>
      <c r="AZ73" s="138">
        <f>IF(ISBLANK(laps_times[[#This Row],[43]]),"DNF",    rounds_cum_time[[#This Row],[42]]+laps_times[[#This Row],[43]])</f>
        <v>0.10401777777777778</v>
      </c>
      <c r="BA73" s="138">
        <f>IF(ISBLANK(laps_times[[#This Row],[44]]),"DNF",    rounds_cum_time[[#This Row],[43]]+laps_times[[#This Row],[44]])</f>
        <v>0.10650508101851852</v>
      </c>
      <c r="BB73" s="138">
        <f>IF(ISBLANK(laps_times[[#This Row],[45]]),"DNF",    rounds_cum_time[[#This Row],[44]]+laps_times[[#This Row],[45]])</f>
        <v>0.10901900462962963</v>
      </c>
      <c r="BC73" s="138">
        <f>IF(ISBLANK(laps_times[[#This Row],[46]]),"DNF",    rounds_cum_time[[#This Row],[45]]+laps_times[[#This Row],[46]])</f>
        <v>0.11163481481481481</v>
      </c>
      <c r="BD73" s="138">
        <f>IF(ISBLANK(laps_times[[#This Row],[47]]),"DNF",    rounds_cum_time[[#This Row],[46]]+laps_times[[#This Row],[47]])</f>
        <v>0.11420792824074073</v>
      </c>
      <c r="BE73" s="138">
        <f>IF(ISBLANK(laps_times[[#This Row],[48]]),"DNF",    rounds_cum_time[[#This Row],[47]]+laps_times[[#This Row],[48]])</f>
        <v>0.11680543981481481</v>
      </c>
      <c r="BF73" s="138">
        <f>IF(ISBLANK(laps_times[[#This Row],[49]]),"DNF",    rounds_cum_time[[#This Row],[48]]+laps_times[[#This Row],[49]])</f>
        <v>0.11934795138888889</v>
      </c>
      <c r="BG73" s="138">
        <f>IF(ISBLANK(laps_times[[#This Row],[50]]),"DNF",    rounds_cum_time[[#This Row],[49]]+laps_times[[#This Row],[50]])</f>
        <v>0.12185799768518518</v>
      </c>
      <c r="BH73" s="138">
        <f>IF(ISBLANK(laps_times[[#This Row],[51]]),"DNF",    rounds_cum_time[[#This Row],[50]]+laps_times[[#This Row],[51]])</f>
        <v>0.12438957175925926</v>
      </c>
      <c r="BI73" s="138">
        <f>IF(ISBLANK(laps_times[[#This Row],[52]]),"DNF",    rounds_cum_time[[#This Row],[51]]+laps_times[[#This Row],[52]])</f>
        <v>0.12683766203703703</v>
      </c>
      <c r="BJ73" s="138">
        <f>IF(ISBLANK(laps_times[[#This Row],[53]]),"DNF",    rounds_cum_time[[#This Row],[52]]+laps_times[[#This Row],[53]])</f>
        <v>0.12934153935185186</v>
      </c>
      <c r="BK73" s="138">
        <f>IF(ISBLANK(laps_times[[#This Row],[54]]),"DNF",    rounds_cum_time[[#This Row],[53]]+laps_times[[#This Row],[54]])</f>
        <v>0.13189479166666668</v>
      </c>
      <c r="BL73" s="138">
        <f>IF(ISBLANK(laps_times[[#This Row],[55]]),"DNF",    rounds_cum_time[[#This Row],[54]]+laps_times[[#This Row],[55]])</f>
        <v>0.13444881944444445</v>
      </c>
      <c r="BM73" s="138">
        <f>IF(ISBLANK(laps_times[[#This Row],[56]]),"DNF",    rounds_cum_time[[#This Row],[55]]+laps_times[[#This Row],[56]])</f>
        <v>0.13703718750000002</v>
      </c>
      <c r="BN73" s="138">
        <f>IF(ISBLANK(laps_times[[#This Row],[57]]),"DNF",    rounds_cum_time[[#This Row],[56]]+laps_times[[#This Row],[57]])</f>
        <v>0.13969452546296299</v>
      </c>
      <c r="BO73" s="138">
        <f>IF(ISBLANK(laps_times[[#This Row],[58]]),"DNF",    rounds_cum_time[[#This Row],[57]]+laps_times[[#This Row],[58]])</f>
        <v>0.14233614583333334</v>
      </c>
      <c r="BP73" s="138">
        <f>IF(ISBLANK(laps_times[[#This Row],[59]]),"DNF",    rounds_cum_time[[#This Row],[58]]+laps_times[[#This Row],[59]])</f>
        <v>0.14497444444444446</v>
      </c>
      <c r="BQ73" s="138">
        <f>IF(ISBLANK(laps_times[[#This Row],[60]]),"DNF",    rounds_cum_time[[#This Row],[59]]+laps_times[[#This Row],[60]])</f>
        <v>0.1476719675925926</v>
      </c>
      <c r="BR73" s="138">
        <f>IF(ISBLANK(laps_times[[#This Row],[61]]),"DNF",    rounds_cum_time[[#This Row],[60]]+laps_times[[#This Row],[61]])</f>
        <v>0.15032686342592594</v>
      </c>
      <c r="BS73" s="138">
        <f>IF(ISBLANK(laps_times[[#This Row],[62]]),"DNF",    rounds_cum_time[[#This Row],[61]]+laps_times[[#This Row],[62]])</f>
        <v>0.15289967592592593</v>
      </c>
      <c r="BT73" s="139">
        <f>IF(ISBLANK(laps_times[[#This Row],[63]]),"DNF",    rounds_cum_time[[#This Row],[62]]+laps_times[[#This Row],[63]])</f>
        <v>0.15538128472222223</v>
      </c>
    </row>
    <row r="74" spans="2:72" x14ac:dyDescent="0.2">
      <c r="B74" s="130">
        <f>laps_times[[#This Row],[poř]]</f>
        <v>69</v>
      </c>
      <c r="C74" s="131">
        <f>laps_times[[#This Row],[s.č.]]</f>
        <v>12</v>
      </c>
      <c r="D74" s="131" t="str">
        <f>laps_times[[#This Row],[jméno]]</f>
        <v>Ardamica David</v>
      </c>
      <c r="E74" s="132">
        <f>laps_times[[#This Row],[roč]]</f>
        <v>1976</v>
      </c>
      <c r="F74" s="132" t="str">
        <f>laps_times[[#This Row],[kat]]</f>
        <v>M3</v>
      </c>
      <c r="G74" s="132">
        <f>laps_times[[#This Row],[poř_kat]]</f>
        <v>25</v>
      </c>
      <c r="H74" s="131" t="str">
        <f>IF(ISBLANK(laps_times[[#This Row],[klub]]),"-",laps_times[[#This Row],[klub]])</f>
        <v>ARDY TEAM</v>
      </c>
      <c r="I74" s="134">
        <f>laps_times[[#This Row],[celk. čas]]</f>
        <v>0.15575407407407407</v>
      </c>
      <c r="J74" s="138">
        <f>laps_times[[#This Row],[1]]</f>
        <v>2.6985069444444443E-3</v>
      </c>
      <c r="K74" s="138">
        <f>IF(ISBLANK(laps_times[[#This Row],[2]]),"DNF",    rounds_cum_time[[#This Row],[1]]+laps_times[[#This Row],[2]])</f>
        <v>4.7717361111111111E-3</v>
      </c>
      <c r="L74" s="138">
        <f>IF(ISBLANK(laps_times[[#This Row],[3]]),"DNF",    rounds_cum_time[[#This Row],[2]]+laps_times[[#This Row],[3]])</f>
        <v>6.8535648148148149E-3</v>
      </c>
      <c r="M74" s="138">
        <f>IF(ISBLANK(laps_times[[#This Row],[4]]),"DNF",    rounds_cum_time[[#This Row],[3]]+laps_times[[#This Row],[4]])</f>
        <v>8.9112268518518525E-3</v>
      </c>
      <c r="N74" s="138">
        <f>IF(ISBLANK(laps_times[[#This Row],[5]]),"DNF",    rounds_cum_time[[#This Row],[4]]+laps_times[[#This Row],[5]])</f>
        <v>1.0996412037037037E-2</v>
      </c>
      <c r="O74" s="138">
        <f>IF(ISBLANK(laps_times[[#This Row],[6]]),"DNF",    rounds_cum_time[[#This Row],[5]]+laps_times[[#This Row],[6]])</f>
        <v>1.310181712962963E-2</v>
      </c>
      <c r="P74" s="138">
        <f>IF(ISBLANK(laps_times[[#This Row],[7]]),"DNF",    rounds_cum_time[[#This Row],[6]]+laps_times[[#This Row],[7]])</f>
        <v>1.5217361111111112E-2</v>
      </c>
      <c r="Q74" s="138">
        <f>IF(ISBLANK(laps_times[[#This Row],[8]]),"DNF",    rounds_cum_time[[#This Row],[7]]+laps_times[[#This Row],[8]])</f>
        <v>1.7363368055555557E-2</v>
      </c>
      <c r="R74" s="138">
        <f>IF(ISBLANK(laps_times[[#This Row],[9]]),"DNF",    rounds_cum_time[[#This Row],[8]]+laps_times[[#This Row],[9]])</f>
        <v>1.9508587962962964E-2</v>
      </c>
      <c r="S74" s="138">
        <f>IF(ISBLANK(laps_times[[#This Row],[10]]),"DNF",    rounds_cum_time[[#This Row],[9]]+laps_times[[#This Row],[10]])</f>
        <v>2.1629374999999999E-2</v>
      </c>
      <c r="T74" s="138">
        <f>IF(ISBLANK(laps_times[[#This Row],[11]]),"DNF",    rounds_cum_time[[#This Row],[10]]+laps_times[[#This Row],[11]])</f>
        <v>2.3794166666666665E-2</v>
      </c>
      <c r="U74" s="138">
        <f>IF(ISBLANK(laps_times[[#This Row],[12]]),"DNF",    rounds_cum_time[[#This Row],[11]]+laps_times[[#This Row],[12]])</f>
        <v>2.5942083333333331E-2</v>
      </c>
      <c r="V74" s="138">
        <f>IF(ISBLANK(laps_times[[#This Row],[13]]),"DNF",    rounds_cum_time[[#This Row],[12]]+laps_times[[#This Row],[13]])</f>
        <v>2.8134722222222221E-2</v>
      </c>
      <c r="W74" s="138">
        <f>IF(ISBLANK(laps_times[[#This Row],[14]]),"DNF",    rounds_cum_time[[#This Row],[13]]+laps_times[[#This Row],[14]])</f>
        <v>3.0353402777777778E-2</v>
      </c>
      <c r="X74" s="138">
        <f>IF(ISBLANK(laps_times[[#This Row],[15]]),"DNF",    rounds_cum_time[[#This Row],[14]]+laps_times[[#This Row],[15]])</f>
        <v>3.2572384259259256E-2</v>
      </c>
      <c r="Y74" s="138">
        <f>IF(ISBLANK(laps_times[[#This Row],[16]]),"DNF",    rounds_cum_time[[#This Row],[15]]+laps_times[[#This Row],[16]])</f>
        <v>3.4780983796296294E-2</v>
      </c>
      <c r="Z74" s="138">
        <f>IF(ISBLANK(laps_times[[#This Row],[17]]),"DNF",    rounds_cum_time[[#This Row],[16]]+laps_times[[#This Row],[17]])</f>
        <v>3.7013819444444443E-2</v>
      </c>
      <c r="AA74" s="138">
        <f>IF(ISBLANK(laps_times[[#This Row],[18]]),"DNF",    rounds_cum_time[[#This Row],[17]]+laps_times[[#This Row],[18]])</f>
        <v>3.9223993055555552E-2</v>
      </c>
      <c r="AB74" s="138">
        <f>IF(ISBLANK(laps_times[[#This Row],[19]]),"DNF",    rounds_cum_time[[#This Row],[18]]+laps_times[[#This Row],[19]])</f>
        <v>4.1438946759259257E-2</v>
      </c>
      <c r="AC74" s="138">
        <f>IF(ISBLANK(laps_times[[#This Row],[20]]),"DNF",    rounds_cum_time[[#This Row],[19]]+laps_times[[#This Row],[20]])</f>
        <v>4.3684583333333332E-2</v>
      </c>
      <c r="AD74" s="138">
        <f>IF(ISBLANK(laps_times[[#This Row],[21]]),"DNF",    rounds_cum_time[[#This Row],[20]]+laps_times[[#This Row],[21]])</f>
        <v>4.587903935185185E-2</v>
      </c>
      <c r="AE74" s="138">
        <f>IF(ISBLANK(laps_times[[#This Row],[22]]),"DNF",    rounds_cum_time[[#This Row],[21]]+laps_times[[#This Row],[22]])</f>
        <v>4.8116759259259255E-2</v>
      </c>
      <c r="AF74" s="138">
        <f>IF(ISBLANK(laps_times[[#This Row],[23]]),"DNF",    rounds_cum_time[[#This Row],[22]]+laps_times[[#This Row],[23]])</f>
        <v>5.0330023148148141E-2</v>
      </c>
      <c r="AG74" s="138">
        <f>IF(ISBLANK(laps_times[[#This Row],[24]]),"DNF",    rounds_cum_time[[#This Row],[23]]+laps_times[[#This Row],[24]])</f>
        <v>5.2538831018518514E-2</v>
      </c>
      <c r="AH74" s="138">
        <f>IF(ISBLANK(laps_times[[#This Row],[25]]),"DNF",    rounds_cum_time[[#This Row],[24]]+laps_times[[#This Row],[25]])</f>
        <v>5.4749849537037036E-2</v>
      </c>
      <c r="AI74" s="138">
        <f>IF(ISBLANK(laps_times[[#This Row],[26]]),"DNF",    rounds_cum_time[[#This Row],[25]]+laps_times[[#This Row],[26]])</f>
        <v>5.698034722222222E-2</v>
      </c>
      <c r="AJ74" s="138">
        <f>IF(ISBLANK(laps_times[[#This Row],[27]]),"DNF",    rounds_cum_time[[#This Row],[26]]+laps_times[[#This Row],[27]])</f>
        <v>5.9206400462962959E-2</v>
      </c>
      <c r="AK74" s="138">
        <f>IF(ISBLANK(laps_times[[#This Row],[28]]),"DNF",    rounds_cum_time[[#This Row],[27]]+laps_times[[#This Row],[28]])</f>
        <v>6.1466597222222218E-2</v>
      </c>
      <c r="AL74" s="138">
        <f>IF(ISBLANK(laps_times[[#This Row],[29]]),"DNF",    rounds_cum_time[[#This Row],[28]]+laps_times[[#This Row],[29]])</f>
        <v>6.3760914351851841E-2</v>
      </c>
      <c r="AM74" s="138">
        <f>IF(ISBLANK(laps_times[[#This Row],[30]]),"DNF",    rounds_cum_time[[#This Row],[29]]+laps_times[[#This Row],[30]])</f>
        <v>6.6127083333333322E-2</v>
      </c>
      <c r="AN74" s="138">
        <f>IF(ISBLANK(laps_times[[#This Row],[31]]),"DNF",    rounds_cum_time[[#This Row],[30]]+laps_times[[#This Row],[31]])</f>
        <v>6.8434293981481473E-2</v>
      </c>
      <c r="AO74" s="138">
        <f>IF(ISBLANK(laps_times[[#This Row],[32]]),"DNF",    rounds_cum_time[[#This Row],[31]]+laps_times[[#This Row],[32]])</f>
        <v>7.0795219907407392E-2</v>
      </c>
      <c r="AP74" s="138">
        <f>IF(ISBLANK(laps_times[[#This Row],[33]]),"DNF",    rounds_cum_time[[#This Row],[32]]+laps_times[[#This Row],[33]])</f>
        <v>7.3171273148148128E-2</v>
      </c>
      <c r="AQ74" s="138">
        <f>IF(ISBLANK(laps_times[[#This Row],[34]]),"DNF",    rounds_cum_time[[#This Row],[33]]+laps_times[[#This Row],[34]])</f>
        <v>7.5495208333333313E-2</v>
      </c>
      <c r="AR74" s="138">
        <f>IF(ISBLANK(laps_times[[#This Row],[35]]),"DNF",    rounds_cum_time[[#This Row],[34]]+laps_times[[#This Row],[35]])</f>
        <v>7.7853541666666651E-2</v>
      </c>
      <c r="AS74" s="138">
        <f>IF(ISBLANK(laps_times[[#This Row],[36]]),"DNF",    rounds_cum_time[[#This Row],[35]]+laps_times[[#This Row],[36]])</f>
        <v>8.0259050925925904E-2</v>
      </c>
      <c r="AT74" s="138">
        <f>IF(ISBLANK(laps_times[[#This Row],[37]]),"DNF",    rounds_cum_time[[#This Row],[36]]+laps_times[[#This Row],[37]])</f>
        <v>8.2702870370370343E-2</v>
      </c>
      <c r="AU74" s="138">
        <f>IF(ISBLANK(laps_times[[#This Row],[38]]),"DNF",    rounds_cum_time[[#This Row],[37]]+laps_times[[#This Row],[38]])</f>
        <v>8.5164363425925899E-2</v>
      </c>
      <c r="AV74" s="138">
        <f>IF(ISBLANK(laps_times[[#This Row],[39]]),"DNF",    rounds_cum_time[[#This Row],[38]]+laps_times[[#This Row],[39]])</f>
        <v>8.7648032407407386E-2</v>
      </c>
      <c r="AW74" s="138">
        <f>IF(ISBLANK(laps_times[[#This Row],[40]]),"DNF",    rounds_cum_time[[#This Row],[39]]+laps_times[[#This Row],[40]])</f>
        <v>9.0119803240740717E-2</v>
      </c>
      <c r="AX74" s="138">
        <f>IF(ISBLANK(laps_times[[#This Row],[41]]),"DNF",    rounds_cum_time[[#This Row],[40]]+laps_times[[#This Row],[41]])</f>
        <v>9.2585879629629608E-2</v>
      </c>
      <c r="AY74" s="138">
        <f>IF(ISBLANK(laps_times[[#This Row],[42]]),"DNF",    rounds_cum_time[[#This Row],[41]]+laps_times[[#This Row],[42]])</f>
        <v>9.5099594907407381E-2</v>
      </c>
      <c r="AZ74" s="138">
        <f>IF(ISBLANK(laps_times[[#This Row],[43]]),"DNF",    rounds_cum_time[[#This Row],[42]]+laps_times[[#This Row],[43]])</f>
        <v>9.7614027777777751E-2</v>
      </c>
      <c r="BA74" s="138">
        <f>IF(ISBLANK(laps_times[[#This Row],[44]]),"DNF",    rounds_cum_time[[#This Row],[43]]+laps_times[[#This Row],[44]])</f>
        <v>0.10012384259259256</v>
      </c>
      <c r="BB74" s="138">
        <f>IF(ISBLANK(laps_times[[#This Row],[45]]),"DNF",    rounds_cum_time[[#This Row],[44]]+laps_times[[#This Row],[45]])</f>
        <v>0.10268836805555552</v>
      </c>
      <c r="BC74" s="138">
        <f>IF(ISBLANK(laps_times[[#This Row],[46]]),"DNF",    rounds_cum_time[[#This Row],[45]]+laps_times[[#This Row],[46]])</f>
        <v>0.10525228009259256</v>
      </c>
      <c r="BD74" s="138">
        <f>IF(ISBLANK(laps_times[[#This Row],[47]]),"DNF",    rounds_cum_time[[#This Row],[46]]+laps_times[[#This Row],[47]])</f>
        <v>0.10790560185185182</v>
      </c>
      <c r="BE74" s="138">
        <f>IF(ISBLANK(laps_times[[#This Row],[48]]),"DNF",    rounds_cum_time[[#This Row],[47]]+laps_times[[#This Row],[48]])</f>
        <v>0.11071909722222219</v>
      </c>
      <c r="BF74" s="138">
        <f>IF(ISBLANK(laps_times[[#This Row],[49]]),"DNF",    rounds_cum_time[[#This Row],[48]]+laps_times[[#This Row],[49]])</f>
        <v>0.11357586805555552</v>
      </c>
      <c r="BG74" s="138">
        <f>IF(ISBLANK(laps_times[[#This Row],[50]]),"DNF",    rounds_cum_time[[#This Row],[49]]+laps_times[[#This Row],[50]])</f>
        <v>0.116549849537037</v>
      </c>
      <c r="BH74" s="138">
        <f>IF(ISBLANK(laps_times[[#This Row],[51]]),"DNF",    rounds_cum_time[[#This Row],[50]]+laps_times[[#This Row],[51]])</f>
        <v>0.11936071759259255</v>
      </c>
      <c r="BI74" s="138">
        <f>IF(ISBLANK(laps_times[[#This Row],[52]]),"DNF",    rounds_cum_time[[#This Row],[51]]+laps_times[[#This Row],[52]])</f>
        <v>0.12245762731481477</v>
      </c>
      <c r="BJ74" s="138">
        <f>IF(ISBLANK(laps_times[[#This Row],[53]]),"DNF",    rounds_cum_time[[#This Row],[52]]+laps_times[[#This Row],[53]])</f>
        <v>0.12552103009259255</v>
      </c>
      <c r="BK74" s="138">
        <f>IF(ISBLANK(laps_times[[#This Row],[54]]),"DNF",    rounds_cum_time[[#This Row],[53]]+laps_times[[#This Row],[54]])</f>
        <v>0.12925680555555552</v>
      </c>
      <c r="BL74" s="138">
        <f>IF(ISBLANK(laps_times[[#This Row],[55]]),"DNF",    rounds_cum_time[[#This Row],[54]]+laps_times[[#This Row],[55]])</f>
        <v>0.13229229166666664</v>
      </c>
      <c r="BM74" s="138">
        <f>IF(ISBLANK(laps_times[[#This Row],[56]]),"DNF",    rounds_cum_time[[#This Row],[55]]+laps_times[[#This Row],[56]])</f>
        <v>0.13544665509259257</v>
      </c>
      <c r="BN74" s="138">
        <f>IF(ISBLANK(laps_times[[#This Row],[57]]),"DNF",    rounds_cum_time[[#This Row],[56]]+laps_times[[#This Row],[57]])</f>
        <v>0.13827855324074073</v>
      </c>
      <c r="BO74" s="138">
        <f>IF(ISBLANK(laps_times[[#This Row],[58]]),"DNF",    rounds_cum_time[[#This Row],[57]]+laps_times[[#This Row],[58]])</f>
        <v>0.14108041666666665</v>
      </c>
      <c r="BP74" s="138">
        <f>IF(ISBLANK(laps_times[[#This Row],[59]]),"DNF",    rounds_cum_time[[#This Row],[58]]+laps_times[[#This Row],[59]])</f>
        <v>0.14401849537037037</v>
      </c>
      <c r="BQ74" s="138">
        <f>IF(ISBLANK(laps_times[[#This Row],[60]]),"DNF",    rounds_cum_time[[#This Row],[59]]+laps_times[[#This Row],[60]])</f>
        <v>0.14690329861111112</v>
      </c>
      <c r="BR74" s="138">
        <f>IF(ISBLANK(laps_times[[#This Row],[61]]),"DNF",    rounds_cum_time[[#This Row],[60]]+laps_times[[#This Row],[61]])</f>
        <v>0.14992766203703706</v>
      </c>
      <c r="BS74" s="138">
        <f>IF(ISBLANK(laps_times[[#This Row],[62]]),"DNF",    rounds_cum_time[[#This Row],[61]]+laps_times[[#This Row],[62]])</f>
        <v>0.15278615740740742</v>
      </c>
      <c r="BT74" s="139">
        <f>IF(ISBLANK(laps_times[[#This Row],[63]]),"DNF",    rounds_cum_time[[#This Row],[62]]+laps_times[[#This Row],[63]])</f>
        <v>0.15575407407407407</v>
      </c>
    </row>
    <row r="75" spans="2:72" x14ac:dyDescent="0.2">
      <c r="B75" s="130">
        <f>laps_times[[#This Row],[poř]]</f>
        <v>70</v>
      </c>
      <c r="C75" s="131">
        <f>laps_times[[#This Row],[s.č.]]</f>
        <v>47</v>
      </c>
      <c r="D75" s="131" t="str">
        <f>laps_times[[#This Row],[jméno]]</f>
        <v>Simon Alexander</v>
      </c>
      <c r="E75" s="132">
        <f>laps_times[[#This Row],[roč]]</f>
        <v>1947</v>
      </c>
      <c r="F75" s="132" t="str">
        <f>laps_times[[#This Row],[kat]]</f>
        <v>M5</v>
      </c>
      <c r="G75" s="132">
        <f>laps_times[[#This Row],[poř_kat]]</f>
        <v>2</v>
      </c>
      <c r="H75" s="131" t="str">
        <f>IF(ISBLANK(laps_times[[#This Row],[klub]]),"-",laps_times[[#This Row],[klub]])</f>
        <v>DS Žilina</v>
      </c>
      <c r="I75" s="134">
        <f>laps_times[[#This Row],[celk. čas]]</f>
        <v>0.15578532407407408</v>
      </c>
      <c r="J75" s="138">
        <f>laps_times[[#This Row],[1]]</f>
        <v>2.6873032407407405E-3</v>
      </c>
      <c r="K75" s="138">
        <f>IF(ISBLANK(laps_times[[#This Row],[2]]),"DNF",    rounds_cum_time[[#This Row],[1]]+laps_times[[#This Row],[2]])</f>
        <v>4.7661805555555556E-3</v>
      </c>
      <c r="L75" s="138">
        <f>IF(ISBLANK(laps_times[[#This Row],[3]]),"DNF",    rounds_cum_time[[#This Row],[2]]+laps_times[[#This Row],[3]])</f>
        <v>6.8396759259259261E-3</v>
      </c>
      <c r="M75" s="138">
        <f>IF(ISBLANK(laps_times[[#This Row],[4]]),"DNF",    rounds_cum_time[[#This Row],[3]]+laps_times[[#This Row],[4]])</f>
        <v>8.8935648148148159E-3</v>
      </c>
      <c r="N75" s="138">
        <f>IF(ISBLANK(laps_times[[#This Row],[5]]),"DNF",    rounds_cum_time[[#This Row],[4]]+laps_times[[#This Row],[5]])</f>
        <v>1.0983171296296298E-2</v>
      </c>
      <c r="O75" s="138">
        <f>IF(ISBLANK(laps_times[[#This Row],[6]]),"DNF",    rounds_cum_time[[#This Row],[5]]+laps_times[[#This Row],[6]])</f>
        <v>1.3087430555555557E-2</v>
      </c>
      <c r="P75" s="138">
        <f>IF(ISBLANK(laps_times[[#This Row],[7]]),"DNF",    rounds_cum_time[[#This Row],[6]]+laps_times[[#This Row],[7]])</f>
        <v>1.5209618055555558E-2</v>
      </c>
      <c r="Q75" s="138">
        <f>IF(ISBLANK(laps_times[[#This Row],[8]]),"DNF",    rounds_cum_time[[#This Row],[7]]+laps_times[[#This Row],[8]])</f>
        <v>1.7354293981481483E-2</v>
      </c>
      <c r="R75" s="138">
        <f>IF(ISBLANK(laps_times[[#This Row],[9]]),"DNF",    rounds_cum_time[[#This Row],[8]]+laps_times[[#This Row],[9]])</f>
        <v>1.9497789351851855E-2</v>
      </c>
      <c r="S75" s="138">
        <f>IF(ISBLANK(laps_times[[#This Row],[10]]),"DNF",    rounds_cum_time[[#This Row],[9]]+laps_times[[#This Row],[10]])</f>
        <v>2.1618900462962966E-2</v>
      </c>
      <c r="T75" s="138">
        <f>IF(ISBLANK(laps_times[[#This Row],[11]]),"DNF",    rounds_cum_time[[#This Row],[10]]+laps_times[[#This Row],[11]])</f>
        <v>2.378627314814815E-2</v>
      </c>
      <c r="U75" s="138">
        <f>IF(ISBLANK(laps_times[[#This Row],[12]]),"DNF",    rounds_cum_time[[#This Row],[11]]+laps_times[[#This Row],[12]])</f>
        <v>2.595164351851852E-2</v>
      </c>
      <c r="V75" s="138">
        <f>IF(ISBLANK(laps_times[[#This Row],[13]]),"DNF",    rounds_cum_time[[#This Row],[12]]+laps_times[[#This Row],[13]])</f>
        <v>2.8124884259259259E-2</v>
      </c>
      <c r="W75" s="138">
        <f>IF(ISBLANK(laps_times[[#This Row],[14]]),"DNF",    rounds_cum_time[[#This Row],[13]]+laps_times[[#This Row],[14]])</f>
        <v>3.0342256944444444E-2</v>
      </c>
      <c r="X75" s="138">
        <f>IF(ISBLANK(laps_times[[#This Row],[15]]),"DNF",    rounds_cum_time[[#This Row],[14]]+laps_times[[#This Row],[15]])</f>
        <v>3.2560740740740737E-2</v>
      </c>
      <c r="Y75" s="138">
        <f>IF(ISBLANK(laps_times[[#This Row],[16]]),"DNF",    rounds_cum_time[[#This Row],[15]]+laps_times[[#This Row],[16]])</f>
        <v>3.476788194444444E-2</v>
      </c>
      <c r="Z75" s="138">
        <f>IF(ISBLANK(laps_times[[#This Row],[17]]),"DNF",    rounds_cum_time[[#This Row],[16]]+laps_times[[#This Row],[17]])</f>
        <v>3.7004282407407406E-2</v>
      </c>
      <c r="AA75" s="138">
        <f>IF(ISBLANK(laps_times[[#This Row],[18]]),"DNF",    rounds_cum_time[[#This Row],[17]]+laps_times[[#This Row],[18]])</f>
        <v>3.9264074074074076E-2</v>
      </c>
      <c r="AB75" s="138">
        <f>IF(ISBLANK(laps_times[[#This Row],[19]]),"DNF",    rounds_cum_time[[#This Row],[18]]+laps_times[[#This Row],[19]])</f>
        <v>4.1523252314814817E-2</v>
      </c>
      <c r="AC75" s="138">
        <f>IF(ISBLANK(laps_times[[#This Row],[20]]),"DNF",    rounds_cum_time[[#This Row],[19]]+laps_times[[#This Row],[20]])</f>
        <v>4.380238425925926E-2</v>
      </c>
      <c r="AD75" s="138">
        <f>IF(ISBLANK(laps_times[[#This Row],[21]]),"DNF",    rounds_cum_time[[#This Row],[20]]+laps_times[[#This Row],[21]])</f>
        <v>4.6113472222222222E-2</v>
      </c>
      <c r="AE75" s="138">
        <f>IF(ISBLANK(laps_times[[#This Row],[22]]),"DNF",    rounds_cum_time[[#This Row],[21]]+laps_times[[#This Row],[22]])</f>
        <v>4.845165509259259E-2</v>
      </c>
      <c r="AF75" s="138">
        <f>IF(ISBLANK(laps_times[[#This Row],[23]]),"DNF",    rounds_cum_time[[#This Row],[22]]+laps_times[[#This Row],[23]])</f>
        <v>5.0813912037037036E-2</v>
      </c>
      <c r="AG75" s="138">
        <f>IF(ISBLANK(laps_times[[#This Row],[24]]),"DNF",    rounds_cum_time[[#This Row],[23]]+laps_times[[#This Row],[24]])</f>
        <v>5.3219421296296296E-2</v>
      </c>
      <c r="AH75" s="138">
        <f>IF(ISBLANK(laps_times[[#This Row],[25]]),"DNF",    rounds_cum_time[[#This Row],[24]]+laps_times[[#This Row],[25]])</f>
        <v>5.5626400462962966E-2</v>
      </c>
      <c r="AI75" s="138">
        <f>IF(ISBLANK(laps_times[[#This Row],[26]]),"DNF",    rounds_cum_time[[#This Row],[25]]+laps_times[[#This Row],[26]])</f>
        <v>5.8054074074074077E-2</v>
      </c>
      <c r="AJ75" s="138">
        <f>IF(ISBLANK(laps_times[[#This Row],[27]]),"DNF",    rounds_cum_time[[#This Row],[26]]+laps_times[[#This Row],[27]])</f>
        <v>6.0499664351851855E-2</v>
      </c>
      <c r="AK75" s="138">
        <f>IF(ISBLANK(laps_times[[#This Row],[28]]),"DNF",    rounds_cum_time[[#This Row],[27]]+laps_times[[#This Row],[28]])</f>
        <v>6.2955046296296294E-2</v>
      </c>
      <c r="AL75" s="138">
        <f>IF(ISBLANK(laps_times[[#This Row],[29]]),"DNF",    rounds_cum_time[[#This Row],[28]]+laps_times[[#This Row],[29]])</f>
        <v>6.5736238425925922E-2</v>
      </c>
      <c r="AM75" s="138">
        <f>IF(ISBLANK(laps_times[[#This Row],[30]]),"DNF",    rounds_cum_time[[#This Row],[29]]+laps_times[[#This Row],[30]])</f>
        <v>6.8176145833333326E-2</v>
      </c>
      <c r="AN75" s="138">
        <f>IF(ISBLANK(laps_times[[#This Row],[31]]),"DNF",    rounds_cum_time[[#This Row],[30]]+laps_times[[#This Row],[31]])</f>
        <v>7.065075231481481E-2</v>
      </c>
      <c r="AO75" s="138">
        <f>IF(ISBLANK(laps_times[[#This Row],[32]]),"DNF",    rounds_cum_time[[#This Row],[31]]+laps_times[[#This Row],[32]])</f>
        <v>7.3142719907407408E-2</v>
      </c>
      <c r="AP75" s="138">
        <f>IF(ISBLANK(laps_times[[#This Row],[33]]),"DNF",    rounds_cum_time[[#This Row],[32]]+laps_times[[#This Row],[33]])</f>
        <v>7.5614386574074072E-2</v>
      </c>
      <c r="AQ75" s="138">
        <f>IF(ISBLANK(laps_times[[#This Row],[34]]),"DNF",    rounds_cum_time[[#This Row],[33]]+laps_times[[#This Row],[34]])</f>
        <v>7.8120972222222224E-2</v>
      </c>
      <c r="AR75" s="138">
        <f>IF(ISBLANK(laps_times[[#This Row],[35]]),"DNF",    rounds_cum_time[[#This Row],[34]]+laps_times[[#This Row],[35]])</f>
        <v>8.0655451388888896E-2</v>
      </c>
      <c r="AS75" s="138">
        <f>IF(ISBLANK(laps_times[[#This Row],[36]]),"DNF",    rounds_cum_time[[#This Row],[35]]+laps_times[[#This Row],[36]])</f>
        <v>8.3258530092592598E-2</v>
      </c>
      <c r="AT75" s="138">
        <f>IF(ISBLANK(laps_times[[#This Row],[37]]),"DNF",    rounds_cum_time[[#This Row],[36]]+laps_times[[#This Row],[37]])</f>
        <v>8.5823518518518521E-2</v>
      </c>
      <c r="AU75" s="138">
        <f>IF(ISBLANK(laps_times[[#This Row],[38]]),"DNF",    rounds_cum_time[[#This Row],[37]]+laps_times[[#This Row],[38]])</f>
        <v>8.8434606481481479E-2</v>
      </c>
      <c r="AV75" s="138">
        <f>IF(ISBLANK(laps_times[[#This Row],[39]]),"DNF",    rounds_cum_time[[#This Row],[38]]+laps_times[[#This Row],[39]])</f>
        <v>9.1006990740740742E-2</v>
      </c>
      <c r="AW75" s="138">
        <f>IF(ISBLANK(laps_times[[#This Row],[40]]),"DNF",    rounds_cum_time[[#This Row],[39]]+laps_times[[#This Row],[40]])</f>
        <v>9.35853587962963E-2</v>
      </c>
      <c r="AX75" s="138">
        <f>IF(ISBLANK(laps_times[[#This Row],[41]]),"DNF",    rounds_cum_time[[#This Row],[40]]+laps_times[[#This Row],[41]])</f>
        <v>9.6299606481481489E-2</v>
      </c>
      <c r="AY75" s="138">
        <f>IF(ISBLANK(laps_times[[#This Row],[42]]),"DNF",    rounds_cum_time[[#This Row],[41]]+laps_times[[#This Row],[42]])</f>
        <v>9.8907314814814823E-2</v>
      </c>
      <c r="AZ75" s="138">
        <f>IF(ISBLANK(laps_times[[#This Row],[43]]),"DNF",    rounds_cum_time[[#This Row],[42]]+laps_times[[#This Row],[43]])</f>
        <v>0.1015451851851852</v>
      </c>
      <c r="BA75" s="138">
        <f>IF(ISBLANK(laps_times[[#This Row],[44]]),"DNF",    rounds_cum_time[[#This Row],[43]]+laps_times[[#This Row],[44]])</f>
        <v>0.10414392361111112</v>
      </c>
      <c r="BB75" s="138">
        <f>IF(ISBLANK(laps_times[[#This Row],[45]]),"DNF",    rounds_cum_time[[#This Row],[44]]+laps_times[[#This Row],[45]])</f>
        <v>0.10681160879629631</v>
      </c>
      <c r="BC75" s="138">
        <f>IF(ISBLANK(laps_times[[#This Row],[46]]),"DNF",    rounds_cum_time[[#This Row],[45]]+laps_times[[#This Row],[46]])</f>
        <v>0.10940723379629631</v>
      </c>
      <c r="BD75" s="138">
        <f>IF(ISBLANK(laps_times[[#This Row],[47]]),"DNF",    rounds_cum_time[[#This Row],[46]]+laps_times[[#This Row],[47]])</f>
        <v>0.11200628472222224</v>
      </c>
      <c r="BE75" s="138">
        <f>IF(ISBLANK(laps_times[[#This Row],[48]]),"DNF",    rounds_cum_time[[#This Row],[47]]+laps_times[[#This Row],[48]])</f>
        <v>0.1146351851851852</v>
      </c>
      <c r="BF75" s="138">
        <f>IF(ISBLANK(laps_times[[#This Row],[49]]),"DNF",    rounds_cum_time[[#This Row],[48]]+laps_times[[#This Row],[49]])</f>
        <v>0.1173060763888889</v>
      </c>
      <c r="BG75" s="138">
        <f>IF(ISBLANK(laps_times[[#This Row],[50]]),"DNF",    rounds_cum_time[[#This Row],[49]]+laps_times[[#This Row],[50]])</f>
        <v>0.12026620370370372</v>
      </c>
      <c r="BH75" s="138">
        <f>IF(ISBLANK(laps_times[[#This Row],[51]]),"DNF",    rounds_cum_time[[#This Row],[50]]+laps_times[[#This Row],[51]])</f>
        <v>0.1229392939814815</v>
      </c>
      <c r="BI75" s="138">
        <f>IF(ISBLANK(laps_times[[#This Row],[52]]),"DNF",    rounds_cum_time[[#This Row],[51]]+laps_times[[#This Row],[52]])</f>
        <v>0.12564329861111112</v>
      </c>
      <c r="BJ75" s="138">
        <f>IF(ISBLANK(laps_times[[#This Row],[53]]),"DNF",    rounds_cum_time[[#This Row],[52]]+laps_times[[#This Row],[53]])</f>
        <v>0.12839380787037039</v>
      </c>
      <c r="BK75" s="138">
        <f>IF(ISBLANK(laps_times[[#This Row],[54]]),"DNF",    rounds_cum_time[[#This Row],[53]]+laps_times[[#This Row],[54]])</f>
        <v>0.13119988425925927</v>
      </c>
      <c r="BL75" s="138">
        <f>IF(ISBLANK(laps_times[[#This Row],[55]]),"DNF",    rounds_cum_time[[#This Row],[54]]+laps_times[[#This Row],[55]])</f>
        <v>0.13390452546296297</v>
      </c>
      <c r="BM75" s="138">
        <f>IF(ISBLANK(laps_times[[#This Row],[56]]),"DNF",    rounds_cum_time[[#This Row],[55]]+laps_times[[#This Row],[56]])</f>
        <v>0.13669150462962965</v>
      </c>
      <c r="BN75" s="138">
        <f>IF(ISBLANK(laps_times[[#This Row],[57]]),"DNF",    rounds_cum_time[[#This Row],[56]]+laps_times[[#This Row],[57]])</f>
        <v>0.13944302083333335</v>
      </c>
      <c r="BO75" s="138">
        <f>IF(ISBLANK(laps_times[[#This Row],[58]]),"DNF",    rounds_cum_time[[#This Row],[57]]+laps_times[[#This Row],[58]])</f>
        <v>0.14224270833333336</v>
      </c>
      <c r="BP75" s="138">
        <f>IF(ISBLANK(laps_times[[#This Row],[59]]),"DNF",    rounds_cum_time[[#This Row],[58]]+laps_times[[#This Row],[59]])</f>
        <v>0.14501787037037039</v>
      </c>
      <c r="BQ75" s="138">
        <f>IF(ISBLANK(laps_times[[#This Row],[60]]),"DNF",    rounds_cum_time[[#This Row],[59]]+laps_times[[#This Row],[60]])</f>
        <v>0.14776585648148149</v>
      </c>
      <c r="BR75" s="138">
        <f>IF(ISBLANK(laps_times[[#This Row],[61]]),"DNF",    rounds_cum_time[[#This Row],[60]]+laps_times[[#This Row],[61]])</f>
        <v>0.15051350694444446</v>
      </c>
      <c r="BS75" s="138">
        <f>IF(ISBLANK(laps_times[[#This Row],[62]]),"DNF",    rounds_cum_time[[#This Row],[61]]+laps_times[[#This Row],[62]])</f>
        <v>0.15318726851851852</v>
      </c>
      <c r="BT75" s="139">
        <f>IF(ISBLANK(laps_times[[#This Row],[63]]),"DNF",    rounds_cum_time[[#This Row],[62]]+laps_times[[#This Row],[63]])</f>
        <v>0.15578532407407408</v>
      </c>
    </row>
    <row r="76" spans="2:72" x14ac:dyDescent="0.2">
      <c r="B76" s="130">
        <f>laps_times[[#This Row],[poř]]</f>
        <v>71</v>
      </c>
      <c r="C76" s="131">
        <f>laps_times[[#This Row],[s.č.]]</f>
        <v>36</v>
      </c>
      <c r="D76" s="131" t="str">
        <f>laps_times[[#This Row],[jméno]]</f>
        <v>Šindlerová Jana</v>
      </c>
      <c r="E76" s="132">
        <f>laps_times[[#This Row],[roč]]</f>
        <v>1969</v>
      </c>
      <c r="F76" s="132" t="str">
        <f>laps_times[[#This Row],[kat]]</f>
        <v>Z2</v>
      </c>
      <c r="G76" s="132">
        <f>laps_times[[#This Row],[poř_kat]]</f>
        <v>4</v>
      </c>
      <c r="H76" s="131" t="str">
        <f>IF(ISBLANK(laps_times[[#This Row],[klub]]),"-",laps_times[[#This Row],[klub]])</f>
        <v>iThinkBeer</v>
      </c>
      <c r="I76" s="134">
        <f>laps_times[[#This Row],[celk. čas]]</f>
        <v>0.15627049768518519</v>
      </c>
      <c r="J76" s="138">
        <f>laps_times[[#This Row],[1]]</f>
        <v>2.8788888888888887E-3</v>
      </c>
      <c r="K76" s="138">
        <f>IF(ISBLANK(laps_times[[#This Row],[2]]),"DNF",    rounds_cum_time[[#This Row],[1]]+laps_times[[#This Row],[2]])</f>
        <v>5.1253935185185187E-3</v>
      </c>
      <c r="L76" s="138">
        <f>IF(ISBLANK(laps_times[[#This Row],[3]]),"DNF",    rounds_cum_time[[#This Row],[2]]+laps_times[[#This Row],[3]])</f>
        <v>7.4135995370370371E-3</v>
      </c>
      <c r="M76" s="138">
        <f>IF(ISBLANK(laps_times[[#This Row],[4]]),"DNF",    rounds_cum_time[[#This Row],[3]]+laps_times[[#This Row],[4]])</f>
        <v>9.7188773148148139E-3</v>
      </c>
      <c r="N76" s="138">
        <f>IF(ISBLANK(laps_times[[#This Row],[5]]),"DNF",    rounds_cum_time[[#This Row],[4]]+laps_times[[#This Row],[5]])</f>
        <v>1.2001770833333333E-2</v>
      </c>
      <c r="O76" s="138">
        <f>IF(ISBLANK(laps_times[[#This Row],[6]]),"DNF",    rounds_cum_time[[#This Row],[5]]+laps_times[[#This Row],[6]])</f>
        <v>1.4290972222222222E-2</v>
      </c>
      <c r="P76" s="138">
        <f>IF(ISBLANK(laps_times[[#This Row],[7]]),"DNF",    rounds_cum_time[[#This Row],[6]]+laps_times[[#This Row],[7]])</f>
        <v>1.655826388888889E-2</v>
      </c>
      <c r="Q76" s="138">
        <f>IF(ISBLANK(laps_times[[#This Row],[8]]),"DNF",    rounds_cum_time[[#This Row],[7]]+laps_times[[#This Row],[8]])</f>
        <v>1.8829108796296297E-2</v>
      </c>
      <c r="R76" s="138">
        <f>IF(ISBLANK(laps_times[[#This Row],[9]]),"DNF",    rounds_cum_time[[#This Row],[8]]+laps_times[[#This Row],[9]])</f>
        <v>2.1063310185185185E-2</v>
      </c>
      <c r="S76" s="138">
        <f>IF(ISBLANK(laps_times[[#This Row],[10]]),"DNF",    rounds_cum_time[[#This Row],[9]]+laps_times[[#This Row],[10]])</f>
        <v>2.3362175925925925E-2</v>
      </c>
      <c r="T76" s="138">
        <f>IF(ISBLANK(laps_times[[#This Row],[11]]),"DNF",    rounds_cum_time[[#This Row],[10]]+laps_times[[#This Row],[11]])</f>
        <v>2.5642349537037035E-2</v>
      </c>
      <c r="U76" s="138">
        <f>IF(ISBLANK(laps_times[[#This Row],[12]]),"DNF",    rounds_cum_time[[#This Row],[11]]+laps_times[[#This Row],[12]])</f>
        <v>2.785929398148148E-2</v>
      </c>
      <c r="V76" s="138">
        <f>IF(ISBLANK(laps_times[[#This Row],[13]]),"DNF",    rounds_cum_time[[#This Row],[12]]+laps_times[[#This Row],[13]])</f>
        <v>3.0147916666666663E-2</v>
      </c>
      <c r="W76" s="138">
        <f>IF(ISBLANK(laps_times[[#This Row],[14]]),"DNF",    rounds_cum_time[[#This Row],[13]]+laps_times[[#This Row],[14]])</f>
        <v>3.2488460648148143E-2</v>
      </c>
      <c r="X76" s="138">
        <f>IF(ISBLANK(laps_times[[#This Row],[15]]),"DNF",    rounds_cum_time[[#This Row],[14]]+laps_times[[#This Row],[15]])</f>
        <v>3.4868263888888883E-2</v>
      </c>
      <c r="Y76" s="138">
        <f>IF(ISBLANK(laps_times[[#This Row],[16]]),"DNF",    rounds_cum_time[[#This Row],[15]]+laps_times[[#This Row],[16]])</f>
        <v>3.731039351851851E-2</v>
      </c>
      <c r="Z76" s="138">
        <f>IF(ISBLANK(laps_times[[#This Row],[17]]),"DNF",    rounds_cum_time[[#This Row],[16]]+laps_times[[#This Row],[17]])</f>
        <v>3.9658541666666658E-2</v>
      </c>
      <c r="AA76" s="138">
        <f>IF(ISBLANK(laps_times[[#This Row],[18]]),"DNF",    rounds_cum_time[[#This Row],[17]]+laps_times[[#This Row],[18]])</f>
        <v>4.1995914351851842E-2</v>
      </c>
      <c r="AB76" s="138">
        <f>IF(ISBLANK(laps_times[[#This Row],[19]]),"DNF",    rounds_cum_time[[#This Row],[18]]+laps_times[[#This Row],[19]])</f>
        <v>4.4325810185185173E-2</v>
      </c>
      <c r="AC76" s="138">
        <f>IF(ISBLANK(laps_times[[#This Row],[20]]),"DNF",    rounds_cum_time[[#This Row],[19]]+laps_times[[#This Row],[20]])</f>
        <v>4.6735775462962953E-2</v>
      </c>
      <c r="AD76" s="138">
        <f>IF(ISBLANK(laps_times[[#This Row],[21]]),"DNF",    rounds_cum_time[[#This Row],[20]]+laps_times[[#This Row],[21]])</f>
        <v>4.9139618055555542E-2</v>
      </c>
      <c r="AE76" s="138">
        <f>IF(ISBLANK(laps_times[[#This Row],[22]]),"DNF",    rounds_cum_time[[#This Row],[21]]+laps_times[[#This Row],[22]])</f>
        <v>5.1492719907407392E-2</v>
      </c>
      <c r="AF76" s="138">
        <f>IF(ISBLANK(laps_times[[#This Row],[23]]),"DNF",    rounds_cum_time[[#This Row],[22]]+laps_times[[#This Row],[23]])</f>
        <v>5.3861736111111093E-2</v>
      </c>
      <c r="AG76" s="138">
        <f>IF(ISBLANK(laps_times[[#This Row],[24]]),"DNF",    rounds_cum_time[[#This Row],[23]]+laps_times[[#This Row],[24]])</f>
        <v>5.6232002314814795E-2</v>
      </c>
      <c r="AH76" s="138">
        <f>IF(ISBLANK(laps_times[[#This Row],[25]]),"DNF",    rounds_cum_time[[#This Row],[24]]+laps_times[[#This Row],[25]])</f>
        <v>5.8662812499999981E-2</v>
      </c>
      <c r="AI76" s="138">
        <f>IF(ISBLANK(laps_times[[#This Row],[26]]),"DNF",    rounds_cum_time[[#This Row],[25]]+laps_times[[#This Row],[26]])</f>
        <v>6.104787037037035E-2</v>
      </c>
      <c r="AJ76" s="138">
        <f>IF(ISBLANK(laps_times[[#This Row],[27]]),"DNF",    rounds_cum_time[[#This Row],[26]]+laps_times[[#This Row],[27]])</f>
        <v>6.3408738425925912E-2</v>
      </c>
      <c r="AK76" s="138">
        <f>IF(ISBLANK(laps_times[[#This Row],[28]]),"DNF",    rounds_cum_time[[#This Row],[27]]+laps_times[[#This Row],[28]])</f>
        <v>6.5835752314814797E-2</v>
      </c>
      <c r="AL76" s="138">
        <f>IF(ISBLANK(laps_times[[#This Row],[29]]),"DNF",    rounds_cum_time[[#This Row],[28]]+laps_times[[#This Row],[29]])</f>
        <v>6.825853009259257E-2</v>
      </c>
      <c r="AM76" s="138">
        <f>IF(ISBLANK(laps_times[[#This Row],[30]]),"DNF",    rounds_cum_time[[#This Row],[29]]+laps_times[[#This Row],[30]])</f>
        <v>7.0680370370370352E-2</v>
      </c>
      <c r="AN76" s="138">
        <f>IF(ISBLANK(laps_times[[#This Row],[31]]),"DNF",    rounds_cum_time[[#This Row],[30]]+laps_times[[#This Row],[31]])</f>
        <v>7.3065057870370348E-2</v>
      </c>
      <c r="AO76" s="138">
        <f>IF(ISBLANK(laps_times[[#This Row],[32]]),"DNF",    rounds_cum_time[[#This Row],[31]]+laps_times[[#This Row],[32]])</f>
        <v>7.5473969907407387E-2</v>
      </c>
      <c r="AP76" s="138">
        <f>IF(ISBLANK(laps_times[[#This Row],[33]]),"DNF",    rounds_cum_time[[#This Row],[32]]+laps_times[[#This Row],[33]])</f>
        <v>7.7880289351851831E-2</v>
      </c>
      <c r="AQ76" s="138">
        <f>IF(ISBLANK(laps_times[[#This Row],[34]]),"DNF",    rounds_cum_time[[#This Row],[33]]+laps_times[[#This Row],[34]])</f>
        <v>8.0300983796296271E-2</v>
      </c>
      <c r="AR76" s="138">
        <f>IF(ISBLANK(laps_times[[#This Row],[35]]),"DNF",    rounds_cum_time[[#This Row],[34]]+laps_times[[#This Row],[35]])</f>
        <v>8.2696655092592566E-2</v>
      </c>
      <c r="AS76" s="138">
        <f>IF(ISBLANK(laps_times[[#This Row],[36]]),"DNF",    rounds_cum_time[[#This Row],[35]]+laps_times[[#This Row],[36]])</f>
        <v>8.5157037037037017E-2</v>
      </c>
      <c r="AT76" s="138">
        <f>IF(ISBLANK(laps_times[[#This Row],[37]]),"DNF",    rounds_cum_time[[#This Row],[36]]+laps_times[[#This Row],[37]])</f>
        <v>8.7616018518518496E-2</v>
      </c>
      <c r="AU76" s="138">
        <f>IF(ISBLANK(laps_times[[#This Row],[38]]),"DNF",    rounds_cum_time[[#This Row],[37]]+laps_times[[#This Row],[38]])</f>
        <v>9.0090300925925904E-2</v>
      </c>
      <c r="AV76" s="138">
        <f>IF(ISBLANK(laps_times[[#This Row],[39]]),"DNF",    rounds_cum_time[[#This Row],[38]]+laps_times[[#This Row],[39]])</f>
        <v>9.258709490740738E-2</v>
      </c>
      <c r="AW76" s="138">
        <f>IF(ISBLANK(laps_times[[#This Row],[40]]),"DNF",    rounds_cum_time[[#This Row],[39]]+laps_times[[#This Row],[40]])</f>
        <v>9.5369861111111079E-2</v>
      </c>
      <c r="AX76" s="138">
        <f>IF(ISBLANK(laps_times[[#This Row],[41]]),"DNF",    rounds_cum_time[[#This Row],[40]]+laps_times[[#This Row],[41]])</f>
        <v>9.7818738425925894E-2</v>
      </c>
      <c r="AY76" s="138">
        <f>IF(ISBLANK(laps_times[[#This Row],[42]]),"DNF",    rounds_cum_time[[#This Row],[41]]+laps_times[[#This Row],[42]])</f>
        <v>0.1002530671296296</v>
      </c>
      <c r="AZ76" s="138">
        <f>IF(ISBLANK(laps_times[[#This Row],[43]]),"DNF",    rounds_cum_time[[#This Row],[42]]+laps_times[[#This Row],[43]])</f>
        <v>0.10273105324074071</v>
      </c>
      <c r="BA76" s="138">
        <f>IF(ISBLANK(laps_times[[#This Row],[44]]),"DNF",    rounds_cum_time[[#This Row],[43]]+laps_times[[#This Row],[44]])</f>
        <v>0.10517064814814811</v>
      </c>
      <c r="BB76" s="138">
        <f>IF(ISBLANK(laps_times[[#This Row],[45]]),"DNF",    rounds_cum_time[[#This Row],[44]]+laps_times[[#This Row],[45]])</f>
        <v>0.10755388888888885</v>
      </c>
      <c r="BC76" s="138">
        <f>IF(ISBLANK(laps_times[[#This Row],[46]]),"DNF",    rounds_cum_time[[#This Row],[45]]+laps_times[[#This Row],[46]])</f>
        <v>0.1100183796296296</v>
      </c>
      <c r="BD76" s="138">
        <f>IF(ISBLANK(laps_times[[#This Row],[47]]),"DNF",    rounds_cum_time[[#This Row],[46]]+laps_times[[#This Row],[47]])</f>
        <v>0.11249440972222219</v>
      </c>
      <c r="BE76" s="138">
        <f>IF(ISBLANK(laps_times[[#This Row],[48]]),"DNF",    rounds_cum_time[[#This Row],[47]]+laps_times[[#This Row],[48]])</f>
        <v>0.115044537037037</v>
      </c>
      <c r="BF76" s="138">
        <f>IF(ISBLANK(laps_times[[#This Row],[49]]),"DNF",    rounds_cum_time[[#This Row],[48]]+laps_times[[#This Row],[49]])</f>
        <v>0.11749327546296293</v>
      </c>
      <c r="BG76" s="138">
        <f>IF(ISBLANK(laps_times[[#This Row],[50]]),"DNF",    rounds_cum_time[[#This Row],[49]]+laps_times[[#This Row],[50]])</f>
        <v>0.12001935185185182</v>
      </c>
      <c r="BH76" s="138">
        <f>IF(ISBLANK(laps_times[[#This Row],[51]]),"DNF",    rounds_cum_time[[#This Row],[50]]+laps_times[[#This Row],[51]])</f>
        <v>0.12422822916666663</v>
      </c>
      <c r="BI76" s="138">
        <f>IF(ISBLANK(laps_times[[#This Row],[52]]),"DNF",    rounds_cum_time[[#This Row],[51]]+laps_times[[#This Row],[52]])</f>
        <v>0.12671109953703699</v>
      </c>
      <c r="BJ76" s="138">
        <f>IF(ISBLANK(laps_times[[#This Row],[53]]),"DNF",    rounds_cum_time[[#This Row],[52]]+laps_times[[#This Row],[53]])</f>
        <v>0.12979010416666661</v>
      </c>
      <c r="BK76" s="138">
        <f>IF(ISBLANK(laps_times[[#This Row],[54]]),"DNF",    rounds_cum_time[[#This Row],[53]]+laps_times[[#This Row],[54]])</f>
        <v>0.13257957175925922</v>
      </c>
      <c r="BL76" s="138">
        <f>IF(ISBLANK(laps_times[[#This Row],[55]]),"DNF",    rounds_cum_time[[#This Row],[54]]+laps_times[[#This Row],[55]])</f>
        <v>0.13527292824074069</v>
      </c>
      <c r="BM76" s="138">
        <f>IF(ISBLANK(laps_times[[#This Row],[56]]),"DNF",    rounds_cum_time[[#This Row],[55]]+laps_times[[#This Row],[56]])</f>
        <v>0.1379708217592592</v>
      </c>
      <c r="BN76" s="138">
        <f>IF(ISBLANK(laps_times[[#This Row],[57]]),"DNF",    rounds_cum_time[[#This Row],[56]]+laps_times[[#This Row],[57]])</f>
        <v>0.14096538194444438</v>
      </c>
      <c r="BO76" s="138">
        <f>IF(ISBLANK(laps_times[[#This Row],[58]]),"DNF",    rounds_cum_time[[#This Row],[57]]+laps_times[[#This Row],[58]])</f>
        <v>0.14359828703703698</v>
      </c>
      <c r="BP76" s="138">
        <f>IF(ISBLANK(laps_times[[#This Row],[59]]),"DNF",    rounds_cum_time[[#This Row],[58]]+laps_times[[#This Row],[59]])</f>
        <v>0.1462292129629629</v>
      </c>
      <c r="BQ76" s="138">
        <f>IF(ISBLANK(laps_times[[#This Row],[60]]),"DNF",    rounds_cum_time[[#This Row],[59]]+laps_times[[#This Row],[60]])</f>
        <v>0.14881879629629624</v>
      </c>
      <c r="BR76" s="138">
        <f>IF(ISBLANK(laps_times[[#This Row],[61]]),"DNF",    rounds_cum_time[[#This Row],[60]]+laps_times[[#This Row],[61]])</f>
        <v>0.15141521990740736</v>
      </c>
      <c r="BS76" s="138">
        <f>IF(ISBLANK(laps_times[[#This Row],[62]]),"DNF",    rounds_cum_time[[#This Row],[61]]+laps_times[[#This Row],[62]])</f>
        <v>0.15393645833333328</v>
      </c>
      <c r="BT76" s="139">
        <f>IF(ISBLANK(laps_times[[#This Row],[63]]),"DNF",    rounds_cum_time[[#This Row],[62]]+laps_times[[#This Row],[63]])</f>
        <v>0.15627049768518514</v>
      </c>
    </row>
    <row r="77" spans="2:72" x14ac:dyDescent="0.2">
      <c r="B77" s="130">
        <f>laps_times[[#This Row],[poř]]</f>
        <v>72</v>
      </c>
      <c r="C77" s="131">
        <f>laps_times[[#This Row],[s.č.]]</f>
        <v>38</v>
      </c>
      <c r="D77" s="131" t="str">
        <f>laps_times[[#This Row],[jméno]]</f>
        <v>Pinl Michal</v>
      </c>
      <c r="E77" s="132">
        <f>laps_times[[#This Row],[roč]]</f>
        <v>1968</v>
      </c>
      <c r="F77" s="132" t="str">
        <f>laps_times[[#This Row],[kat]]</f>
        <v>M3</v>
      </c>
      <c r="G77" s="132">
        <f>laps_times[[#This Row],[poř_kat]]</f>
        <v>26</v>
      </c>
      <c r="H77" s="131" t="str">
        <f>IF(ISBLANK(laps_times[[#This Row],[klub]]),"-",laps_times[[#This Row],[klub]])</f>
        <v>Jihočeský klub maratonců</v>
      </c>
      <c r="I77" s="134">
        <f>laps_times[[#This Row],[celk. čas]]</f>
        <v>0.15762947916666667</v>
      </c>
      <c r="J77" s="138">
        <f>laps_times[[#This Row],[1]]</f>
        <v>2.7983796296296294E-3</v>
      </c>
      <c r="K77" s="138">
        <f>IF(ISBLANK(laps_times[[#This Row],[2]]),"DNF",    rounds_cum_time[[#This Row],[1]]+laps_times[[#This Row],[2]])</f>
        <v>5.0332060185185185E-3</v>
      </c>
      <c r="L77" s="138">
        <f>IF(ISBLANK(laps_times[[#This Row],[3]]),"DNF",    rounds_cum_time[[#This Row],[2]]+laps_times[[#This Row],[3]])</f>
        <v>7.2373726851851852E-3</v>
      </c>
      <c r="M77" s="138">
        <f>IF(ISBLANK(laps_times[[#This Row],[4]]),"DNF",    rounds_cum_time[[#This Row],[3]]+laps_times[[#This Row],[4]])</f>
        <v>9.4136226851851846E-3</v>
      </c>
      <c r="N77" s="138">
        <f>IF(ISBLANK(laps_times[[#This Row],[5]]),"DNF",    rounds_cum_time[[#This Row],[4]]+laps_times[[#This Row],[5]])</f>
        <v>1.1581296296296296E-2</v>
      </c>
      <c r="O77" s="138">
        <f>IF(ISBLANK(laps_times[[#This Row],[6]]),"DNF",    rounds_cum_time[[#This Row],[5]]+laps_times[[#This Row],[6]])</f>
        <v>1.3767395833333333E-2</v>
      </c>
      <c r="P77" s="138">
        <f>IF(ISBLANK(laps_times[[#This Row],[7]]),"DNF",    rounds_cum_time[[#This Row],[6]]+laps_times[[#This Row],[7]])</f>
        <v>1.5926412037037038E-2</v>
      </c>
      <c r="Q77" s="138">
        <f>IF(ISBLANK(laps_times[[#This Row],[8]]),"DNF",    rounds_cum_time[[#This Row],[7]]+laps_times[[#This Row],[8]])</f>
        <v>1.8127500000000001E-2</v>
      </c>
      <c r="R77" s="138">
        <f>IF(ISBLANK(laps_times[[#This Row],[9]]),"DNF",    rounds_cum_time[[#This Row],[8]]+laps_times[[#This Row],[9]])</f>
        <v>2.0332731481481483E-2</v>
      </c>
      <c r="S77" s="138">
        <f>IF(ISBLANK(laps_times[[#This Row],[10]]),"DNF",    rounds_cum_time[[#This Row],[9]]+laps_times[[#This Row],[10]])</f>
        <v>2.2530810185185185E-2</v>
      </c>
      <c r="T77" s="138">
        <f>IF(ISBLANK(laps_times[[#This Row],[11]]),"DNF",    rounds_cum_time[[#This Row],[10]]+laps_times[[#This Row],[11]])</f>
        <v>2.4742488425925926E-2</v>
      </c>
      <c r="U77" s="138">
        <f>IF(ISBLANK(laps_times[[#This Row],[12]]),"DNF",    rounds_cum_time[[#This Row],[11]]+laps_times[[#This Row],[12]])</f>
        <v>2.7045775462962964E-2</v>
      </c>
      <c r="V77" s="138">
        <f>IF(ISBLANK(laps_times[[#This Row],[13]]),"DNF",    rounds_cum_time[[#This Row],[12]]+laps_times[[#This Row],[13]])</f>
        <v>2.9271157407407409E-2</v>
      </c>
      <c r="W77" s="138">
        <f>IF(ISBLANK(laps_times[[#This Row],[14]]),"DNF",    rounds_cum_time[[#This Row],[13]]+laps_times[[#This Row],[14]])</f>
        <v>3.1505775462962966E-2</v>
      </c>
      <c r="X77" s="138">
        <f>IF(ISBLANK(laps_times[[#This Row],[15]]),"DNF",    rounds_cum_time[[#This Row],[14]]+laps_times[[#This Row],[15]])</f>
        <v>3.3699953703703704E-2</v>
      </c>
      <c r="Y77" s="138">
        <f>IF(ISBLANK(laps_times[[#This Row],[16]]),"DNF",    rounds_cum_time[[#This Row],[15]]+laps_times[[#This Row],[16]])</f>
        <v>3.5926979166666664E-2</v>
      </c>
      <c r="Z77" s="138">
        <f>IF(ISBLANK(laps_times[[#This Row],[17]]),"DNF",    rounds_cum_time[[#This Row],[16]]+laps_times[[#This Row],[17]])</f>
        <v>3.8164224537037036E-2</v>
      </c>
      <c r="AA77" s="138">
        <f>IF(ISBLANK(laps_times[[#This Row],[18]]),"DNF",    rounds_cum_time[[#This Row],[17]]+laps_times[[#This Row],[18]])</f>
        <v>4.0424849537037039E-2</v>
      </c>
      <c r="AB77" s="138">
        <f>IF(ISBLANK(laps_times[[#This Row],[19]]),"DNF",    rounds_cum_time[[#This Row],[18]]+laps_times[[#This Row],[19]])</f>
        <v>4.2747372685185185E-2</v>
      </c>
      <c r="AC77" s="138">
        <f>IF(ISBLANK(laps_times[[#This Row],[20]]),"DNF",    rounds_cum_time[[#This Row],[19]]+laps_times[[#This Row],[20]])</f>
        <v>4.4984907407407404E-2</v>
      </c>
      <c r="AD77" s="138">
        <f>IF(ISBLANK(laps_times[[#This Row],[21]]),"DNF",    rounds_cum_time[[#This Row],[20]]+laps_times[[#This Row],[21]])</f>
        <v>4.7215115740740735E-2</v>
      </c>
      <c r="AE77" s="138">
        <f>IF(ISBLANK(laps_times[[#This Row],[22]]),"DNF",    rounds_cum_time[[#This Row],[21]]+laps_times[[#This Row],[22]])</f>
        <v>4.9487777777777769E-2</v>
      </c>
      <c r="AF77" s="138">
        <f>IF(ISBLANK(laps_times[[#This Row],[23]]),"DNF",    rounds_cum_time[[#This Row],[22]]+laps_times[[#This Row],[23]])</f>
        <v>5.1785092592592584E-2</v>
      </c>
      <c r="AG77" s="138">
        <f>IF(ISBLANK(laps_times[[#This Row],[24]]),"DNF",    rounds_cum_time[[#This Row],[23]]+laps_times[[#This Row],[24]])</f>
        <v>5.409096064814814E-2</v>
      </c>
      <c r="AH77" s="138">
        <f>IF(ISBLANK(laps_times[[#This Row],[25]]),"DNF",    rounds_cum_time[[#This Row],[24]]+laps_times[[#This Row],[25]])</f>
        <v>5.6538402777777767E-2</v>
      </c>
      <c r="AI77" s="138">
        <f>IF(ISBLANK(laps_times[[#This Row],[26]]),"DNF",    rounds_cum_time[[#This Row],[25]]+laps_times[[#This Row],[26]])</f>
        <v>5.8852384259259247E-2</v>
      </c>
      <c r="AJ77" s="138">
        <f>IF(ISBLANK(laps_times[[#This Row],[27]]),"DNF",    rounds_cum_time[[#This Row],[26]]+laps_times[[#This Row],[27]])</f>
        <v>6.1171944444444432E-2</v>
      </c>
      <c r="AK77" s="138">
        <f>IF(ISBLANK(laps_times[[#This Row],[28]]),"DNF",    rounds_cum_time[[#This Row],[27]]+laps_times[[#This Row],[28]])</f>
        <v>6.3520590277777761E-2</v>
      </c>
      <c r="AL77" s="138">
        <f>IF(ISBLANK(laps_times[[#This Row],[29]]),"DNF",    rounds_cum_time[[#This Row],[28]]+laps_times[[#This Row],[29]])</f>
        <v>6.587416666666665E-2</v>
      </c>
      <c r="AM77" s="138">
        <f>IF(ISBLANK(laps_times[[#This Row],[30]]),"DNF",    rounds_cum_time[[#This Row],[29]]+laps_times[[#This Row],[30]])</f>
        <v>6.8289224537037022E-2</v>
      </c>
      <c r="AN77" s="138">
        <f>IF(ISBLANK(laps_times[[#This Row],[31]]),"DNF",    rounds_cum_time[[#This Row],[30]]+laps_times[[#This Row],[31]])</f>
        <v>7.0811087962962954E-2</v>
      </c>
      <c r="AO77" s="138">
        <f>IF(ISBLANK(laps_times[[#This Row],[32]]),"DNF",    rounds_cum_time[[#This Row],[31]]+laps_times[[#This Row],[32]])</f>
        <v>7.3211192129629621E-2</v>
      </c>
      <c r="AP77" s="138">
        <f>IF(ISBLANK(laps_times[[#This Row],[33]]),"DNF",    rounds_cum_time[[#This Row],[32]]+laps_times[[#This Row],[33]])</f>
        <v>7.5604780092592583E-2</v>
      </c>
      <c r="AQ77" s="138">
        <f>IF(ISBLANK(laps_times[[#This Row],[34]]),"DNF",    rounds_cum_time[[#This Row],[33]]+laps_times[[#This Row],[34]])</f>
        <v>7.8053043981481468E-2</v>
      </c>
      <c r="AR77" s="138">
        <f>IF(ISBLANK(laps_times[[#This Row],[35]]),"DNF",    rounds_cum_time[[#This Row],[34]]+laps_times[[#This Row],[35]])</f>
        <v>8.0647557870370354E-2</v>
      </c>
      <c r="AS77" s="138">
        <f>IF(ISBLANK(laps_times[[#This Row],[36]]),"DNF",    rounds_cum_time[[#This Row],[35]]+laps_times[[#This Row],[36]])</f>
        <v>8.317122685185184E-2</v>
      </c>
      <c r="AT77" s="138">
        <f>IF(ISBLANK(laps_times[[#This Row],[37]]),"DNF",    rounds_cum_time[[#This Row],[36]]+laps_times[[#This Row],[37]])</f>
        <v>8.568964120370369E-2</v>
      </c>
      <c r="AU77" s="138">
        <f>IF(ISBLANK(laps_times[[#This Row],[38]]),"DNF",    rounds_cum_time[[#This Row],[37]]+laps_times[[#This Row],[38]])</f>
        <v>8.8348715277777767E-2</v>
      </c>
      <c r="AV77" s="138">
        <f>IF(ISBLANK(laps_times[[#This Row],[39]]),"DNF",    rounds_cum_time[[#This Row],[38]]+laps_times[[#This Row],[39]])</f>
        <v>9.0892037037037021E-2</v>
      </c>
      <c r="AW77" s="138">
        <f>IF(ISBLANK(laps_times[[#This Row],[40]]),"DNF",    rounds_cum_time[[#This Row],[39]]+laps_times[[#This Row],[40]])</f>
        <v>9.349460648148146E-2</v>
      </c>
      <c r="AX77" s="138">
        <f>IF(ISBLANK(laps_times[[#This Row],[41]]),"DNF",    rounds_cum_time[[#This Row],[40]]+laps_times[[#This Row],[41]])</f>
        <v>9.6126030092592574E-2</v>
      </c>
      <c r="AY77" s="138">
        <f>IF(ISBLANK(laps_times[[#This Row],[42]]),"DNF",    rounds_cum_time[[#This Row],[41]]+laps_times[[#This Row],[42]])</f>
        <v>9.8755532407407393E-2</v>
      </c>
      <c r="AZ77" s="138">
        <f>IF(ISBLANK(laps_times[[#This Row],[43]]),"DNF",    rounds_cum_time[[#This Row],[42]]+laps_times[[#This Row],[43]])</f>
        <v>0.10145458333333332</v>
      </c>
      <c r="BA77" s="138">
        <f>IF(ISBLANK(laps_times[[#This Row],[44]]),"DNF",    rounds_cum_time[[#This Row],[43]]+laps_times[[#This Row],[44]])</f>
        <v>0.10406781249999998</v>
      </c>
      <c r="BB77" s="138">
        <f>IF(ISBLANK(laps_times[[#This Row],[45]]),"DNF",    rounds_cum_time[[#This Row],[44]]+laps_times[[#This Row],[45]])</f>
        <v>0.1068634722222222</v>
      </c>
      <c r="BC77" s="138">
        <f>IF(ISBLANK(laps_times[[#This Row],[46]]),"DNF",    rounds_cum_time[[#This Row],[45]]+laps_times[[#This Row],[46]])</f>
        <v>0.10954535879629627</v>
      </c>
      <c r="BD77" s="138">
        <f>IF(ISBLANK(laps_times[[#This Row],[47]]),"DNF",    rounds_cum_time[[#This Row],[46]]+laps_times[[#This Row],[47]])</f>
        <v>0.11240124999999998</v>
      </c>
      <c r="BE77" s="138">
        <f>IF(ISBLANK(laps_times[[#This Row],[48]]),"DNF",    rounds_cum_time[[#This Row],[47]]+laps_times[[#This Row],[48]])</f>
        <v>0.11520427083333332</v>
      </c>
      <c r="BF77" s="138">
        <f>IF(ISBLANK(laps_times[[#This Row],[49]]),"DNF",    rounds_cum_time[[#This Row],[48]]+laps_times[[#This Row],[49]])</f>
        <v>0.11803368055555553</v>
      </c>
      <c r="BG77" s="138">
        <f>IF(ISBLANK(laps_times[[#This Row],[50]]),"DNF",    rounds_cum_time[[#This Row],[49]]+laps_times[[#This Row],[50]])</f>
        <v>0.12071770833333331</v>
      </c>
      <c r="BH77" s="138">
        <f>IF(ISBLANK(laps_times[[#This Row],[51]]),"DNF",    rounds_cum_time[[#This Row],[50]]+laps_times[[#This Row],[51]])</f>
        <v>0.12363850694444442</v>
      </c>
      <c r="BI77" s="138">
        <f>IF(ISBLANK(laps_times[[#This Row],[52]]),"DNF",    rounds_cum_time[[#This Row],[51]]+laps_times[[#This Row],[52]])</f>
        <v>0.12639201388888888</v>
      </c>
      <c r="BJ77" s="138">
        <f>IF(ISBLANK(laps_times[[#This Row],[53]]),"DNF",    rounds_cum_time[[#This Row],[52]]+laps_times[[#This Row],[53]])</f>
        <v>0.12921789351851851</v>
      </c>
      <c r="BK77" s="138">
        <f>IF(ISBLANK(laps_times[[#This Row],[54]]),"DNF",    rounds_cum_time[[#This Row],[53]]+laps_times[[#This Row],[54]])</f>
        <v>0.13206881944444443</v>
      </c>
      <c r="BL77" s="138">
        <f>IF(ISBLANK(laps_times[[#This Row],[55]]),"DNF",    rounds_cum_time[[#This Row],[54]]+laps_times[[#This Row],[55]])</f>
        <v>0.13491973379629629</v>
      </c>
      <c r="BM77" s="138">
        <f>IF(ISBLANK(laps_times[[#This Row],[56]]),"DNF",    rounds_cum_time[[#This Row],[55]]+laps_times[[#This Row],[56]])</f>
        <v>0.13777983796296295</v>
      </c>
      <c r="BN77" s="138">
        <f>IF(ISBLANK(laps_times[[#This Row],[57]]),"DNF",    rounds_cum_time[[#This Row],[56]]+laps_times[[#This Row],[57]])</f>
        <v>0.14076282407407406</v>
      </c>
      <c r="BO77" s="138">
        <f>IF(ISBLANK(laps_times[[#This Row],[58]]),"DNF",    rounds_cum_time[[#This Row],[57]]+laps_times[[#This Row],[58]])</f>
        <v>0.14357377314814815</v>
      </c>
      <c r="BP77" s="138">
        <f>IF(ISBLANK(laps_times[[#This Row],[59]]),"DNF",    rounds_cum_time[[#This Row],[58]]+laps_times[[#This Row],[59]])</f>
        <v>0.14640821759259259</v>
      </c>
      <c r="BQ77" s="138">
        <f>IF(ISBLANK(laps_times[[#This Row],[60]]),"DNF",    rounds_cum_time[[#This Row],[59]]+laps_times[[#This Row],[60]])</f>
        <v>0.14925740740740739</v>
      </c>
      <c r="BR77" s="138">
        <f>IF(ISBLANK(laps_times[[#This Row],[61]]),"DNF",    rounds_cum_time[[#This Row],[60]]+laps_times[[#This Row],[61]])</f>
        <v>0.15201339120370369</v>
      </c>
      <c r="BS77" s="138">
        <f>IF(ISBLANK(laps_times[[#This Row],[62]]),"DNF",    rounds_cum_time[[#This Row],[61]]+laps_times[[#This Row],[62]])</f>
        <v>0.15487451388888887</v>
      </c>
      <c r="BT77" s="139">
        <f>IF(ISBLANK(laps_times[[#This Row],[63]]),"DNF",    rounds_cum_time[[#This Row],[62]]+laps_times[[#This Row],[63]])</f>
        <v>0.15762947916666664</v>
      </c>
    </row>
    <row r="78" spans="2:72" x14ac:dyDescent="0.2">
      <c r="B78" s="130">
        <f>laps_times[[#This Row],[poř]]</f>
        <v>73</v>
      </c>
      <c r="C78" s="131">
        <f>laps_times[[#This Row],[s.č.]]</f>
        <v>87</v>
      </c>
      <c r="D78" s="131" t="str">
        <f>laps_times[[#This Row],[jméno]]</f>
        <v>Luberda Petr</v>
      </c>
      <c r="E78" s="132">
        <f>laps_times[[#This Row],[roč]]</f>
        <v>1965</v>
      </c>
      <c r="F78" s="132" t="str">
        <f>laps_times[[#This Row],[kat]]</f>
        <v>M4</v>
      </c>
      <c r="G78" s="132">
        <f>laps_times[[#This Row],[poř_kat]]</f>
        <v>15</v>
      </c>
      <c r="H78" s="131" t="str">
        <f>IF(ISBLANK(laps_times[[#This Row],[klub]]),"-",laps_times[[#This Row],[klub]])</f>
        <v>-</v>
      </c>
      <c r="I78" s="134">
        <f>laps_times[[#This Row],[celk. čas]]</f>
        <v>0.15777214120370373</v>
      </c>
      <c r="J78" s="138">
        <f>laps_times[[#This Row],[1]]</f>
        <v>2.9626736111111117E-3</v>
      </c>
      <c r="K78" s="138">
        <f>IF(ISBLANK(laps_times[[#This Row],[2]]),"DNF",    rounds_cum_time[[#This Row],[1]]+laps_times[[#This Row],[2]])</f>
        <v>5.2363541666666669E-3</v>
      </c>
      <c r="L78" s="138">
        <f>IF(ISBLANK(laps_times[[#This Row],[3]]),"DNF",    rounds_cum_time[[#This Row],[2]]+laps_times[[#This Row],[3]])</f>
        <v>7.5204976851851856E-3</v>
      </c>
      <c r="M78" s="138">
        <f>IF(ISBLANK(laps_times[[#This Row],[4]]),"DNF",    rounds_cum_time[[#This Row],[3]]+laps_times[[#This Row],[4]])</f>
        <v>9.8032986111111116E-3</v>
      </c>
      <c r="N78" s="138">
        <f>IF(ISBLANK(laps_times[[#This Row],[5]]),"DNF",    rounds_cum_time[[#This Row],[4]]+laps_times[[#This Row],[5]])</f>
        <v>1.2075659722222222E-2</v>
      </c>
      <c r="O78" s="138">
        <f>IF(ISBLANK(laps_times[[#This Row],[6]]),"DNF",    rounds_cum_time[[#This Row],[5]]+laps_times[[#This Row],[6]])</f>
        <v>1.4356273148148148E-2</v>
      </c>
      <c r="P78" s="138">
        <f>IF(ISBLANK(laps_times[[#This Row],[7]]),"DNF",    rounds_cum_time[[#This Row],[6]]+laps_times[[#This Row],[7]])</f>
        <v>1.6646828703703702E-2</v>
      </c>
      <c r="Q78" s="138">
        <f>IF(ISBLANK(laps_times[[#This Row],[8]]),"DNF",    rounds_cum_time[[#This Row],[7]]+laps_times[[#This Row],[8]])</f>
        <v>1.8925879629629626E-2</v>
      </c>
      <c r="R78" s="138">
        <f>IF(ISBLANK(laps_times[[#This Row],[9]]),"DNF",    rounds_cum_time[[#This Row],[8]]+laps_times[[#This Row],[9]])</f>
        <v>2.1213819444444441E-2</v>
      </c>
      <c r="S78" s="138">
        <f>IF(ISBLANK(laps_times[[#This Row],[10]]),"DNF",    rounds_cum_time[[#This Row],[9]]+laps_times[[#This Row],[10]])</f>
        <v>2.347358796296296E-2</v>
      </c>
      <c r="T78" s="138">
        <f>IF(ISBLANK(laps_times[[#This Row],[11]]),"DNF",    rounds_cum_time[[#This Row],[10]]+laps_times[[#This Row],[11]])</f>
        <v>2.5743599537037035E-2</v>
      </c>
      <c r="U78" s="138">
        <f>IF(ISBLANK(laps_times[[#This Row],[12]]),"DNF",    rounds_cum_time[[#This Row],[11]]+laps_times[[#This Row],[12]])</f>
        <v>2.7996736111111108E-2</v>
      </c>
      <c r="V78" s="138">
        <f>IF(ISBLANK(laps_times[[#This Row],[13]]),"DNF",    rounds_cum_time[[#This Row],[12]]+laps_times[[#This Row],[13]])</f>
        <v>3.0319837962962958E-2</v>
      </c>
      <c r="W78" s="138">
        <f>IF(ISBLANK(laps_times[[#This Row],[14]]),"DNF",    rounds_cum_time[[#This Row],[13]]+laps_times[[#This Row],[14]])</f>
        <v>3.2605023148148143E-2</v>
      </c>
      <c r="X78" s="138">
        <f>IF(ISBLANK(laps_times[[#This Row],[15]]),"DNF",    rounds_cum_time[[#This Row],[14]]+laps_times[[#This Row],[15]])</f>
        <v>3.4859467592592591E-2</v>
      </c>
      <c r="Y78" s="138">
        <f>IF(ISBLANK(laps_times[[#This Row],[16]]),"DNF",    rounds_cum_time[[#This Row],[15]]+laps_times[[#This Row],[16]])</f>
        <v>3.7115937500000001E-2</v>
      </c>
      <c r="Z78" s="138">
        <f>IF(ISBLANK(laps_times[[#This Row],[17]]),"DNF",    rounds_cum_time[[#This Row],[16]]+laps_times[[#This Row],[17]])</f>
        <v>3.9313657407407408E-2</v>
      </c>
      <c r="AA78" s="138">
        <f>IF(ISBLANK(laps_times[[#This Row],[18]]),"DNF",    rounds_cum_time[[#This Row],[17]]+laps_times[[#This Row],[18]])</f>
        <v>4.1572962962962964E-2</v>
      </c>
      <c r="AB78" s="138">
        <f>IF(ISBLANK(laps_times[[#This Row],[19]]),"DNF",    rounds_cum_time[[#This Row],[18]]+laps_times[[#This Row],[19]])</f>
        <v>4.3922511574074077E-2</v>
      </c>
      <c r="AC78" s="138">
        <f>IF(ISBLANK(laps_times[[#This Row],[20]]),"DNF",    rounds_cum_time[[#This Row],[19]]+laps_times[[#This Row],[20]])</f>
        <v>4.6268854166666672E-2</v>
      </c>
      <c r="AD78" s="138">
        <f>IF(ISBLANK(laps_times[[#This Row],[21]]),"DNF",    rounds_cum_time[[#This Row],[20]]+laps_times[[#This Row],[21]])</f>
        <v>4.8615694444444447E-2</v>
      </c>
      <c r="AE78" s="138">
        <f>IF(ISBLANK(laps_times[[#This Row],[22]]),"DNF",    rounds_cum_time[[#This Row],[21]]+laps_times[[#This Row],[22]])</f>
        <v>5.0951354166666671E-2</v>
      </c>
      <c r="AF78" s="138">
        <f>IF(ISBLANK(laps_times[[#This Row],[23]]),"DNF",    rounds_cum_time[[#This Row],[22]]+laps_times[[#This Row],[23]])</f>
        <v>5.3251736111111114E-2</v>
      </c>
      <c r="AG78" s="138">
        <f>IF(ISBLANK(laps_times[[#This Row],[24]]),"DNF",    rounds_cum_time[[#This Row],[23]]+laps_times[[#This Row],[24]])</f>
        <v>5.5637048611111115E-2</v>
      </c>
      <c r="AH78" s="138">
        <f>IF(ISBLANK(laps_times[[#This Row],[25]]),"DNF",    rounds_cum_time[[#This Row],[24]]+laps_times[[#This Row],[25]])</f>
        <v>5.7999803240740742E-2</v>
      </c>
      <c r="AI78" s="138">
        <f>IF(ISBLANK(laps_times[[#This Row],[26]]),"DNF",    rounds_cum_time[[#This Row],[25]]+laps_times[[#This Row],[26]])</f>
        <v>6.0353564814814818E-2</v>
      </c>
      <c r="AJ78" s="138">
        <f>IF(ISBLANK(laps_times[[#This Row],[27]]),"DNF",    rounds_cum_time[[#This Row],[26]]+laps_times[[#This Row],[27]])</f>
        <v>6.2737164351851851E-2</v>
      </c>
      <c r="AK78" s="138">
        <f>IF(ISBLANK(laps_times[[#This Row],[28]]),"DNF",    rounds_cum_time[[#This Row],[27]]+laps_times[[#This Row],[28]])</f>
        <v>6.5109328703703701E-2</v>
      </c>
      <c r="AL78" s="138">
        <f>IF(ISBLANK(laps_times[[#This Row],[29]]),"DNF",    rounds_cum_time[[#This Row],[28]]+laps_times[[#This Row],[29]])</f>
        <v>6.7462534722222217E-2</v>
      </c>
      <c r="AM78" s="138">
        <f>IF(ISBLANK(laps_times[[#This Row],[30]]),"DNF",    rounds_cum_time[[#This Row],[29]]+laps_times[[#This Row],[30]])</f>
        <v>6.9805115740740734E-2</v>
      </c>
      <c r="AN78" s="138">
        <f>IF(ISBLANK(laps_times[[#This Row],[31]]),"DNF",    rounds_cum_time[[#This Row],[30]]+laps_times[[#This Row],[31]])</f>
        <v>7.2197476851851849E-2</v>
      </c>
      <c r="AO78" s="138">
        <f>IF(ISBLANK(laps_times[[#This Row],[32]]),"DNF",    rounds_cum_time[[#This Row],[31]]+laps_times[[#This Row],[32]])</f>
        <v>7.4628622685185178E-2</v>
      </c>
      <c r="AP78" s="138">
        <f>IF(ISBLANK(laps_times[[#This Row],[33]]),"DNF",    rounds_cum_time[[#This Row],[32]]+laps_times[[#This Row],[33]])</f>
        <v>7.7080254629629627E-2</v>
      </c>
      <c r="AQ78" s="138">
        <f>IF(ISBLANK(laps_times[[#This Row],[34]]),"DNF",    rounds_cum_time[[#This Row],[33]]+laps_times[[#This Row],[34]])</f>
        <v>7.9435833333333331E-2</v>
      </c>
      <c r="AR78" s="138">
        <f>IF(ISBLANK(laps_times[[#This Row],[35]]),"DNF",    rounds_cum_time[[#This Row],[34]]+laps_times[[#This Row],[35]])</f>
        <v>8.2101493055555558E-2</v>
      </c>
      <c r="AS78" s="138">
        <f>IF(ISBLANK(laps_times[[#This Row],[36]]),"DNF",    rounds_cum_time[[#This Row],[35]]+laps_times[[#This Row],[36]])</f>
        <v>8.4425960648148154E-2</v>
      </c>
      <c r="AT78" s="138">
        <f>IF(ISBLANK(laps_times[[#This Row],[37]]),"DNF",    rounds_cum_time[[#This Row],[36]]+laps_times[[#This Row],[37]])</f>
        <v>8.6818634259259272E-2</v>
      </c>
      <c r="AU78" s="138">
        <f>IF(ISBLANK(laps_times[[#This Row],[38]]),"DNF",    rounds_cum_time[[#This Row],[37]]+laps_times[[#This Row],[38]])</f>
        <v>8.9154340277777785E-2</v>
      </c>
      <c r="AV78" s="138">
        <f>IF(ISBLANK(laps_times[[#This Row],[39]]),"DNF",    rounds_cum_time[[#This Row],[38]]+laps_times[[#This Row],[39]])</f>
        <v>9.1529687500000012E-2</v>
      </c>
      <c r="AW78" s="138">
        <f>IF(ISBLANK(laps_times[[#This Row],[40]]),"DNF",    rounds_cum_time[[#This Row],[39]]+laps_times[[#This Row],[40]])</f>
        <v>9.4116469907407421E-2</v>
      </c>
      <c r="AX78" s="138">
        <f>IF(ISBLANK(laps_times[[#This Row],[41]]),"DNF",    rounds_cum_time[[#This Row],[40]]+laps_times[[#This Row],[41]])</f>
        <v>9.6574803240740761E-2</v>
      </c>
      <c r="AY78" s="138">
        <f>IF(ISBLANK(laps_times[[#This Row],[42]]),"DNF",    rounds_cum_time[[#This Row],[41]]+laps_times[[#This Row],[42]])</f>
        <v>0.10055430555555557</v>
      </c>
      <c r="AZ78" s="138">
        <f>IF(ISBLANK(laps_times[[#This Row],[43]]),"DNF",    rounds_cum_time[[#This Row],[42]]+laps_times[[#This Row],[43]])</f>
        <v>0.10288804398148149</v>
      </c>
      <c r="BA78" s="138">
        <f>IF(ISBLANK(laps_times[[#This Row],[44]]),"DNF",    rounds_cum_time[[#This Row],[43]]+laps_times[[#This Row],[44]])</f>
        <v>0.10523855324074075</v>
      </c>
      <c r="BB78" s="138">
        <f>IF(ISBLANK(laps_times[[#This Row],[45]]),"DNF",    rounds_cum_time[[#This Row],[44]]+laps_times[[#This Row],[45]])</f>
        <v>0.10754322916666667</v>
      </c>
      <c r="BC78" s="138">
        <f>IF(ISBLANK(laps_times[[#This Row],[46]]),"DNF",    rounds_cum_time[[#This Row],[45]]+laps_times[[#This Row],[46]])</f>
        <v>0.10980262731481481</v>
      </c>
      <c r="BD78" s="138">
        <f>IF(ISBLANK(laps_times[[#This Row],[47]]),"DNF",    rounds_cum_time[[#This Row],[46]]+laps_times[[#This Row],[47]])</f>
        <v>0.11194064814814815</v>
      </c>
      <c r="BE78" s="138">
        <f>IF(ISBLANK(laps_times[[#This Row],[48]]),"DNF",    rounds_cum_time[[#This Row],[47]]+laps_times[[#This Row],[48]])</f>
        <v>0.1140469675925926</v>
      </c>
      <c r="BF78" s="138">
        <f>IF(ISBLANK(laps_times[[#This Row],[49]]),"DNF",    rounds_cum_time[[#This Row],[48]]+laps_times[[#This Row],[49]])</f>
        <v>0.11637806712962964</v>
      </c>
      <c r="BG78" s="138">
        <f>IF(ISBLANK(laps_times[[#This Row],[50]]),"DNF",    rounds_cum_time[[#This Row],[49]]+laps_times[[#This Row],[50]])</f>
        <v>0.11884401620370372</v>
      </c>
      <c r="BH78" s="138">
        <f>IF(ISBLANK(laps_times[[#This Row],[51]]),"DNF",    rounds_cum_time[[#This Row],[50]]+laps_times[[#This Row],[51]])</f>
        <v>0.12135489583333335</v>
      </c>
      <c r="BI78" s="138">
        <f>IF(ISBLANK(laps_times[[#This Row],[52]]),"DNF",    rounds_cum_time[[#This Row],[51]]+laps_times[[#This Row],[52]])</f>
        <v>0.12389541666666669</v>
      </c>
      <c r="BJ78" s="138">
        <f>IF(ISBLANK(laps_times[[#This Row],[53]]),"DNF",    rounds_cum_time[[#This Row],[52]]+laps_times[[#This Row],[53]])</f>
        <v>0.12639555555555557</v>
      </c>
      <c r="BK78" s="138">
        <f>IF(ISBLANK(laps_times[[#This Row],[54]]),"DNF",    rounds_cum_time[[#This Row],[53]]+laps_times[[#This Row],[54]])</f>
        <v>0.13106297453703705</v>
      </c>
      <c r="BL78" s="138">
        <f>IF(ISBLANK(laps_times[[#This Row],[55]]),"DNF",    rounds_cum_time[[#This Row],[54]]+laps_times[[#This Row],[55]])</f>
        <v>0.13363915509259261</v>
      </c>
      <c r="BM78" s="138">
        <f>IF(ISBLANK(laps_times[[#This Row],[56]]),"DNF",    rounds_cum_time[[#This Row],[55]]+laps_times[[#This Row],[56]])</f>
        <v>0.13661153935185186</v>
      </c>
      <c r="BN78" s="138">
        <f>IF(ISBLANK(laps_times[[#This Row],[57]]),"DNF",    rounds_cum_time[[#This Row],[56]]+laps_times[[#This Row],[57]])</f>
        <v>0.13926590277777778</v>
      </c>
      <c r="BO78" s="138">
        <f>IF(ISBLANK(laps_times[[#This Row],[58]]),"DNF",    rounds_cum_time[[#This Row],[57]]+laps_times[[#This Row],[58]])</f>
        <v>0.14296365740740741</v>
      </c>
      <c r="BP78" s="138">
        <f>IF(ISBLANK(laps_times[[#This Row],[59]]),"DNF",    rounds_cum_time[[#This Row],[58]]+laps_times[[#This Row],[59]])</f>
        <v>0.14666140046296297</v>
      </c>
      <c r="BQ78" s="138">
        <f>IF(ISBLANK(laps_times[[#This Row],[60]]),"DNF",    rounds_cum_time[[#This Row],[59]]+laps_times[[#This Row],[60]])</f>
        <v>0.14997994212962965</v>
      </c>
      <c r="BR78" s="138">
        <f>IF(ISBLANK(laps_times[[#This Row],[61]]),"DNF",    rounds_cum_time[[#This Row],[60]]+laps_times[[#This Row],[61]])</f>
        <v>0.15276837962962964</v>
      </c>
      <c r="BS78" s="138">
        <f>IF(ISBLANK(laps_times[[#This Row],[62]]),"DNF",    rounds_cum_time[[#This Row],[61]]+laps_times[[#This Row],[62]])</f>
        <v>0.15541166666666667</v>
      </c>
      <c r="BT78" s="139">
        <f>IF(ISBLANK(laps_times[[#This Row],[63]]),"DNF",    rounds_cum_time[[#This Row],[62]]+laps_times[[#This Row],[63]])</f>
        <v>0.1577721412037037</v>
      </c>
    </row>
    <row r="79" spans="2:72" x14ac:dyDescent="0.2">
      <c r="B79" s="130">
        <f>laps_times[[#This Row],[poř]]</f>
        <v>74</v>
      </c>
      <c r="C79" s="131">
        <f>laps_times[[#This Row],[s.č.]]</f>
        <v>43</v>
      </c>
      <c r="D79" s="131" t="str">
        <f>laps_times[[#This Row],[jméno]]</f>
        <v>Vostrý Miroslav</v>
      </c>
      <c r="E79" s="132">
        <f>laps_times[[#This Row],[roč]]</f>
        <v>1977</v>
      </c>
      <c r="F79" s="132" t="str">
        <f>laps_times[[#This Row],[kat]]</f>
        <v>M2</v>
      </c>
      <c r="G79" s="132">
        <f>laps_times[[#This Row],[poř_kat]]</f>
        <v>19</v>
      </c>
      <c r="H79" s="131" t="str">
        <f>IF(ISBLANK(laps_times[[#This Row],[klub]]),"-",laps_times[[#This Row],[klub]])</f>
        <v>Maraton klub Kladno</v>
      </c>
      <c r="I79" s="134">
        <f>laps_times[[#This Row],[celk. čas]]</f>
        <v>0.15797386574074074</v>
      </c>
      <c r="J79" s="138">
        <f>laps_times[[#This Row],[1]]</f>
        <v>2.8271412037037037E-3</v>
      </c>
      <c r="K79" s="138">
        <f>IF(ISBLANK(laps_times[[#This Row],[2]]),"DNF",    rounds_cum_time[[#This Row],[1]]+laps_times[[#This Row],[2]])</f>
        <v>5.0821412037037033E-3</v>
      </c>
      <c r="L79" s="138">
        <f>IF(ISBLANK(laps_times[[#This Row],[3]]),"DNF",    rounds_cum_time[[#This Row],[2]]+laps_times[[#This Row],[3]])</f>
        <v>7.3223726851851852E-3</v>
      </c>
      <c r="M79" s="138">
        <f>IF(ISBLANK(laps_times[[#This Row],[4]]),"DNF",    rounds_cum_time[[#This Row],[3]]+laps_times[[#This Row],[4]])</f>
        <v>9.5637037037037045E-3</v>
      </c>
      <c r="N79" s="138">
        <f>IF(ISBLANK(laps_times[[#This Row],[5]]),"DNF",    rounds_cum_time[[#This Row],[4]]+laps_times[[#This Row],[5]])</f>
        <v>1.1995601851851853E-2</v>
      </c>
      <c r="O79" s="138">
        <f>IF(ISBLANK(laps_times[[#This Row],[6]]),"DNF",    rounds_cum_time[[#This Row],[5]]+laps_times[[#This Row],[6]])</f>
        <v>1.4119479166666667E-2</v>
      </c>
      <c r="P79" s="138">
        <f>IF(ISBLANK(laps_times[[#This Row],[7]]),"DNF",    rounds_cum_time[[#This Row],[6]]+laps_times[[#This Row],[7]])</f>
        <v>1.6329629629629631E-2</v>
      </c>
      <c r="Q79" s="138">
        <f>IF(ISBLANK(laps_times[[#This Row],[8]]),"DNF",    rounds_cum_time[[#This Row],[7]]+laps_times[[#This Row],[8]])</f>
        <v>1.8543900462962965E-2</v>
      </c>
      <c r="R79" s="138">
        <f>IF(ISBLANK(laps_times[[#This Row],[9]]),"DNF",    rounds_cum_time[[#This Row],[8]]+laps_times[[#This Row],[9]])</f>
        <v>2.0797673611111112E-2</v>
      </c>
      <c r="S79" s="138">
        <f>IF(ISBLANK(laps_times[[#This Row],[10]]),"DNF",    rounds_cum_time[[#This Row],[9]]+laps_times[[#This Row],[10]])</f>
        <v>2.3023587962962964E-2</v>
      </c>
      <c r="T79" s="138">
        <f>IF(ISBLANK(laps_times[[#This Row],[11]]),"DNF",    rounds_cum_time[[#This Row],[10]]+laps_times[[#This Row],[11]])</f>
        <v>2.5249560185185187E-2</v>
      </c>
      <c r="U79" s="138">
        <f>IF(ISBLANK(laps_times[[#This Row],[12]]),"DNF",    rounds_cum_time[[#This Row],[11]]+laps_times[[#This Row],[12]])</f>
        <v>2.7481111111111112E-2</v>
      </c>
      <c r="V79" s="138">
        <f>IF(ISBLANK(laps_times[[#This Row],[13]]),"DNF",    rounds_cum_time[[#This Row],[12]]+laps_times[[#This Row],[13]])</f>
        <v>2.9769942129629631E-2</v>
      </c>
      <c r="W79" s="138">
        <f>IF(ISBLANK(laps_times[[#This Row],[14]]),"DNF",    rounds_cum_time[[#This Row],[13]]+laps_times[[#This Row],[14]])</f>
        <v>3.2019351851851854E-2</v>
      </c>
      <c r="X79" s="138">
        <f>IF(ISBLANK(laps_times[[#This Row],[15]]),"DNF",    rounds_cum_time[[#This Row],[14]]+laps_times[[#This Row],[15]])</f>
        <v>3.431545138888889E-2</v>
      </c>
      <c r="Y79" s="138">
        <f>IF(ISBLANK(laps_times[[#This Row],[16]]),"DNF",    rounds_cum_time[[#This Row],[15]]+laps_times[[#This Row],[16]])</f>
        <v>3.6630034722222225E-2</v>
      </c>
      <c r="Z79" s="138">
        <f>IF(ISBLANK(laps_times[[#This Row],[17]]),"DNF",    rounds_cum_time[[#This Row],[16]]+laps_times[[#This Row],[17]])</f>
        <v>3.9072939814814821E-2</v>
      </c>
      <c r="AA79" s="138">
        <f>IF(ISBLANK(laps_times[[#This Row],[18]]),"DNF",    rounds_cum_time[[#This Row],[17]]+laps_times[[#This Row],[18]])</f>
        <v>4.1462546296296303E-2</v>
      </c>
      <c r="AB79" s="138">
        <f>IF(ISBLANK(laps_times[[#This Row],[19]]),"DNF",    rounds_cum_time[[#This Row],[18]]+laps_times[[#This Row],[19]])</f>
        <v>4.4001863425925936E-2</v>
      </c>
      <c r="AC79" s="138">
        <f>IF(ISBLANK(laps_times[[#This Row],[20]]),"DNF",    rounds_cum_time[[#This Row],[19]]+laps_times[[#This Row],[20]])</f>
        <v>4.64894675925926E-2</v>
      </c>
      <c r="AD79" s="138">
        <f>IF(ISBLANK(laps_times[[#This Row],[21]]),"DNF",    rounds_cum_time[[#This Row],[20]]+laps_times[[#This Row],[21]])</f>
        <v>4.8850590277777786E-2</v>
      </c>
      <c r="AE79" s="138">
        <f>IF(ISBLANK(laps_times[[#This Row],[22]]),"DNF",    rounds_cum_time[[#This Row],[21]]+laps_times[[#This Row],[22]])</f>
        <v>5.122481481481482E-2</v>
      </c>
      <c r="AF79" s="138">
        <f>IF(ISBLANK(laps_times[[#This Row],[23]]),"DNF",    rounds_cum_time[[#This Row],[22]]+laps_times[[#This Row],[23]])</f>
        <v>5.3588043981481488E-2</v>
      </c>
      <c r="AG79" s="138">
        <f>IF(ISBLANK(laps_times[[#This Row],[24]]),"DNF",    rounds_cum_time[[#This Row],[23]]+laps_times[[#This Row],[24]])</f>
        <v>5.5984861111111117E-2</v>
      </c>
      <c r="AH79" s="138">
        <f>IF(ISBLANK(laps_times[[#This Row],[25]]),"DNF",    rounds_cum_time[[#This Row],[24]]+laps_times[[#This Row],[25]])</f>
        <v>5.8398356481481485E-2</v>
      </c>
      <c r="AI79" s="138">
        <f>IF(ISBLANK(laps_times[[#This Row],[26]]),"DNF",    rounds_cum_time[[#This Row],[25]]+laps_times[[#This Row],[26]])</f>
        <v>6.0803981481481487E-2</v>
      </c>
      <c r="AJ79" s="138">
        <f>IF(ISBLANK(laps_times[[#This Row],[27]]),"DNF",    rounds_cum_time[[#This Row],[26]]+laps_times[[#This Row],[27]])</f>
        <v>6.3298240740740752E-2</v>
      </c>
      <c r="AK79" s="138">
        <f>IF(ISBLANK(laps_times[[#This Row],[28]]),"DNF",    rounds_cum_time[[#This Row],[27]]+laps_times[[#This Row],[28]])</f>
        <v>6.5778229166666674E-2</v>
      </c>
      <c r="AL79" s="138">
        <f>IF(ISBLANK(laps_times[[#This Row],[29]]),"DNF",    rounds_cum_time[[#This Row],[28]]+laps_times[[#This Row],[29]])</f>
        <v>6.8254016203703707E-2</v>
      </c>
      <c r="AM79" s="138">
        <f>IF(ISBLANK(laps_times[[#This Row],[30]]),"DNF",    rounds_cum_time[[#This Row],[29]]+laps_times[[#This Row],[30]])</f>
        <v>7.0722245370370376E-2</v>
      </c>
      <c r="AN79" s="138">
        <f>IF(ISBLANK(laps_times[[#This Row],[31]]),"DNF",    rounds_cum_time[[#This Row],[30]]+laps_times[[#This Row],[31]])</f>
        <v>7.3164872685185192E-2</v>
      </c>
      <c r="AO79" s="138">
        <f>IF(ISBLANK(laps_times[[#This Row],[32]]),"DNF",    rounds_cum_time[[#This Row],[31]]+laps_times[[#This Row],[32]])</f>
        <v>7.5632685185185192E-2</v>
      </c>
      <c r="AP79" s="138">
        <f>IF(ISBLANK(laps_times[[#This Row],[33]]),"DNF",    rounds_cum_time[[#This Row],[32]]+laps_times[[#This Row],[33]])</f>
        <v>7.8143078703703711E-2</v>
      </c>
      <c r="AQ79" s="138">
        <f>IF(ISBLANK(laps_times[[#This Row],[34]]),"DNF",    rounds_cum_time[[#This Row],[33]]+laps_times[[#This Row],[34]])</f>
        <v>8.0684016203703718E-2</v>
      </c>
      <c r="AR79" s="138">
        <f>IF(ISBLANK(laps_times[[#This Row],[35]]),"DNF",    rounds_cum_time[[#This Row],[34]]+laps_times[[#This Row],[35]])</f>
        <v>8.3155324074074083E-2</v>
      </c>
      <c r="AS79" s="138">
        <f>IF(ISBLANK(laps_times[[#This Row],[36]]),"DNF",    rounds_cum_time[[#This Row],[35]]+laps_times[[#This Row],[36]])</f>
        <v>8.5645798611111115E-2</v>
      </c>
      <c r="AT79" s="138">
        <f>IF(ISBLANK(laps_times[[#This Row],[37]]),"DNF",    rounds_cum_time[[#This Row],[36]]+laps_times[[#This Row],[37]])</f>
        <v>8.8226643518518527E-2</v>
      </c>
      <c r="AU79" s="138">
        <f>IF(ISBLANK(laps_times[[#This Row],[38]]),"DNF",    rounds_cum_time[[#This Row],[37]]+laps_times[[#This Row],[38]])</f>
        <v>9.083334490740741E-2</v>
      </c>
      <c r="AV79" s="138">
        <f>IF(ISBLANK(laps_times[[#This Row],[39]]),"DNF",    rounds_cum_time[[#This Row],[38]]+laps_times[[#This Row],[39]])</f>
        <v>9.3473518518518525E-2</v>
      </c>
      <c r="AW79" s="138">
        <f>IF(ISBLANK(laps_times[[#This Row],[40]]),"DNF",    rounds_cum_time[[#This Row],[39]]+laps_times[[#This Row],[40]])</f>
        <v>9.614649305555556E-2</v>
      </c>
      <c r="AX79" s="138">
        <f>IF(ISBLANK(laps_times[[#This Row],[41]]),"DNF",    rounds_cum_time[[#This Row],[40]]+laps_times[[#This Row],[41]])</f>
        <v>9.8785069444444443E-2</v>
      </c>
      <c r="AY79" s="138">
        <f>IF(ISBLANK(laps_times[[#This Row],[42]]),"DNF",    rounds_cum_time[[#This Row],[41]]+laps_times[[#This Row],[42]])</f>
        <v>0.10137130787037037</v>
      </c>
      <c r="AZ79" s="138">
        <f>IF(ISBLANK(laps_times[[#This Row],[43]]),"DNF",    rounds_cum_time[[#This Row],[42]]+laps_times[[#This Row],[43]])</f>
        <v>0.10405361111111111</v>
      </c>
      <c r="BA79" s="138">
        <f>IF(ISBLANK(laps_times[[#This Row],[44]]),"DNF",    rounds_cum_time[[#This Row],[43]]+laps_times[[#This Row],[44]])</f>
        <v>0.10660678240740741</v>
      </c>
      <c r="BB79" s="138">
        <f>IF(ISBLANK(laps_times[[#This Row],[45]]),"DNF",    rounds_cum_time[[#This Row],[44]]+laps_times[[#This Row],[45]])</f>
        <v>0.10921089120370371</v>
      </c>
      <c r="BC79" s="138">
        <f>IF(ISBLANK(laps_times[[#This Row],[46]]),"DNF",    rounds_cum_time[[#This Row],[45]]+laps_times[[#This Row],[46]])</f>
        <v>0.11185245370370371</v>
      </c>
      <c r="BD79" s="138">
        <f>IF(ISBLANK(laps_times[[#This Row],[47]]),"DNF",    rounds_cum_time[[#This Row],[46]]+laps_times[[#This Row],[47]])</f>
        <v>0.11454556712962964</v>
      </c>
      <c r="BE79" s="138">
        <f>IF(ISBLANK(laps_times[[#This Row],[48]]),"DNF",    rounds_cum_time[[#This Row],[47]]+laps_times[[#This Row],[48]])</f>
        <v>0.1172120138888889</v>
      </c>
      <c r="BF79" s="138">
        <f>IF(ISBLANK(laps_times[[#This Row],[49]]),"DNF",    rounds_cum_time[[#This Row],[48]]+laps_times[[#This Row],[49]])</f>
        <v>0.1198970601851852</v>
      </c>
      <c r="BG79" s="138">
        <f>IF(ISBLANK(laps_times[[#This Row],[50]]),"DNF",    rounds_cum_time[[#This Row],[49]]+laps_times[[#This Row],[50]])</f>
        <v>0.12263239583333335</v>
      </c>
      <c r="BH79" s="138">
        <f>IF(ISBLANK(laps_times[[#This Row],[51]]),"DNF",    rounds_cum_time[[#This Row],[50]]+laps_times[[#This Row],[51]])</f>
        <v>0.12534959490740744</v>
      </c>
      <c r="BI79" s="138">
        <f>IF(ISBLANK(laps_times[[#This Row],[52]]),"DNF",    rounds_cum_time[[#This Row],[51]]+laps_times[[#This Row],[52]])</f>
        <v>0.12804849537037039</v>
      </c>
      <c r="BJ79" s="138">
        <f>IF(ISBLANK(laps_times[[#This Row],[53]]),"DNF",    rounds_cum_time[[#This Row],[52]]+laps_times[[#This Row],[53]])</f>
        <v>0.13074828703703706</v>
      </c>
      <c r="BK79" s="138">
        <f>IF(ISBLANK(laps_times[[#This Row],[54]]),"DNF",    rounds_cum_time[[#This Row],[53]]+laps_times[[#This Row],[54]])</f>
        <v>0.13349636574074075</v>
      </c>
      <c r="BL79" s="138">
        <f>IF(ISBLANK(laps_times[[#This Row],[55]]),"DNF",    rounds_cum_time[[#This Row],[54]]+laps_times[[#This Row],[55]])</f>
        <v>0.13621612268518521</v>
      </c>
      <c r="BM79" s="138">
        <f>IF(ISBLANK(laps_times[[#This Row],[56]]),"DNF",    rounds_cum_time[[#This Row],[55]]+laps_times[[#This Row],[56]])</f>
        <v>0.13892798611111112</v>
      </c>
      <c r="BN79" s="138">
        <f>IF(ISBLANK(laps_times[[#This Row],[57]]),"DNF",    rounds_cum_time[[#This Row],[56]]+laps_times[[#This Row],[57]])</f>
        <v>0.14169505787037037</v>
      </c>
      <c r="BO79" s="138">
        <f>IF(ISBLANK(laps_times[[#This Row],[58]]),"DNF",    rounds_cum_time[[#This Row],[57]]+laps_times[[#This Row],[58]])</f>
        <v>0.1444345486111111</v>
      </c>
      <c r="BP79" s="138">
        <f>IF(ISBLANK(laps_times[[#This Row],[59]]),"DNF",    rounds_cum_time[[#This Row],[58]]+laps_times[[#This Row],[59]])</f>
        <v>0.14717173611111109</v>
      </c>
      <c r="BQ79" s="138">
        <f>IF(ISBLANK(laps_times[[#This Row],[60]]),"DNF",    rounds_cum_time[[#This Row],[59]]+laps_times[[#This Row],[60]])</f>
        <v>0.14994322916666664</v>
      </c>
      <c r="BR79" s="138">
        <f>IF(ISBLANK(laps_times[[#This Row],[61]]),"DNF",    rounds_cum_time[[#This Row],[60]]+laps_times[[#This Row],[61]])</f>
        <v>0.15272376157407405</v>
      </c>
      <c r="BS79" s="138">
        <f>IF(ISBLANK(laps_times[[#This Row],[62]]),"DNF",    rounds_cum_time[[#This Row],[61]]+laps_times[[#This Row],[62]])</f>
        <v>0.15543774305555552</v>
      </c>
      <c r="BT79" s="139">
        <f>IF(ISBLANK(laps_times[[#This Row],[63]]),"DNF",    rounds_cum_time[[#This Row],[62]]+laps_times[[#This Row],[63]])</f>
        <v>0.15797386574074071</v>
      </c>
    </row>
    <row r="80" spans="2:72" x14ac:dyDescent="0.2">
      <c r="B80" s="130">
        <f>laps_times[[#This Row],[poř]]</f>
        <v>75</v>
      </c>
      <c r="C80" s="131">
        <f>laps_times[[#This Row],[s.č.]]</f>
        <v>39</v>
      </c>
      <c r="D80" s="131" t="str">
        <f>laps_times[[#This Row],[jméno]]</f>
        <v>Gregor Rostislav</v>
      </c>
      <c r="E80" s="132">
        <f>laps_times[[#This Row],[roč]]</f>
        <v>1965</v>
      </c>
      <c r="F80" s="132" t="str">
        <f>laps_times[[#This Row],[kat]]</f>
        <v>M4</v>
      </c>
      <c r="G80" s="132">
        <f>laps_times[[#This Row],[poř_kat]]</f>
        <v>16</v>
      </c>
      <c r="H80" s="131" t="str">
        <f>IF(ISBLANK(laps_times[[#This Row],[klub]]),"-",laps_times[[#This Row],[klub]])</f>
        <v>Kardašova Ředčice</v>
      </c>
      <c r="I80" s="134">
        <f>laps_times[[#This Row],[celk. čas]]</f>
        <v>0.15865138888888888</v>
      </c>
      <c r="J80" s="138">
        <f>laps_times[[#This Row],[1]]</f>
        <v>3.2868402777777779E-3</v>
      </c>
      <c r="K80" s="138">
        <f>IF(ISBLANK(laps_times[[#This Row],[2]]),"DNF",    rounds_cum_time[[#This Row],[1]]+laps_times[[#This Row],[2]])</f>
        <v>5.7657175925925922E-3</v>
      </c>
      <c r="L80" s="138">
        <f>IF(ISBLANK(laps_times[[#This Row],[3]]),"DNF",    rounds_cum_time[[#This Row],[2]]+laps_times[[#This Row],[3]])</f>
        <v>8.2606944444444438E-3</v>
      </c>
      <c r="M80" s="138">
        <f>IF(ISBLANK(laps_times[[#This Row],[4]]),"DNF",    rounds_cum_time[[#This Row],[3]]+laps_times[[#This Row],[4]])</f>
        <v>1.0844363425925926E-2</v>
      </c>
      <c r="N80" s="138">
        <f>IF(ISBLANK(laps_times[[#This Row],[5]]),"DNF",    rounds_cum_time[[#This Row],[4]]+laps_times[[#This Row],[5]])</f>
        <v>1.3481655092592592E-2</v>
      </c>
      <c r="O80" s="138">
        <f>IF(ISBLANK(laps_times[[#This Row],[6]]),"DNF",    rounds_cum_time[[#This Row],[5]]+laps_times[[#This Row],[6]])</f>
        <v>1.6074953703703702E-2</v>
      </c>
      <c r="P80" s="138">
        <f>IF(ISBLANK(laps_times[[#This Row],[7]]),"DNF",    rounds_cum_time[[#This Row],[6]]+laps_times[[#This Row],[7]])</f>
        <v>1.8721180555555553E-2</v>
      </c>
      <c r="Q80" s="138">
        <f>IF(ISBLANK(laps_times[[#This Row],[8]]),"DNF",    rounds_cum_time[[#This Row],[7]]+laps_times[[#This Row],[8]])</f>
        <v>2.1386273148148147E-2</v>
      </c>
      <c r="R80" s="138">
        <f>IF(ISBLANK(laps_times[[#This Row],[9]]),"DNF",    rounds_cum_time[[#This Row],[8]]+laps_times[[#This Row],[9]])</f>
        <v>2.3964363425925925E-2</v>
      </c>
      <c r="S80" s="138">
        <f>IF(ISBLANK(laps_times[[#This Row],[10]]),"DNF",    rounds_cum_time[[#This Row],[9]]+laps_times[[#This Row],[10]])</f>
        <v>2.6590567129629629E-2</v>
      </c>
      <c r="T80" s="138">
        <f>IF(ISBLANK(laps_times[[#This Row],[11]]),"DNF",    rounds_cum_time[[#This Row],[10]]+laps_times[[#This Row],[11]])</f>
        <v>2.9118506944444445E-2</v>
      </c>
      <c r="U80" s="138">
        <f>IF(ISBLANK(laps_times[[#This Row],[12]]),"DNF",    rounds_cum_time[[#This Row],[11]]+laps_times[[#This Row],[12]])</f>
        <v>3.1744016203703707E-2</v>
      </c>
      <c r="V80" s="138">
        <f>IF(ISBLANK(laps_times[[#This Row],[13]]),"DNF",    rounds_cum_time[[#This Row],[12]]+laps_times[[#This Row],[13]])</f>
        <v>3.4400185185185186E-2</v>
      </c>
      <c r="W80" s="138">
        <f>IF(ISBLANK(laps_times[[#This Row],[14]]),"DNF",    rounds_cum_time[[#This Row],[13]]+laps_times[[#This Row],[14]])</f>
        <v>3.701680555555556E-2</v>
      </c>
      <c r="X80" s="138">
        <f>IF(ISBLANK(laps_times[[#This Row],[15]]),"DNF",    rounds_cum_time[[#This Row],[14]]+laps_times[[#This Row],[15]])</f>
        <v>3.9656701388888896E-2</v>
      </c>
      <c r="Y80" s="138">
        <f>IF(ISBLANK(laps_times[[#This Row],[16]]),"DNF",    rounds_cum_time[[#This Row],[15]]+laps_times[[#This Row],[16]])</f>
        <v>4.232611111111112E-2</v>
      </c>
      <c r="Z80" s="138">
        <f>IF(ISBLANK(laps_times[[#This Row],[17]]),"DNF",    rounds_cum_time[[#This Row],[16]]+laps_times[[#This Row],[17]])</f>
        <v>4.4985150462962975E-2</v>
      </c>
      <c r="AA80" s="138">
        <f>IF(ISBLANK(laps_times[[#This Row],[18]]),"DNF",    rounds_cum_time[[#This Row],[17]]+laps_times[[#This Row],[18]])</f>
        <v>4.7624108796296305E-2</v>
      </c>
      <c r="AB80" s="138">
        <f>IF(ISBLANK(laps_times[[#This Row],[19]]),"DNF",    rounds_cum_time[[#This Row],[18]]+laps_times[[#This Row],[19]])</f>
        <v>5.0251979166666676E-2</v>
      </c>
      <c r="AC80" s="138">
        <f>IF(ISBLANK(laps_times[[#This Row],[20]]),"DNF",    rounds_cum_time[[#This Row],[19]]+laps_times[[#This Row],[20]])</f>
        <v>5.2923518518518529E-2</v>
      </c>
      <c r="AD80" s="138">
        <f>IF(ISBLANK(laps_times[[#This Row],[21]]),"DNF",    rounds_cum_time[[#This Row],[20]]+laps_times[[#This Row],[21]])</f>
        <v>5.5507604166666676E-2</v>
      </c>
      <c r="AE80" s="138">
        <f>IF(ISBLANK(laps_times[[#This Row],[22]]),"DNF",    rounds_cum_time[[#This Row],[21]]+laps_times[[#This Row],[22]])</f>
        <v>5.8108460648148154E-2</v>
      </c>
      <c r="AF80" s="138">
        <f>IF(ISBLANK(laps_times[[#This Row],[23]]),"DNF",    rounds_cum_time[[#This Row],[22]]+laps_times[[#This Row],[23]])</f>
        <v>6.0671145833333343E-2</v>
      </c>
      <c r="AG80" s="138">
        <f>IF(ISBLANK(laps_times[[#This Row],[24]]),"DNF",    rounds_cum_time[[#This Row],[23]]+laps_times[[#This Row],[24]])</f>
        <v>6.3255995370370383E-2</v>
      </c>
      <c r="AH80" s="138">
        <f>IF(ISBLANK(laps_times[[#This Row],[25]]),"DNF",    rounds_cum_time[[#This Row],[24]]+laps_times[[#This Row],[25]])</f>
        <v>6.5785381944444457E-2</v>
      </c>
      <c r="AI80" s="138">
        <f>IF(ISBLANK(laps_times[[#This Row],[26]]),"DNF",    rounds_cum_time[[#This Row],[25]]+laps_times[[#This Row],[26]])</f>
        <v>6.8270729166666683E-2</v>
      </c>
      <c r="AJ80" s="138">
        <f>IF(ISBLANK(laps_times[[#This Row],[27]]),"DNF",    rounds_cum_time[[#This Row],[26]]+laps_times[[#This Row],[27]])</f>
        <v>7.0781180555555573E-2</v>
      </c>
      <c r="AK80" s="138">
        <f>IF(ISBLANK(laps_times[[#This Row],[28]]),"DNF",    rounds_cum_time[[#This Row],[27]]+laps_times[[#This Row],[28]])</f>
        <v>7.3270023148148164E-2</v>
      </c>
      <c r="AL80" s="138">
        <f>IF(ISBLANK(laps_times[[#This Row],[29]]),"DNF",    rounds_cum_time[[#This Row],[28]]+laps_times[[#This Row],[29]])</f>
        <v>7.5797488425925943E-2</v>
      </c>
      <c r="AM80" s="138">
        <f>IF(ISBLANK(laps_times[[#This Row],[30]]),"DNF",    rounds_cum_time[[#This Row],[29]]+laps_times[[#This Row],[30]])</f>
        <v>7.833075231481483E-2</v>
      </c>
      <c r="AN80" s="138">
        <f>IF(ISBLANK(laps_times[[#This Row],[31]]),"DNF",    rounds_cum_time[[#This Row],[30]]+laps_times[[#This Row],[31]])</f>
        <v>8.1317141203703716E-2</v>
      </c>
      <c r="AO80" s="138">
        <f>IF(ISBLANK(laps_times[[#This Row],[32]]),"DNF",    rounds_cum_time[[#This Row],[31]]+laps_times[[#This Row],[32]])</f>
        <v>8.374950231481483E-2</v>
      </c>
      <c r="AP80" s="138">
        <f>IF(ISBLANK(laps_times[[#This Row],[33]]),"DNF",    rounds_cum_time[[#This Row],[32]]+laps_times[[#This Row],[33]])</f>
        <v>8.6204155092592605E-2</v>
      </c>
      <c r="AQ80" s="138">
        <f>IF(ISBLANK(laps_times[[#This Row],[34]]),"DNF",    rounds_cum_time[[#This Row],[33]]+laps_times[[#This Row],[34]])</f>
        <v>8.8674965277777795E-2</v>
      </c>
      <c r="AR80" s="138">
        <f>IF(ISBLANK(laps_times[[#This Row],[35]]),"DNF",    rounds_cum_time[[#This Row],[34]]+laps_times[[#This Row],[35]])</f>
        <v>9.1170729166666686E-2</v>
      </c>
      <c r="AS80" s="138">
        <f>IF(ISBLANK(laps_times[[#This Row],[36]]),"DNF",    rounds_cum_time[[#This Row],[35]]+laps_times[[#This Row],[36]])</f>
        <v>9.3745821759259274E-2</v>
      </c>
      <c r="AT80" s="138">
        <f>IF(ISBLANK(laps_times[[#This Row],[37]]),"DNF",    rounds_cum_time[[#This Row],[36]]+laps_times[[#This Row],[37]])</f>
        <v>9.6273136574074089E-2</v>
      </c>
      <c r="AU80" s="138">
        <f>IF(ISBLANK(laps_times[[#This Row],[38]]),"DNF",    rounds_cum_time[[#This Row],[37]]+laps_times[[#This Row],[38]])</f>
        <v>9.8803414351851873E-2</v>
      </c>
      <c r="AV80" s="138">
        <f>IF(ISBLANK(laps_times[[#This Row],[39]]),"DNF",    rounds_cum_time[[#This Row],[38]]+laps_times[[#This Row],[39]])</f>
        <v>0.10137688657407409</v>
      </c>
      <c r="AW80" s="138">
        <f>IF(ISBLANK(laps_times[[#This Row],[40]]),"DNF",    rounds_cum_time[[#This Row],[39]]+laps_times[[#This Row],[40]])</f>
        <v>0.10384214120370372</v>
      </c>
      <c r="AX80" s="138">
        <f>IF(ISBLANK(laps_times[[#This Row],[41]]),"DNF",    rounds_cum_time[[#This Row],[40]]+laps_times[[#This Row],[41]])</f>
        <v>0.10638575231481483</v>
      </c>
      <c r="AY80" s="138">
        <f>IF(ISBLANK(laps_times[[#This Row],[42]]),"DNF",    rounds_cum_time[[#This Row],[41]]+laps_times[[#This Row],[42]])</f>
        <v>0.10894712962962964</v>
      </c>
      <c r="AZ80" s="138">
        <f>IF(ISBLANK(laps_times[[#This Row],[43]]),"DNF",    rounds_cum_time[[#This Row],[42]]+laps_times[[#This Row],[43]])</f>
        <v>0.11147809027777779</v>
      </c>
      <c r="BA80" s="138">
        <f>IF(ISBLANK(laps_times[[#This Row],[44]]),"DNF",    rounds_cum_time[[#This Row],[43]]+laps_times[[#This Row],[44]])</f>
        <v>0.11404253472222223</v>
      </c>
      <c r="BB80" s="138">
        <f>IF(ISBLANK(laps_times[[#This Row],[45]]),"DNF",    rounds_cum_time[[#This Row],[44]]+laps_times[[#This Row],[45]])</f>
        <v>0.11659533564814815</v>
      </c>
      <c r="BC80" s="138">
        <f>IF(ISBLANK(laps_times[[#This Row],[46]]),"DNF",    rounds_cum_time[[#This Row],[45]]+laps_times[[#This Row],[46]])</f>
        <v>0.11914521990740741</v>
      </c>
      <c r="BD80" s="138">
        <f>IF(ISBLANK(laps_times[[#This Row],[47]]),"DNF",    rounds_cum_time[[#This Row],[46]]+laps_times[[#This Row],[47]])</f>
        <v>0.1216563888888889</v>
      </c>
      <c r="BE80" s="138">
        <f>IF(ISBLANK(laps_times[[#This Row],[48]]),"DNF",    rounds_cum_time[[#This Row],[47]]+laps_times[[#This Row],[48]])</f>
        <v>0.12411268518518519</v>
      </c>
      <c r="BF80" s="138">
        <f>IF(ISBLANK(laps_times[[#This Row],[49]]),"DNF",    rounds_cum_time[[#This Row],[48]]+laps_times[[#This Row],[49]])</f>
        <v>0.12645803240740741</v>
      </c>
      <c r="BG80" s="138">
        <f>IF(ISBLANK(laps_times[[#This Row],[50]]),"DNF",    rounds_cum_time[[#This Row],[49]]+laps_times[[#This Row],[50]])</f>
        <v>0.12878186342592593</v>
      </c>
      <c r="BH80" s="138">
        <f>IF(ISBLANK(laps_times[[#This Row],[51]]),"DNF",    rounds_cum_time[[#This Row],[50]]+laps_times[[#This Row],[51]])</f>
        <v>0.13108711805555556</v>
      </c>
      <c r="BI80" s="138">
        <f>IF(ISBLANK(laps_times[[#This Row],[52]]),"DNF",    rounds_cum_time[[#This Row],[51]]+laps_times[[#This Row],[52]])</f>
        <v>0.13335446759259259</v>
      </c>
      <c r="BJ80" s="138">
        <f>IF(ISBLANK(laps_times[[#This Row],[53]]),"DNF",    rounds_cum_time[[#This Row],[52]]+laps_times[[#This Row],[53]])</f>
        <v>0.13566266203703703</v>
      </c>
      <c r="BK80" s="138">
        <f>IF(ISBLANK(laps_times[[#This Row],[54]]),"DNF",    rounds_cum_time[[#This Row],[53]]+laps_times[[#This Row],[54]])</f>
        <v>0.13793944444444445</v>
      </c>
      <c r="BL80" s="138">
        <f>IF(ISBLANK(laps_times[[#This Row],[55]]),"DNF",    rounds_cum_time[[#This Row],[54]]+laps_times[[#This Row],[55]])</f>
        <v>0.14016087962962964</v>
      </c>
      <c r="BM80" s="138">
        <f>IF(ISBLANK(laps_times[[#This Row],[56]]),"DNF",    rounds_cum_time[[#This Row],[55]]+laps_times[[#This Row],[56]])</f>
        <v>0.14239206018518519</v>
      </c>
      <c r="BN80" s="138">
        <f>IF(ISBLANK(laps_times[[#This Row],[57]]),"DNF",    rounds_cum_time[[#This Row],[56]]+laps_times[[#This Row],[57]])</f>
        <v>0.14464755787037037</v>
      </c>
      <c r="BO80" s="138">
        <f>IF(ISBLANK(laps_times[[#This Row],[58]]),"DNF",    rounds_cum_time[[#This Row],[57]]+laps_times[[#This Row],[58]])</f>
        <v>0.14692988425925926</v>
      </c>
      <c r="BP80" s="138">
        <f>IF(ISBLANK(laps_times[[#This Row],[59]]),"DNF",    rounds_cum_time[[#This Row],[58]]+laps_times[[#This Row],[59]])</f>
        <v>0.14933409722222224</v>
      </c>
      <c r="BQ80" s="138">
        <f>IF(ISBLANK(laps_times[[#This Row],[60]]),"DNF",    rounds_cum_time[[#This Row],[59]]+laps_times[[#This Row],[60]])</f>
        <v>0.15166296296296297</v>
      </c>
      <c r="BR80" s="138">
        <f>IF(ISBLANK(laps_times[[#This Row],[61]]),"DNF",    rounds_cum_time[[#This Row],[60]]+laps_times[[#This Row],[61]])</f>
        <v>0.15401758101851853</v>
      </c>
      <c r="BS80" s="138">
        <f>IF(ISBLANK(laps_times[[#This Row],[62]]),"DNF",    rounds_cum_time[[#This Row],[61]]+laps_times[[#This Row],[62]])</f>
        <v>0.15634672453703705</v>
      </c>
      <c r="BT80" s="139">
        <f>IF(ISBLANK(laps_times[[#This Row],[63]]),"DNF",    rounds_cum_time[[#This Row],[62]]+laps_times[[#This Row],[63]])</f>
        <v>0.15865138888888891</v>
      </c>
    </row>
    <row r="81" spans="2:72" x14ac:dyDescent="0.2">
      <c r="B81" s="130">
        <f>laps_times[[#This Row],[poř]]</f>
        <v>76</v>
      </c>
      <c r="C81" s="131">
        <f>laps_times[[#This Row],[s.č.]]</f>
        <v>67</v>
      </c>
      <c r="D81" s="131" t="str">
        <f>laps_times[[#This Row],[jméno]]</f>
        <v>Svoboda Václav</v>
      </c>
      <c r="E81" s="132">
        <f>laps_times[[#This Row],[roč]]</f>
        <v>1949</v>
      </c>
      <c r="F81" s="132" t="str">
        <f>laps_times[[#This Row],[kat]]</f>
        <v>M5</v>
      </c>
      <c r="G81" s="132">
        <f>laps_times[[#This Row],[poř_kat]]</f>
        <v>3</v>
      </c>
      <c r="H81" s="131" t="str">
        <f>IF(ISBLANK(laps_times[[#This Row],[klub]]),"-",laps_times[[#This Row],[klub]])</f>
        <v>JKM Č.Budějovice</v>
      </c>
      <c r="I81" s="134">
        <f>laps_times[[#This Row],[celk. čas]]</f>
        <v>0.16080339120370371</v>
      </c>
      <c r="J81" s="138">
        <f>laps_times[[#This Row],[1]]</f>
        <v>2.8605208333333334E-3</v>
      </c>
      <c r="K81" s="138">
        <f>IF(ISBLANK(laps_times[[#This Row],[2]]),"DNF",    rounds_cum_time[[#This Row],[1]]+laps_times[[#This Row],[2]])</f>
        <v>5.1124189814814817E-3</v>
      </c>
      <c r="L81" s="138">
        <f>IF(ISBLANK(laps_times[[#This Row],[3]]),"DNF",    rounds_cum_time[[#This Row],[2]]+laps_times[[#This Row],[3]])</f>
        <v>7.3852893518518521E-3</v>
      </c>
      <c r="M81" s="138">
        <f>IF(ISBLANK(laps_times[[#This Row],[4]]),"DNF",    rounds_cum_time[[#This Row],[3]]+laps_times[[#This Row],[4]])</f>
        <v>9.6720833333333329E-3</v>
      </c>
      <c r="N81" s="138">
        <f>IF(ISBLANK(laps_times[[#This Row],[5]]),"DNF",    rounds_cum_time[[#This Row],[4]]+laps_times[[#This Row],[5]])</f>
        <v>1.1961481481481481E-2</v>
      </c>
      <c r="O81" s="138">
        <f>IF(ISBLANK(laps_times[[#This Row],[6]]),"DNF",    rounds_cum_time[[#This Row],[5]]+laps_times[[#This Row],[6]])</f>
        <v>1.4250532407407406E-2</v>
      </c>
      <c r="P81" s="138">
        <f>IF(ISBLANK(laps_times[[#This Row],[7]]),"DNF",    rounds_cum_time[[#This Row],[6]]+laps_times[[#This Row],[7]])</f>
        <v>1.6556817129629628E-2</v>
      </c>
      <c r="Q81" s="138">
        <f>IF(ISBLANK(laps_times[[#This Row],[8]]),"DNF",    rounds_cum_time[[#This Row],[7]]+laps_times[[#This Row],[8]])</f>
        <v>1.886310185185185E-2</v>
      </c>
      <c r="R81" s="138">
        <f>IF(ISBLANK(laps_times[[#This Row],[9]]),"DNF",    rounds_cum_time[[#This Row],[8]]+laps_times[[#This Row],[9]])</f>
        <v>2.1161192129629629E-2</v>
      </c>
      <c r="S81" s="138">
        <f>IF(ISBLANK(laps_times[[#This Row],[10]]),"DNF",    rounds_cum_time[[#This Row],[9]]+laps_times[[#This Row],[10]])</f>
        <v>2.3461516203703701E-2</v>
      </c>
      <c r="T81" s="138">
        <f>IF(ISBLANK(laps_times[[#This Row],[11]]),"DNF",    rounds_cum_time[[#This Row],[10]]+laps_times[[#This Row],[11]])</f>
        <v>2.5770520833333331E-2</v>
      </c>
      <c r="U81" s="138">
        <f>IF(ISBLANK(laps_times[[#This Row],[12]]),"DNF",    rounds_cum_time[[#This Row],[11]]+laps_times[[#This Row],[12]])</f>
        <v>2.8092233796296294E-2</v>
      </c>
      <c r="V81" s="138">
        <f>IF(ISBLANK(laps_times[[#This Row],[13]]),"DNF",    rounds_cum_time[[#This Row],[12]]+laps_times[[#This Row],[13]])</f>
        <v>3.042134259259259E-2</v>
      </c>
      <c r="W81" s="138">
        <f>IF(ISBLANK(laps_times[[#This Row],[14]]),"DNF",    rounds_cum_time[[#This Row],[13]]+laps_times[[#This Row],[14]])</f>
        <v>3.2785578703703702E-2</v>
      </c>
      <c r="X81" s="138">
        <f>IF(ISBLANK(laps_times[[#This Row],[15]]),"DNF",    rounds_cum_time[[#This Row],[14]]+laps_times[[#This Row],[15]])</f>
        <v>3.5129120370370366E-2</v>
      </c>
      <c r="Y81" s="138">
        <f>IF(ISBLANK(laps_times[[#This Row],[16]]),"DNF",    rounds_cum_time[[#This Row],[15]]+laps_times[[#This Row],[16]])</f>
        <v>3.7467361111111104E-2</v>
      </c>
      <c r="Z81" s="138">
        <f>IF(ISBLANK(laps_times[[#This Row],[17]]),"DNF",    rounds_cum_time[[#This Row],[16]]+laps_times[[#This Row],[17]])</f>
        <v>3.9798402777777769E-2</v>
      </c>
      <c r="AA81" s="138">
        <f>IF(ISBLANK(laps_times[[#This Row],[18]]),"DNF",    rounds_cum_time[[#This Row],[17]]+laps_times[[#This Row],[18]])</f>
        <v>4.2155439814814809E-2</v>
      </c>
      <c r="AB81" s="138">
        <f>IF(ISBLANK(laps_times[[#This Row],[19]]),"DNF",    rounds_cum_time[[#This Row],[18]]+laps_times[[#This Row],[19]])</f>
        <v>4.4528020833333327E-2</v>
      </c>
      <c r="AC81" s="138">
        <f>IF(ISBLANK(laps_times[[#This Row],[20]]),"DNF",    rounds_cum_time[[#This Row],[19]]+laps_times[[#This Row],[20]])</f>
        <v>4.690346064814814E-2</v>
      </c>
      <c r="AD81" s="138">
        <f>IF(ISBLANK(laps_times[[#This Row],[21]]),"DNF",    rounds_cum_time[[#This Row],[20]]+laps_times[[#This Row],[21]])</f>
        <v>4.9271550925925917E-2</v>
      </c>
      <c r="AE81" s="138">
        <f>IF(ISBLANK(laps_times[[#This Row],[22]]),"DNF",    rounds_cum_time[[#This Row],[21]]+laps_times[[#This Row],[22]])</f>
        <v>5.1661354166666659E-2</v>
      </c>
      <c r="AF81" s="138">
        <f>IF(ISBLANK(laps_times[[#This Row],[23]]),"DNF",    rounds_cum_time[[#This Row],[22]]+laps_times[[#This Row],[23]])</f>
        <v>5.4030428240740731E-2</v>
      </c>
      <c r="AG81" s="138">
        <f>IF(ISBLANK(laps_times[[#This Row],[24]]),"DNF",    rounds_cum_time[[#This Row],[23]]+laps_times[[#This Row],[24]])</f>
        <v>5.640472222222221E-2</v>
      </c>
      <c r="AH81" s="138">
        <f>IF(ISBLANK(laps_times[[#This Row],[25]]),"DNF",    rounds_cum_time[[#This Row],[24]]+laps_times[[#This Row],[25]])</f>
        <v>5.8774768518518504E-2</v>
      </c>
      <c r="AI81" s="138">
        <f>IF(ISBLANK(laps_times[[#This Row],[26]]),"DNF",    rounds_cum_time[[#This Row],[25]]+laps_times[[#This Row],[26]])</f>
        <v>6.1139027777777764E-2</v>
      </c>
      <c r="AJ81" s="138">
        <f>IF(ISBLANK(laps_times[[#This Row],[27]]),"DNF",    rounds_cum_time[[#This Row],[26]]+laps_times[[#This Row],[27]])</f>
        <v>6.354556712962961E-2</v>
      </c>
      <c r="AK81" s="138">
        <f>IF(ISBLANK(laps_times[[#This Row],[28]]),"DNF",    rounds_cum_time[[#This Row],[27]]+laps_times[[#This Row],[28]])</f>
        <v>6.5951192129629604E-2</v>
      </c>
      <c r="AL81" s="138">
        <f>IF(ISBLANK(laps_times[[#This Row],[29]]),"DNF",    rounds_cum_time[[#This Row],[28]]+laps_times[[#This Row],[29]])</f>
        <v>6.8383993055555536E-2</v>
      </c>
      <c r="AM81" s="138">
        <f>IF(ISBLANK(laps_times[[#This Row],[30]]),"DNF",    rounds_cum_time[[#This Row],[29]]+laps_times[[#This Row],[30]])</f>
        <v>7.0800046296296271E-2</v>
      </c>
      <c r="AN81" s="138">
        <f>IF(ISBLANK(laps_times[[#This Row],[31]]),"DNF",    rounds_cum_time[[#This Row],[30]]+laps_times[[#This Row],[31]])</f>
        <v>7.3228854166666635E-2</v>
      </c>
      <c r="AO81" s="138">
        <f>IF(ISBLANK(laps_times[[#This Row],[32]]),"DNF",    rounds_cum_time[[#This Row],[31]]+laps_times[[#This Row],[32]])</f>
        <v>7.5639502314814783E-2</v>
      </c>
      <c r="AP81" s="138">
        <f>IF(ISBLANK(laps_times[[#This Row],[33]]),"DNF",    rounds_cum_time[[#This Row],[32]]+laps_times[[#This Row],[33]])</f>
        <v>7.8036261574074048E-2</v>
      </c>
      <c r="AQ81" s="138">
        <f>IF(ISBLANK(laps_times[[#This Row],[34]]),"DNF",    rounds_cum_time[[#This Row],[33]]+laps_times[[#This Row],[34]])</f>
        <v>8.0468414351851827E-2</v>
      </c>
      <c r="AR81" s="138">
        <f>IF(ISBLANK(laps_times[[#This Row],[35]]),"DNF",    rounds_cum_time[[#This Row],[34]]+laps_times[[#This Row],[35]])</f>
        <v>8.2930601851851832E-2</v>
      </c>
      <c r="AS81" s="138">
        <f>IF(ISBLANK(laps_times[[#This Row],[36]]),"DNF",    rounds_cum_time[[#This Row],[35]]+laps_times[[#This Row],[36]])</f>
        <v>8.5393668981481458E-2</v>
      </c>
      <c r="AT81" s="138">
        <f>IF(ISBLANK(laps_times[[#This Row],[37]]),"DNF",    rounds_cum_time[[#This Row],[36]]+laps_times[[#This Row],[37]])</f>
        <v>8.7891608796296275E-2</v>
      </c>
      <c r="AU81" s="138">
        <f>IF(ISBLANK(laps_times[[#This Row],[38]]),"DNF",    rounds_cum_time[[#This Row],[37]]+laps_times[[#This Row],[38]])</f>
        <v>9.0403703703703681E-2</v>
      </c>
      <c r="AV81" s="138">
        <f>IF(ISBLANK(laps_times[[#This Row],[39]]),"DNF",    rounds_cum_time[[#This Row],[38]]+laps_times[[#This Row],[39]])</f>
        <v>9.2977418981481458E-2</v>
      </c>
      <c r="AW81" s="138">
        <f>IF(ISBLANK(laps_times[[#This Row],[40]]),"DNF",    rounds_cum_time[[#This Row],[39]]+laps_times[[#This Row],[40]])</f>
        <v>9.5441932870370352E-2</v>
      </c>
      <c r="AX81" s="138">
        <f>IF(ISBLANK(laps_times[[#This Row],[41]]),"DNF",    rounds_cum_time[[#This Row],[40]]+laps_times[[#This Row],[41]])</f>
        <v>9.792636574074072E-2</v>
      </c>
      <c r="AY81" s="138">
        <f>IF(ISBLANK(laps_times[[#This Row],[42]]),"DNF",    rounds_cum_time[[#This Row],[41]]+laps_times[[#This Row],[42]])</f>
        <v>0.10048980324074072</v>
      </c>
      <c r="AZ81" s="138">
        <f>IF(ISBLANK(laps_times[[#This Row],[43]]),"DNF",    rounds_cum_time[[#This Row],[42]]+laps_times[[#This Row],[43]])</f>
        <v>0.10311526620370369</v>
      </c>
      <c r="BA81" s="138">
        <f>IF(ISBLANK(laps_times[[#This Row],[44]]),"DNF",    rounds_cum_time[[#This Row],[43]]+laps_times[[#This Row],[44]])</f>
        <v>0.10573190972222221</v>
      </c>
      <c r="BB81" s="138">
        <f>IF(ISBLANK(laps_times[[#This Row],[45]]),"DNF",    rounds_cum_time[[#This Row],[44]]+laps_times[[#This Row],[45]])</f>
        <v>0.10844755787037036</v>
      </c>
      <c r="BC81" s="138">
        <f>IF(ISBLANK(laps_times[[#This Row],[46]]),"DNF",    rounds_cum_time[[#This Row],[45]]+laps_times[[#This Row],[46]])</f>
        <v>0.11135476851851851</v>
      </c>
      <c r="BD81" s="138">
        <f>IF(ISBLANK(laps_times[[#This Row],[47]]),"DNF",    rounds_cum_time[[#This Row],[46]]+laps_times[[#This Row],[47]])</f>
        <v>0.11415431712962962</v>
      </c>
      <c r="BE81" s="138">
        <f>IF(ISBLANK(laps_times[[#This Row],[48]]),"DNF",    rounds_cum_time[[#This Row],[47]]+laps_times[[#This Row],[48]])</f>
        <v>0.11698724537037036</v>
      </c>
      <c r="BF81" s="138">
        <f>IF(ISBLANK(laps_times[[#This Row],[49]]),"DNF",    rounds_cum_time[[#This Row],[48]]+laps_times[[#This Row],[49]])</f>
        <v>0.11986660879629629</v>
      </c>
      <c r="BG81" s="138">
        <f>IF(ISBLANK(laps_times[[#This Row],[50]]),"DNF",    rounds_cum_time[[#This Row],[49]]+laps_times[[#This Row],[50]])</f>
        <v>0.12277504629629629</v>
      </c>
      <c r="BH81" s="138">
        <f>IF(ISBLANK(laps_times[[#This Row],[51]]),"DNF",    rounds_cum_time[[#This Row],[50]]+laps_times[[#This Row],[51]])</f>
        <v>0.12591569444444445</v>
      </c>
      <c r="BI81" s="138">
        <f>IF(ISBLANK(laps_times[[#This Row],[52]]),"DNF",    rounds_cum_time[[#This Row],[51]]+laps_times[[#This Row],[52]])</f>
        <v>0.12908056712962962</v>
      </c>
      <c r="BJ81" s="138">
        <f>IF(ISBLANK(laps_times[[#This Row],[53]]),"DNF",    rounds_cum_time[[#This Row],[52]]+laps_times[[#This Row],[53]])</f>
        <v>0.13231971064814813</v>
      </c>
      <c r="BK81" s="138">
        <f>IF(ISBLANK(laps_times[[#This Row],[54]]),"DNF",    rounds_cum_time[[#This Row],[53]]+laps_times[[#This Row],[54]])</f>
        <v>0.13546215277777776</v>
      </c>
      <c r="BL81" s="138">
        <f>IF(ISBLANK(laps_times[[#This Row],[55]]),"DNF",    rounds_cum_time[[#This Row],[54]]+laps_times[[#This Row],[55]])</f>
        <v>0.14027371527777777</v>
      </c>
      <c r="BM81" s="138">
        <f>IF(ISBLANK(laps_times[[#This Row],[56]]),"DNF",    rounds_cum_time[[#This Row],[55]]+laps_times[[#This Row],[56]])</f>
        <v>0.1427892824074074</v>
      </c>
      <c r="BN81" s="138">
        <f>IF(ISBLANK(laps_times[[#This Row],[57]]),"DNF",    rounds_cum_time[[#This Row],[56]]+laps_times[[#This Row],[57]])</f>
        <v>0.14520637731481481</v>
      </c>
      <c r="BO81" s="138">
        <f>IF(ISBLANK(laps_times[[#This Row],[58]]),"DNF",    rounds_cum_time[[#This Row],[57]]+laps_times[[#This Row],[58]])</f>
        <v>0.14756320601851852</v>
      </c>
      <c r="BP81" s="138">
        <f>IF(ISBLANK(laps_times[[#This Row],[59]]),"DNF",    rounds_cum_time[[#This Row],[58]]+laps_times[[#This Row],[59]])</f>
        <v>0.14999429398148148</v>
      </c>
      <c r="BQ81" s="138">
        <f>IF(ISBLANK(laps_times[[#This Row],[60]]),"DNF",    rounds_cum_time[[#This Row],[59]]+laps_times[[#This Row],[60]])</f>
        <v>0.1525408912037037</v>
      </c>
      <c r="BR81" s="138">
        <f>IF(ISBLANK(laps_times[[#This Row],[61]]),"DNF",    rounds_cum_time[[#This Row],[60]]+laps_times[[#This Row],[61]])</f>
        <v>0.15520827546296295</v>
      </c>
      <c r="BS81" s="138">
        <f>IF(ISBLANK(laps_times[[#This Row],[62]]),"DNF",    rounds_cum_time[[#This Row],[61]]+laps_times[[#This Row],[62]])</f>
        <v>0.15797376157407406</v>
      </c>
      <c r="BT81" s="139">
        <f>IF(ISBLANK(laps_times[[#This Row],[63]]),"DNF",    rounds_cum_time[[#This Row],[62]]+laps_times[[#This Row],[63]])</f>
        <v>0.16080339120370368</v>
      </c>
    </row>
    <row r="82" spans="2:72" x14ac:dyDescent="0.2">
      <c r="B82" s="130">
        <f>laps_times[[#This Row],[poř]]</f>
        <v>77</v>
      </c>
      <c r="C82" s="131">
        <f>laps_times[[#This Row],[s.č.]]</f>
        <v>121</v>
      </c>
      <c r="D82" s="131" t="str">
        <f>laps_times[[#This Row],[jméno]]</f>
        <v>Janků Petr</v>
      </c>
      <c r="E82" s="132">
        <f>laps_times[[#This Row],[roč]]</f>
        <v>1974</v>
      </c>
      <c r="F82" s="132" t="str">
        <f>laps_times[[#This Row],[kat]]</f>
        <v>M3</v>
      </c>
      <c r="G82" s="132">
        <f>laps_times[[#This Row],[poř_kat]]</f>
        <v>27</v>
      </c>
      <c r="H82" s="131" t="str">
        <f>IF(ISBLANK(laps_times[[#This Row],[klub]]),"-",laps_times[[#This Row],[klub]])</f>
        <v>TJ LIGA 100 OLOMOUC</v>
      </c>
      <c r="I82" s="134">
        <f>laps_times[[#This Row],[celk. čas]]</f>
        <v>0.16086542824074074</v>
      </c>
      <c r="J82" s="138">
        <f>laps_times[[#This Row],[1]]</f>
        <v>3.2692013888888892E-3</v>
      </c>
      <c r="K82" s="138">
        <f>IF(ISBLANK(laps_times[[#This Row],[2]]),"DNF",    rounds_cum_time[[#This Row],[1]]+laps_times[[#This Row],[2]])</f>
        <v>5.7324421296296307E-3</v>
      </c>
      <c r="L82" s="138">
        <f>IF(ISBLANK(laps_times[[#This Row],[3]]),"DNF",    rounds_cum_time[[#This Row],[2]]+laps_times[[#This Row],[3]])</f>
        <v>8.210266203703704E-3</v>
      </c>
      <c r="M82" s="138">
        <f>IF(ISBLANK(laps_times[[#This Row],[4]]),"DNF",    rounds_cum_time[[#This Row],[3]]+laps_times[[#This Row],[4]])</f>
        <v>1.0673171296296297E-2</v>
      </c>
      <c r="N82" s="138">
        <f>IF(ISBLANK(laps_times[[#This Row],[5]]),"DNF",    rounds_cum_time[[#This Row],[4]]+laps_times[[#This Row],[5]])</f>
        <v>1.3137372685185186E-2</v>
      </c>
      <c r="O82" s="138">
        <f>IF(ISBLANK(laps_times[[#This Row],[6]]),"DNF",    rounds_cum_time[[#This Row],[5]]+laps_times[[#This Row],[6]])</f>
        <v>1.55834375E-2</v>
      </c>
      <c r="P82" s="138">
        <f>IF(ISBLANK(laps_times[[#This Row],[7]]),"DNF",    rounds_cum_time[[#This Row],[6]]+laps_times[[#This Row],[7]])</f>
        <v>1.801414351851852E-2</v>
      </c>
      <c r="Q82" s="138">
        <f>IF(ISBLANK(laps_times[[#This Row],[8]]),"DNF",    rounds_cum_time[[#This Row],[7]]+laps_times[[#This Row],[8]])</f>
        <v>2.046167824074074E-2</v>
      </c>
      <c r="R82" s="138">
        <f>IF(ISBLANK(laps_times[[#This Row],[9]]),"DNF",    rounds_cum_time[[#This Row],[8]]+laps_times[[#This Row],[9]])</f>
        <v>2.2996585648148146E-2</v>
      </c>
      <c r="S82" s="138">
        <f>IF(ISBLANK(laps_times[[#This Row],[10]]),"DNF",    rounds_cum_time[[#This Row],[9]]+laps_times[[#This Row],[10]])</f>
        <v>2.540997685185185E-2</v>
      </c>
      <c r="T82" s="138">
        <f>IF(ISBLANK(laps_times[[#This Row],[11]]),"DNF",    rounds_cum_time[[#This Row],[10]]+laps_times[[#This Row],[11]])</f>
        <v>2.7863287037037037E-2</v>
      </c>
      <c r="U82" s="138">
        <f>IF(ISBLANK(laps_times[[#This Row],[12]]),"DNF",    rounds_cum_time[[#This Row],[11]]+laps_times[[#This Row],[12]])</f>
        <v>3.0274976851851852E-2</v>
      </c>
      <c r="V82" s="138">
        <f>IF(ISBLANK(laps_times[[#This Row],[13]]),"DNF",    rounds_cum_time[[#This Row],[12]]+laps_times[[#This Row],[13]])</f>
        <v>3.2703749999999997E-2</v>
      </c>
      <c r="W82" s="138">
        <f>IF(ISBLANK(laps_times[[#This Row],[14]]),"DNF",    rounds_cum_time[[#This Row],[13]]+laps_times[[#This Row],[14]])</f>
        <v>3.5076828703703697E-2</v>
      </c>
      <c r="X82" s="138">
        <f>IF(ISBLANK(laps_times[[#This Row],[15]]),"DNF",    rounds_cum_time[[#This Row],[14]]+laps_times[[#This Row],[15]])</f>
        <v>3.7646863425925922E-2</v>
      </c>
      <c r="Y82" s="138">
        <f>IF(ISBLANK(laps_times[[#This Row],[16]]),"DNF",    rounds_cum_time[[#This Row],[15]]+laps_times[[#This Row],[16]])</f>
        <v>4.0074155092592587E-2</v>
      </c>
      <c r="Z82" s="138">
        <f>IF(ISBLANK(laps_times[[#This Row],[17]]),"DNF",    rounds_cum_time[[#This Row],[16]]+laps_times[[#This Row],[17]])</f>
        <v>4.2529120370370363E-2</v>
      </c>
      <c r="AA82" s="138">
        <f>IF(ISBLANK(laps_times[[#This Row],[18]]),"DNF",    rounds_cum_time[[#This Row],[17]]+laps_times[[#This Row],[18]])</f>
        <v>4.4922905092592585E-2</v>
      </c>
      <c r="AB82" s="138">
        <f>IF(ISBLANK(laps_times[[#This Row],[19]]),"DNF",    rounds_cum_time[[#This Row],[18]]+laps_times[[#This Row],[19]])</f>
        <v>4.7302523148148139E-2</v>
      </c>
      <c r="AC82" s="138">
        <f>IF(ISBLANK(laps_times[[#This Row],[20]]),"DNF",    rounds_cum_time[[#This Row],[19]]+laps_times[[#This Row],[20]])</f>
        <v>4.9729328703703696E-2</v>
      </c>
      <c r="AD82" s="138">
        <f>IF(ISBLANK(laps_times[[#This Row],[21]]),"DNF",    rounds_cum_time[[#This Row],[20]]+laps_times[[#This Row],[21]])</f>
        <v>5.2199722222222217E-2</v>
      </c>
      <c r="AE82" s="138">
        <f>IF(ISBLANK(laps_times[[#This Row],[22]]),"DNF",    rounds_cum_time[[#This Row],[21]]+laps_times[[#This Row],[22]])</f>
        <v>5.4639837962962956E-2</v>
      </c>
      <c r="AF82" s="138">
        <f>IF(ISBLANK(laps_times[[#This Row],[23]]),"DNF",    rounds_cum_time[[#This Row],[22]]+laps_times[[#This Row],[23]])</f>
        <v>5.7063761574074071E-2</v>
      </c>
      <c r="AG82" s="138">
        <f>IF(ISBLANK(laps_times[[#This Row],[24]]),"DNF",    rounds_cum_time[[#This Row],[23]]+laps_times[[#This Row],[24]])</f>
        <v>5.946111111111111E-2</v>
      </c>
      <c r="AH82" s="138">
        <f>IF(ISBLANK(laps_times[[#This Row],[25]]),"DNF",    rounds_cum_time[[#This Row],[24]]+laps_times[[#This Row],[25]])</f>
        <v>6.1883414351851851E-2</v>
      </c>
      <c r="AI82" s="138">
        <f>IF(ISBLANK(laps_times[[#This Row],[26]]),"DNF",    rounds_cum_time[[#This Row],[25]]+laps_times[[#This Row],[26]])</f>
        <v>6.4442210648148146E-2</v>
      </c>
      <c r="AJ82" s="138">
        <f>IF(ISBLANK(laps_times[[#This Row],[27]]),"DNF",    rounds_cum_time[[#This Row],[26]]+laps_times[[#This Row],[27]])</f>
        <v>6.6905474537037032E-2</v>
      </c>
      <c r="AK82" s="138">
        <f>IF(ISBLANK(laps_times[[#This Row],[28]]),"DNF",    rounds_cum_time[[#This Row],[27]]+laps_times[[#This Row],[28]])</f>
        <v>6.9381631944444438E-2</v>
      </c>
      <c r="AL82" s="138">
        <f>IF(ISBLANK(laps_times[[#This Row],[29]]),"DNF",    rounds_cum_time[[#This Row],[28]]+laps_times[[#This Row],[29]])</f>
        <v>7.1801678240740741E-2</v>
      </c>
      <c r="AM82" s="138">
        <f>IF(ISBLANK(laps_times[[#This Row],[30]]),"DNF",    rounds_cum_time[[#This Row],[29]]+laps_times[[#This Row],[30]])</f>
        <v>7.4278078703703704E-2</v>
      </c>
      <c r="AN82" s="138">
        <f>IF(ISBLANK(laps_times[[#This Row],[31]]),"DNF",    rounds_cum_time[[#This Row],[30]]+laps_times[[#This Row],[31]])</f>
        <v>7.6726921296296297E-2</v>
      </c>
      <c r="AO82" s="138">
        <f>IF(ISBLANK(laps_times[[#This Row],[32]]),"DNF",    rounds_cum_time[[#This Row],[31]]+laps_times[[#This Row],[32]])</f>
        <v>7.9178969907407401E-2</v>
      </c>
      <c r="AP82" s="138">
        <f>IF(ISBLANK(laps_times[[#This Row],[33]]),"DNF",    rounds_cum_time[[#This Row],[32]]+laps_times[[#This Row],[33]])</f>
        <v>8.1957245370370357E-2</v>
      </c>
      <c r="AQ82" s="138">
        <f>IF(ISBLANK(laps_times[[#This Row],[34]]),"DNF",    rounds_cum_time[[#This Row],[33]]+laps_times[[#This Row],[34]])</f>
        <v>8.438996527777777E-2</v>
      </c>
      <c r="AR82" s="138">
        <f>IF(ISBLANK(laps_times[[#This Row],[35]]),"DNF",    rounds_cum_time[[#This Row],[34]]+laps_times[[#This Row],[35]])</f>
        <v>8.6867581018518505E-2</v>
      </c>
      <c r="AS82" s="138">
        <f>IF(ISBLANK(laps_times[[#This Row],[36]]),"DNF",    rounds_cum_time[[#This Row],[35]]+laps_times[[#This Row],[36]])</f>
        <v>8.9348136574074061E-2</v>
      </c>
      <c r="AT82" s="138">
        <f>IF(ISBLANK(laps_times[[#This Row],[37]]),"DNF",    rounds_cum_time[[#This Row],[36]]+laps_times[[#This Row],[37]])</f>
        <v>9.1850208333333322E-2</v>
      </c>
      <c r="AU82" s="138">
        <f>IF(ISBLANK(laps_times[[#This Row],[38]]),"DNF",    rounds_cum_time[[#This Row],[37]]+laps_times[[#This Row],[38]])</f>
        <v>9.4308692129629612E-2</v>
      </c>
      <c r="AV82" s="138">
        <f>IF(ISBLANK(laps_times[[#This Row],[39]]),"DNF",    rounds_cum_time[[#This Row],[38]]+laps_times[[#This Row],[39]])</f>
        <v>9.6783692129629617E-2</v>
      </c>
      <c r="AW82" s="138">
        <f>IF(ISBLANK(laps_times[[#This Row],[40]]),"DNF",    rounds_cum_time[[#This Row],[39]]+laps_times[[#This Row],[40]])</f>
        <v>9.9248819444444428E-2</v>
      </c>
      <c r="AX82" s="138">
        <f>IF(ISBLANK(laps_times[[#This Row],[41]]),"DNF",    rounds_cum_time[[#This Row],[40]]+laps_times[[#This Row],[41]])</f>
        <v>0.10172871527777776</v>
      </c>
      <c r="AY82" s="138">
        <f>IF(ISBLANK(laps_times[[#This Row],[42]]),"DNF",    rounds_cum_time[[#This Row],[41]]+laps_times[[#This Row],[42]])</f>
        <v>0.10417459490740738</v>
      </c>
      <c r="AZ82" s="138">
        <f>IF(ISBLANK(laps_times[[#This Row],[43]]),"DNF",    rounds_cum_time[[#This Row],[42]]+laps_times[[#This Row],[43]])</f>
        <v>0.10697499999999997</v>
      </c>
      <c r="BA82" s="138">
        <f>IF(ISBLANK(laps_times[[#This Row],[44]]),"DNF",    rounds_cum_time[[#This Row],[43]]+laps_times[[#This Row],[44]])</f>
        <v>0.10999239583333331</v>
      </c>
      <c r="BB82" s="138">
        <f>IF(ISBLANK(laps_times[[#This Row],[45]]),"DNF",    rounds_cum_time[[#This Row],[44]]+laps_times[[#This Row],[45]])</f>
        <v>0.11247421296296294</v>
      </c>
      <c r="BC82" s="138">
        <f>IF(ISBLANK(laps_times[[#This Row],[46]]),"DNF",    rounds_cum_time[[#This Row],[45]]+laps_times[[#This Row],[46]])</f>
        <v>0.11506590277777776</v>
      </c>
      <c r="BD82" s="138">
        <f>IF(ISBLANK(laps_times[[#This Row],[47]]),"DNF",    rounds_cum_time[[#This Row],[46]]+laps_times[[#This Row],[47]])</f>
        <v>0.11763935185185183</v>
      </c>
      <c r="BE82" s="138">
        <f>IF(ISBLANK(laps_times[[#This Row],[48]]),"DNF",    rounds_cum_time[[#This Row],[47]]+laps_times[[#This Row],[48]])</f>
        <v>0.12027613425925923</v>
      </c>
      <c r="BF82" s="138">
        <f>IF(ISBLANK(laps_times[[#This Row],[49]]),"DNF",    rounds_cum_time[[#This Row],[48]]+laps_times[[#This Row],[49]])</f>
        <v>0.12301817129629627</v>
      </c>
      <c r="BG82" s="138">
        <f>IF(ISBLANK(laps_times[[#This Row],[50]]),"DNF",    rounds_cum_time[[#This Row],[49]]+laps_times[[#This Row],[50]])</f>
        <v>0.12565546296296295</v>
      </c>
      <c r="BH82" s="138">
        <f>IF(ISBLANK(laps_times[[#This Row],[51]]),"DNF",    rounds_cum_time[[#This Row],[50]]+laps_times[[#This Row],[51]])</f>
        <v>0.12831247685185185</v>
      </c>
      <c r="BI82" s="138">
        <f>IF(ISBLANK(laps_times[[#This Row],[52]]),"DNF",    rounds_cum_time[[#This Row],[51]]+laps_times[[#This Row],[52]])</f>
        <v>0.13105130787037036</v>
      </c>
      <c r="BJ82" s="138">
        <f>IF(ISBLANK(laps_times[[#This Row],[53]]),"DNF",    rounds_cum_time[[#This Row],[52]]+laps_times[[#This Row],[53]])</f>
        <v>0.13369910879629629</v>
      </c>
      <c r="BK82" s="138">
        <f>IF(ISBLANK(laps_times[[#This Row],[54]]),"DNF",    rounds_cum_time[[#This Row],[53]]+laps_times[[#This Row],[54]])</f>
        <v>0.13644081018518517</v>
      </c>
      <c r="BL82" s="138">
        <f>IF(ISBLANK(laps_times[[#This Row],[55]]),"DNF",    rounds_cum_time[[#This Row],[54]]+laps_times[[#This Row],[55]])</f>
        <v>0.13910474537037035</v>
      </c>
      <c r="BM82" s="138">
        <f>IF(ISBLANK(laps_times[[#This Row],[56]]),"DNF",    rounds_cum_time[[#This Row],[55]]+laps_times[[#This Row],[56]])</f>
        <v>0.14174355324074073</v>
      </c>
      <c r="BN82" s="138">
        <f>IF(ISBLANK(laps_times[[#This Row],[57]]),"DNF",    rounds_cum_time[[#This Row],[56]]+laps_times[[#This Row],[57]])</f>
        <v>0.14444800925925924</v>
      </c>
      <c r="BO82" s="138">
        <f>IF(ISBLANK(laps_times[[#This Row],[58]]),"DNF",    rounds_cum_time[[#This Row],[57]]+laps_times[[#This Row],[58]])</f>
        <v>0.14739255787037034</v>
      </c>
      <c r="BP82" s="138">
        <f>IF(ISBLANK(laps_times[[#This Row],[59]]),"DNF",    rounds_cum_time[[#This Row],[58]]+laps_times[[#This Row],[59]])</f>
        <v>0.15005569444444442</v>
      </c>
      <c r="BQ82" s="138">
        <f>IF(ISBLANK(laps_times[[#This Row],[60]]),"DNF",    rounds_cum_time[[#This Row],[59]]+laps_times[[#This Row],[60]])</f>
        <v>0.15277949074074071</v>
      </c>
      <c r="BR82" s="138">
        <f>IF(ISBLANK(laps_times[[#This Row],[61]]),"DNF",    rounds_cum_time[[#This Row],[60]]+laps_times[[#This Row],[61]])</f>
        <v>0.15555152777777775</v>
      </c>
      <c r="BS82" s="138">
        <f>IF(ISBLANK(laps_times[[#This Row],[62]]),"DNF",    rounds_cum_time[[#This Row],[61]]+laps_times[[#This Row],[62]])</f>
        <v>0.15828105324074071</v>
      </c>
      <c r="BT82" s="139">
        <f>IF(ISBLANK(laps_times[[#This Row],[63]]),"DNF",    rounds_cum_time[[#This Row],[62]]+laps_times[[#This Row],[63]])</f>
        <v>0.16086542824074071</v>
      </c>
    </row>
    <row r="83" spans="2:72" x14ac:dyDescent="0.2">
      <c r="B83" s="130">
        <f>laps_times[[#This Row],[poř]]</f>
        <v>78</v>
      </c>
      <c r="C83" s="131">
        <f>laps_times[[#This Row],[s.č.]]</f>
        <v>59</v>
      </c>
      <c r="D83" s="131" t="str">
        <f>laps_times[[#This Row],[jméno]]</f>
        <v>Jančář Stanislav</v>
      </c>
      <c r="E83" s="132">
        <f>laps_times[[#This Row],[roč]]</f>
        <v>1967</v>
      </c>
      <c r="F83" s="132" t="str">
        <f>laps_times[[#This Row],[kat]]</f>
        <v>M3</v>
      </c>
      <c r="G83" s="132">
        <f>laps_times[[#This Row],[poř_kat]]</f>
        <v>28</v>
      </c>
      <c r="H83" s="131" t="str">
        <f>IF(ISBLANK(laps_times[[#This Row],[klub]]),"-",laps_times[[#This Row],[klub]])</f>
        <v>MK Seitl</v>
      </c>
      <c r="I83" s="134">
        <f>laps_times[[#This Row],[celk. čas]]</f>
        <v>0.16152738425925925</v>
      </c>
      <c r="J83" s="138">
        <f>laps_times[[#This Row],[1]]</f>
        <v>3.0366782407407408E-3</v>
      </c>
      <c r="K83" s="138">
        <f>IF(ISBLANK(laps_times[[#This Row],[2]]),"DNF",    rounds_cum_time[[#This Row],[1]]+laps_times[[#This Row],[2]])</f>
        <v>5.2971527777777774E-3</v>
      </c>
      <c r="L83" s="138">
        <f>IF(ISBLANK(laps_times[[#This Row],[3]]),"DNF",    rounds_cum_time[[#This Row],[2]]+laps_times[[#This Row],[3]])</f>
        <v>7.5595949074074072E-3</v>
      </c>
      <c r="M83" s="138">
        <f>IF(ISBLANK(laps_times[[#This Row],[4]]),"DNF",    rounds_cum_time[[#This Row],[3]]+laps_times[[#This Row],[4]])</f>
        <v>9.8467129629629634E-3</v>
      </c>
      <c r="N83" s="138">
        <f>IF(ISBLANK(laps_times[[#This Row],[5]]),"DNF",    rounds_cum_time[[#This Row],[4]]+laps_times[[#This Row],[5]])</f>
        <v>1.2138460648148148E-2</v>
      </c>
      <c r="O83" s="138">
        <f>IF(ISBLANK(laps_times[[#This Row],[6]]),"DNF",    rounds_cum_time[[#This Row],[5]]+laps_times[[#This Row],[6]])</f>
        <v>1.4460104166666666E-2</v>
      </c>
      <c r="P83" s="138">
        <f>IF(ISBLANK(laps_times[[#This Row],[7]]),"DNF",    rounds_cum_time[[#This Row],[6]]+laps_times[[#This Row],[7]])</f>
        <v>1.6827766203703704E-2</v>
      </c>
      <c r="Q83" s="138">
        <f>IF(ISBLANK(laps_times[[#This Row],[8]]),"DNF",    rounds_cum_time[[#This Row],[7]]+laps_times[[#This Row],[8]])</f>
        <v>1.9194722222222224E-2</v>
      </c>
      <c r="R83" s="138">
        <f>IF(ISBLANK(laps_times[[#This Row],[9]]),"DNF",    rounds_cum_time[[#This Row],[8]]+laps_times[[#This Row],[9]])</f>
        <v>2.1564247685185188E-2</v>
      </c>
      <c r="S83" s="138">
        <f>IF(ISBLANK(laps_times[[#This Row],[10]]),"DNF",    rounds_cum_time[[#This Row],[9]]+laps_times[[#This Row],[10]])</f>
        <v>2.3962511574074079E-2</v>
      </c>
      <c r="T83" s="138">
        <f>IF(ISBLANK(laps_times[[#This Row],[11]]),"DNF",    rounds_cum_time[[#This Row],[10]]+laps_times[[#This Row],[11]])</f>
        <v>2.6364513888888892E-2</v>
      </c>
      <c r="U83" s="138">
        <f>IF(ISBLANK(laps_times[[#This Row],[12]]),"DNF",    rounds_cum_time[[#This Row],[11]]+laps_times[[#This Row],[12]])</f>
        <v>2.8752326388888892E-2</v>
      </c>
      <c r="V83" s="138">
        <f>IF(ISBLANK(laps_times[[#This Row],[13]]),"DNF",    rounds_cum_time[[#This Row],[12]]+laps_times[[#This Row],[13]])</f>
        <v>3.1173784722222226E-2</v>
      </c>
      <c r="W83" s="138">
        <f>IF(ISBLANK(laps_times[[#This Row],[14]]),"DNF",    rounds_cum_time[[#This Row],[13]]+laps_times[[#This Row],[14]])</f>
        <v>3.3576736111111116E-2</v>
      </c>
      <c r="X83" s="138">
        <f>IF(ISBLANK(laps_times[[#This Row],[15]]),"DNF",    rounds_cum_time[[#This Row],[14]]+laps_times[[#This Row],[15]])</f>
        <v>3.6014062500000006E-2</v>
      </c>
      <c r="Y83" s="138">
        <f>IF(ISBLANK(laps_times[[#This Row],[16]]),"DNF",    rounds_cum_time[[#This Row],[15]]+laps_times[[#This Row],[16]])</f>
        <v>3.8451458333333341E-2</v>
      </c>
      <c r="Z83" s="138">
        <f>IF(ISBLANK(laps_times[[#This Row],[17]]),"DNF",    rounds_cum_time[[#This Row],[16]]+laps_times[[#This Row],[17]])</f>
        <v>4.0906365740740747E-2</v>
      </c>
      <c r="AA83" s="138">
        <f>IF(ISBLANK(laps_times[[#This Row],[18]]),"DNF",    rounds_cum_time[[#This Row],[17]]+laps_times[[#This Row],[18]])</f>
        <v>4.3350740740740745E-2</v>
      </c>
      <c r="AB83" s="138">
        <f>IF(ISBLANK(laps_times[[#This Row],[19]]),"DNF",    rounds_cum_time[[#This Row],[18]]+laps_times[[#This Row],[19]])</f>
        <v>4.5809004629629634E-2</v>
      </c>
      <c r="AC83" s="138">
        <f>IF(ISBLANK(laps_times[[#This Row],[20]]),"DNF",    rounds_cum_time[[#This Row],[19]]+laps_times[[#This Row],[20]])</f>
        <v>4.8250648148148154E-2</v>
      </c>
      <c r="AD83" s="138">
        <f>IF(ISBLANK(laps_times[[#This Row],[21]]),"DNF",    rounds_cum_time[[#This Row],[20]]+laps_times[[#This Row],[21]])</f>
        <v>5.0698263888888893E-2</v>
      </c>
      <c r="AE83" s="138">
        <f>IF(ISBLANK(laps_times[[#This Row],[22]]),"DNF",    rounds_cum_time[[#This Row],[21]]+laps_times[[#This Row],[22]])</f>
        <v>5.3146354166666673E-2</v>
      </c>
      <c r="AF83" s="138">
        <f>IF(ISBLANK(laps_times[[#This Row],[23]]),"DNF",    rounds_cum_time[[#This Row],[22]]+laps_times[[#This Row],[23]])</f>
        <v>5.5602233796296301E-2</v>
      </c>
      <c r="AG83" s="138">
        <f>IF(ISBLANK(laps_times[[#This Row],[24]]),"DNF",    rounds_cum_time[[#This Row],[23]]+laps_times[[#This Row],[24]])</f>
        <v>5.8088043981481485E-2</v>
      </c>
      <c r="AH83" s="138">
        <f>IF(ISBLANK(laps_times[[#This Row],[25]]),"DNF",    rounds_cum_time[[#This Row],[24]]+laps_times[[#This Row],[25]])</f>
        <v>6.0596909722222224E-2</v>
      </c>
      <c r="AI83" s="138">
        <f>IF(ISBLANK(laps_times[[#This Row],[26]]),"DNF",    rounds_cum_time[[#This Row],[25]]+laps_times[[#This Row],[26]])</f>
        <v>6.3085219907407411E-2</v>
      </c>
      <c r="AJ83" s="138">
        <f>IF(ISBLANK(laps_times[[#This Row],[27]]),"DNF",    rounds_cum_time[[#This Row],[26]]+laps_times[[#This Row],[27]])</f>
        <v>6.560281250000001E-2</v>
      </c>
      <c r="AK83" s="138">
        <f>IF(ISBLANK(laps_times[[#This Row],[28]]),"DNF",    rounds_cum_time[[#This Row],[27]]+laps_times[[#This Row],[28]])</f>
        <v>6.8098171296296306E-2</v>
      </c>
      <c r="AL83" s="138">
        <f>IF(ISBLANK(laps_times[[#This Row],[29]]),"DNF",    rounds_cum_time[[#This Row],[28]]+laps_times[[#This Row],[29]])</f>
        <v>7.0599641203703711E-2</v>
      </c>
      <c r="AM83" s="138">
        <f>IF(ISBLANK(laps_times[[#This Row],[30]]),"DNF",    rounds_cum_time[[#This Row],[29]]+laps_times[[#This Row],[30]])</f>
        <v>7.3127094907407417E-2</v>
      </c>
      <c r="AN83" s="138">
        <f>IF(ISBLANK(laps_times[[#This Row],[31]]),"DNF",    rounds_cum_time[[#This Row],[30]]+laps_times[[#This Row],[31]])</f>
        <v>7.5673275462962972E-2</v>
      </c>
      <c r="AO83" s="138">
        <f>IF(ISBLANK(laps_times[[#This Row],[32]]),"DNF",    rounds_cum_time[[#This Row],[31]]+laps_times[[#This Row],[32]])</f>
        <v>7.8217245370370378E-2</v>
      </c>
      <c r="AP83" s="138">
        <f>IF(ISBLANK(laps_times[[#This Row],[33]]),"DNF",    rounds_cum_time[[#This Row],[32]]+laps_times[[#This Row],[33]])</f>
        <v>8.0748946759259269E-2</v>
      </c>
      <c r="AQ83" s="138">
        <f>IF(ISBLANK(laps_times[[#This Row],[34]]),"DNF",    rounds_cum_time[[#This Row],[33]]+laps_times[[#This Row],[34]])</f>
        <v>8.3284317129629637E-2</v>
      </c>
      <c r="AR83" s="138">
        <f>IF(ISBLANK(laps_times[[#This Row],[35]]),"DNF",    rounds_cum_time[[#This Row],[34]]+laps_times[[#This Row],[35]])</f>
        <v>8.578594907407408E-2</v>
      </c>
      <c r="AS83" s="138">
        <f>IF(ISBLANK(laps_times[[#This Row],[36]]),"DNF",    rounds_cum_time[[#This Row],[35]]+laps_times[[#This Row],[36]])</f>
        <v>8.8309537037037047E-2</v>
      </c>
      <c r="AT83" s="138">
        <f>IF(ISBLANK(laps_times[[#This Row],[37]]),"DNF",    rounds_cum_time[[#This Row],[36]]+laps_times[[#This Row],[37]])</f>
        <v>9.0983506944444459E-2</v>
      </c>
      <c r="AU83" s="138">
        <f>IF(ISBLANK(laps_times[[#This Row],[38]]),"DNF",    rounds_cum_time[[#This Row],[37]]+laps_times[[#This Row],[38]])</f>
        <v>9.3566192129629647E-2</v>
      </c>
      <c r="AV83" s="138">
        <f>IF(ISBLANK(laps_times[[#This Row],[39]]),"DNF",    rounds_cum_time[[#This Row],[38]]+laps_times[[#This Row],[39]])</f>
        <v>9.62149652777778E-2</v>
      </c>
      <c r="AW83" s="138">
        <f>IF(ISBLANK(laps_times[[#This Row],[40]]),"DNF",    rounds_cum_time[[#This Row],[39]]+laps_times[[#This Row],[40]])</f>
        <v>9.8878229166666692E-2</v>
      </c>
      <c r="AX83" s="138">
        <f>IF(ISBLANK(laps_times[[#This Row],[41]]),"DNF",    rounds_cum_time[[#This Row],[40]]+laps_times[[#This Row],[41]])</f>
        <v>0.10156085648148151</v>
      </c>
      <c r="AY83" s="138">
        <f>IF(ISBLANK(laps_times[[#This Row],[42]]),"DNF",    rounds_cum_time[[#This Row],[41]]+laps_times[[#This Row],[42]])</f>
        <v>0.10424112268518522</v>
      </c>
      <c r="AZ83" s="138">
        <f>IF(ISBLANK(laps_times[[#This Row],[43]]),"DNF",    rounds_cum_time[[#This Row],[42]]+laps_times[[#This Row],[43]])</f>
        <v>0.1069669791666667</v>
      </c>
      <c r="BA83" s="138">
        <f>IF(ISBLANK(laps_times[[#This Row],[44]]),"DNF",    rounds_cum_time[[#This Row],[43]]+laps_times[[#This Row],[44]])</f>
        <v>0.10962271990740743</v>
      </c>
      <c r="BB83" s="138">
        <f>IF(ISBLANK(laps_times[[#This Row],[45]]),"DNF",    rounds_cum_time[[#This Row],[44]]+laps_times[[#This Row],[45]])</f>
        <v>0.11231611111111114</v>
      </c>
      <c r="BC83" s="138">
        <f>IF(ISBLANK(laps_times[[#This Row],[46]]),"DNF",    rounds_cum_time[[#This Row],[45]]+laps_times[[#This Row],[46]])</f>
        <v>0.11505974537037041</v>
      </c>
      <c r="BD83" s="138">
        <f>IF(ISBLANK(laps_times[[#This Row],[47]]),"DNF",    rounds_cum_time[[#This Row],[46]]+laps_times[[#This Row],[47]])</f>
        <v>0.11776968750000004</v>
      </c>
      <c r="BE83" s="138">
        <f>IF(ISBLANK(laps_times[[#This Row],[48]]),"DNF",    rounds_cum_time[[#This Row],[47]]+laps_times[[#This Row],[48]])</f>
        <v>0.12057064814814819</v>
      </c>
      <c r="BF83" s="138">
        <f>IF(ISBLANK(laps_times[[#This Row],[49]]),"DNF",    rounds_cum_time[[#This Row],[48]]+laps_times[[#This Row],[49]])</f>
        <v>0.12327674768518523</v>
      </c>
      <c r="BG83" s="138">
        <f>IF(ISBLANK(laps_times[[#This Row],[50]]),"DNF",    rounds_cum_time[[#This Row],[49]]+laps_times[[#This Row],[50]])</f>
        <v>0.12597789351851857</v>
      </c>
      <c r="BH83" s="138">
        <f>IF(ISBLANK(laps_times[[#This Row],[51]]),"DNF",    rounds_cum_time[[#This Row],[50]]+laps_times[[#This Row],[51]])</f>
        <v>0.12870128472222228</v>
      </c>
      <c r="BI83" s="138">
        <f>IF(ISBLANK(laps_times[[#This Row],[52]]),"DNF",    rounds_cum_time[[#This Row],[51]]+laps_times[[#This Row],[52]])</f>
        <v>0.13143609953703708</v>
      </c>
      <c r="BJ83" s="138">
        <f>IF(ISBLANK(laps_times[[#This Row],[53]]),"DNF",    rounds_cum_time[[#This Row],[52]]+laps_times[[#This Row],[53]])</f>
        <v>0.13431318287037042</v>
      </c>
      <c r="BK83" s="138">
        <f>IF(ISBLANK(laps_times[[#This Row],[54]]),"DNF",    rounds_cum_time[[#This Row],[53]]+laps_times[[#This Row],[54]])</f>
        <v>0.13704284722222226</v>
      </c>
      <c r="BL83" s="138">
        <f>IF(ISBLANK(laps_times[[#This Row],[55]]),"DNF",    rounds_cum_time[[#This Row],[54]]+laps_times[[#This Row],[55]])</f>
        <v>0.13982731481481486</v>
      </c>
      <c r="BM83" s="138">
        <f>IF(ISBLANK(laps_times[[#This Row],[56]]),"DNF",    rounds_cum_time[[#This Row],[55]]+laps_times[[#This Row],[56]])</f>
        <v>0.14263274305555559</v>
      </c>
      <c r="BN83" s="138">
        <f>IF(ISBLANK(laps_times[[#This Row],[57]]),"DNF",    rounds_cum_time[[#This Row],[56]]+laps_times[[#This Row],[57]])</f>
        <v>0.14542001157407411</v>
      </c>
      <c r="BO83" s="138">
        <f>IF(ISBLANK(laps_times[[#This Row],[58]]),"DNF",    rounds_cum_time[[#This Row],[57]]+laps_times[[#This Row],[58]])</f>
        <v>0.14815651620370374</v>
      </c>
      <c r="BP83" s="138">
        <f>IF(ISBLANK(laps_times[[#This Row],[59]]),"DNF",    rounds_cum_time[[#This Row],[58]]+laps_times[[#This Row],[59]])</f>
        <v>0.15095611111111115</v>
      </c>
      <c r="BQ83" s="138">
        <f>IF(ISBLANK(laps_times[[#This Row],[60]]),"DNF",    rounds_cum_time[[#This Row],[59]]+laps_times[[#This Row],[60]])</f>
        <v>0.15369910879629634</v>
      </c>
      <c r="BR83" s="138">
        <f>IF(ISBLANK(laps_times[[#This Row],[61]]),"DNF",    rounds_cum_time[[#This Row],[60]]+laps_times[[#This Row],[61]])</f>
        <v>0.1564071643518519</v>
      </c>
      <c r="BS83" s="138">
        <f>IF(ISBLANK(laps_times[[#This Row],[62]]),"DNF",    rounds_cum_time[[#This Row],[61]]+laps_times[[#This Row],[62]])</f>
        <v>0.15908128472222227</v>
      </c>
      <c r="BT83" s="139">
        <f>IF(ISBLANK(laps_times[[#This Row],[63]]),"DNF",    rounds_cum_time[[#This Row],[62]]+laps_times[[#This Row],[63]])</f>
        <v>0.1615273842592593</v>
      </c>
    </row>
    <row r="84" spans="2:72" x14ac:dyDescent="0.2">
      <c r="B84" s="130">
        <f>laps_times[[#This Row],[poř]]</f>
        <v>79</v>
      </c>
      <c r="C84" s="131">
        <f>laps_times[[#This Row],[s.č.]]</f>
        <v>13</v>
      </c>
      <c r="D84" s="131" t="str">
        <f>laps_times[[#This Row],[jméno]]</f>
        <v>Vosátka Zdeněk</v>
      </c>
      <c r="E84" s="132">
        <f>laps_times[[#This Row],[roč]]</f>
        <v>1963</v>
      </c>
      <c r="F84" s="132" t="str">
        <f>laps_times[[#This Row],[kat]]</f>
        <v>M4</v>
      </c>
      <c r="G84" s="132">
        <f>laps_times[[#This Row],[poř_kat]]</f>
        <v>17</v>
      </c>
      <c r="H84" s="131" t="str">
        <f>IF(ISBLANK(laps_times[[#This Row],[klub]]),"-",laps_times[[#This Row],[klub]])</f>
        <v>Atletika Písek</v>
      </c>
      <c r="I84" s="134">
        <f>laps_times[[#This Row],[celk. čas]]</f>
        <v>0.16238237268518518</v>
      </c>
      <c r="J84" s="138">
        <f>laps_times[[#This Row],[1]]</f>
        <v>3.0097916666666671E-3</v>
      </c>
      <c r="K84" s="138">
        <f>IF(ISBLANK(laps_times[[#This Row],[2]]),"DNF",    rounds_cum_time[[#This Row],[1]]+laps_times[[#This Row],[2]])</f>
        <v>5.4205324074074078E-3</v>
      </c>
      <c r="L84" s="138">
        <f>IF(ISBLANK(laps_times[[#This Row],[3]]),"DNF",    rounds_cum_time[[#This Row],[2]]+laps_times[[#This Row],[3]])</f>
        <v>7.7942476851851853E-3</v>
      </c>
      <c r="M84" s="138">
        <f>IF(ISBLANK(laps_times[[#This Row],[4]]),"DNF",    rounds_cum_time[[#This Row],[3]]+laps_times[[#This Row],[4]])</f>
        <v>1.0191782407407408E-2</v>
      </c>
      <c r="N84" s="138">
        <f>IF(ISBLANK(laps_times[[#This Row],[5]]),"DNF",    rounds_cum_time[[#This Row],[4]]+laps_times[[#This Row],[5]])</f>
        <v>1.260226851851852E-2</v>
      </c>
      <c r="O84" s="138">
        <f>IF(ISBLANK(laps_times[[#This Row],[6]]),"DNF",    rounds_cum_time[[#This Row],[5]]+laps_times[[#This Row],[6]])</f>
        <v>1.5069837962962964E-2</v>
      </c>
      <c r="P84" s="138">
        <f>IF(ISBLANK(laps_times[[#This Row],[7]]),"DNF",    rounds_cum_time[[#This Row],[6]]+laps_times[[#This Row],[7]])</f>
        <v>1.7506134259259259E-2</v>
      </c>
      <c r="Q84" s="138">
        <f>IF(ISBLANK(laps_times[[#This Row],[8]]),"DNF",    rounds_cum_time[[#This Row],[7]]+laps_times[[#This Row],[8]])</f>
        <v>2.0001539351851852E-2</v>
      </c>
      <c r="R84" s="138">
        <f>IF(ISBLANK(laps_times[[#This Row],[9]]),"DNF",    rounds_cum_time[[#This Row],[8]]+laps_times[[#This Row],[9]])</f>
        <v>2.2447569444444444E-2</v>
      </c>
      <c r="S84" s="138">
        <f>IF(ISBLANK(laps_times[[#This Row],[10]]),"DNF",    rounds_cum_time[[#This Row],[9]]+laps_times[[#This Row],[10]])</f>
        <v>2.4946030092592591E-2</v>
      </c>
      <c r="T84" s="138">
        <f>IF(ISBLANK(laps_times[[#This Row],[11]]),"DNF",    rounds_cum_time[[#This Row],[10]]+laps_times[[#This Row],[11]])</f>
        <v>2.7451689814814814E-2</v>
      </c>
      <c r="U84" s="138">
        <f>IF(ISBLANK(laps_times[[#This Row],[12]]),"DNF",    rounds_cum_time[[#This Row],[11]]+laps_times[[#This Row],[12]])</f>
        <v>2.9932326388888889E-2</v>
      </c>
      <c r="V84" s="138">
        <f>IF(ISBLANK(laps_times[[#This Row],[13]]),"DNF",    rounds_cum_time[[#This Row],[12]]+laps_times[[#This Row],[13]])</f>
        <v>3.2399999999999998E-2</v>
      </c>
      <c r="W84" s="138">
        <f>IF(ISBLANK(laps_times[[#This Row],[14]]),"DNF",    rounds_cum_time[[#This Row],[13]]+laps_times[[#This Row],[14]])</f>
        <v>3.482321759259259E-2</v>
      </c>
      <c r="X84" s="138">
        <f>IF(ISBLANK(laps_times[[#This Row],[15]]),"DNF",    rounds_cum_time[[#This Row],[14]]+laps_times[[#This Row],[15]])</f>
        <v>3.7306087962962961E-2</v>
      </c>
      <c r="Y84" s="138">
        <f>IF(ISBLANK(laps_times[[#This Row],[16]]),"DNF",    rounds_cum_time[[#This Row],[15]]+laps_times[[#This Row],[16]])</f>
        <v>3.9788252314814816E-2</v>
      </c>
      <c r="Z84" s="138">
        <f>IF(ISBLANK(laps_times[[#This Row],[17]]),"DNF",    rounds_cum_time[[#This Row],[16]]+laps_times[[#This Row],[17]])</f>
        <v>4.2241724537037041E-2</v>
      </c>
      <c r="AA84" s="138">
        <f>IF(ISBLANK(laps_times[[#This Row],[18]]),"DNF",    rounds_cum_time[[#This Row],[17]]+laps_times[[#This Row],[18]])</f>
        <v>4.4676377314814816E-2</v>
      </c>
      <c r="AB84" s="138">
        <f>IF(ISBLANK(laps_times[[#This Row],[19]]),"DNF",    rounds_cum_time[[#This Row],[18]]+laps_times[[#This Row],[19]])</f>
        <v>4.7195532407407412E-2</v>
      </c>
      <c r="AC84" s="138">
        <f>IF(ISBLANK(laps_times[[#This Row],[20]]),"DNF",    rounds_cum_time[[#This Row],[19]]+laps_times[[#This Row],[20]])</f>
        <v>4.9719780092592598E-2</v>
      </c>
      <c r="AD84" s="138">
        <f>IF(ISBLANK(laps_times[[#This Row],[21]]),"DNF",    rounds_cum_time[[#This Row],[20]]+laps_times[[#This Row],[21]])</f>
        <v>5.2212395833333342E-2</v>
      </c>
      <c r="AE84" s="138">
        <f>IF(ISBLANK(laps_times[[#This Row],[22]]),"DNF",    rounds_cum_time[[#This Row],[21]]+laps_times[[#This Row],[22]])</f>
        <v>5.4720763888888899E-2</v>
      </c>
      <c r="AF84" s="138">
        <f>IF(ISBLANK(laps_times[[#This Row],[23]]),"DNF",    rounds_cum_time[[#This Row],[22]]+laps_times[[#This Row],[23]])</f>
        <v>5.7262384259259266E-2</v>
      </c>
      <c r="AG84" s="138">
        <f>IF(ISBLANK(laps_times[[#This Row],[24]]),"DNF",    rounds_cum_time[[#This Row],[23]]+laps_times[[#This Row],[24]])</f>
        <v>5.9798090277777785E-2</v>
      </c>
      <c r="AH84" s="138">
        <f>IF(ISBLANK(laps_times[[#This Row],[25]]),"DNF",    rounds_cum_time[[#This Row],[24]]+laps_times[[#This Row],[25]])</f>
        <v>6.2296365740740746E-2</v>
      </c>
      <c r="AI84" s="138">
        <f>IF(ISBLANK(laps_times[[#This Row],[26]]),"DNF",    rounds_cum_time[[#This Row],[25]]+laps_times[[#This Row],[26]])</f>
        <v>6.4812476851851861E-2</v>
      </c>
      <c r="AJ84" s="138">
        <f>IF(ISBLANK(laps_times[[#This Row],[27]]),"DNF",    rounds_cum_time[[#This Row],[26]]+laps_times[[#This Row],[27]])</f>
        <v>6.7320891203703714E-2</v>
      </c>
      <c r="AK84" s="138">
        <f>IF(ISBLANK(laps_times[[#This Row],[28]]),"DNF",    rounds_cum_time[[#This Row],[27]]+laps_times[[#This Row],[28]])</f>
        <v>6.9803171296296304E-2</v>
      </c>
      <c r="AL84" s="138">
        <f>IF(ISBLANK(laps_times[[#This Row],[29]]),"DNF",    rounds_cum_time[[#This Row],[28]]+laps_times[[#This Row],[29]])</f>
        <v>7.2380231481481483E-2</v>
      </c>
      <c r="AM84" s="138">
        <f>IF(ISBLANK(laps_times[[#This Row],[30]]),"DNF",    rounds_cum_time[[#This Row],[29]]+laps_times[[#This Row],[30]])</f>
        <v>7.4910798611111107E-2</v>
      </c>
      <c r="AN84" s="138">
        <f>IF(ISBLANK(laps_times[[#This Row],[31]]),"DNF",    rounds_cum_time[[#This Row],[30]]+laps_times[[#This Row],[31]])</f>
        <v>7.7446678240740738E-2</v>
      </c>
      <c r="AO84" s="138">
        <f>IF(ISBLANK(laps_times[[#This Row],[32]]),"DNF",    rounds_cum_time[[#This Row],[31]]+laps_times[[#This Row],[32]])</f>
        <v>7.9989409722222224E-2</v>
      </c>
      <c r="AP84" s="138">
        <f>IF(ISBLANK(laps_times[[#This Row],[33]]),"DNF",    rounds_cum_time[[#This Row],[32]]+laps_times[[#This Row],[33]])</f>
        <v>8.2639016203703702E-2</v>
      </c>
      <c r="AQ84" s="138">
        <f>IF(ISBLANK(laps_times[[#This Row],[34]]),"DNF",    rounds_cum_time[[#This Row],[33]]+laps_times[[#This Row],[34]])</f>
        <v>8.5155636574074073E-2</v>
      </c>
      <c r="AR84" s="138">
        <f>IF(ISBLANK(laps_times[[#This Row],[35]]),"DNF",    rounds_cum_time[[#This Row],[34]]+laps_times[[#This Row],[35]])</f>
        <v>8.767908564814815E-2</v>
      </c>
      <c r="AS84" s="138">
        <f>IF(ISBLANK(laps_times[[#This Row],[36]]),"DNF",    rounds_cum_time[[#This Row],[35]]+laps_times[[#This Row],[36]])</f>
        <v>9.0220416666666664E-2</v>
      </c>
      <c r="AT84" s="138">
        <f>IF(ISBLANK(laps_times[[#This Row],[37]]),"DNF",    rounds_cum_time[[#This Row],[36]]+laps_times[[#This Row],[37]])</f>
        <v>9.2753217592592585E-2</v>
      </c>
      <c r="AU84" s="138">
        <f>IF(ISBLANK(laps_times[[#This Row],[38]]),"DNF",    rounds_cum_time[[#This Row],[37]]+laps_times[[#This Row],[38]])</f>
        <v>9.5309895833333325E-2</v>
      </c>
      <c r="AV84" s="138">
        <f>IF(ISBLANK(laps_times[[#This Row],[39]]),"DNF",    rounds_cum_time[[#This Row],[38]]+laps_times[[#This Row],[39]])</f>
        <v>9.7864467592592583E-2</v>
      </c>
      <c r="AW84" s="138">
        <f>IF(ISBLANK(laps_times[[#This Row],[40]]),"DNF",    rounds_cum_time[[#This Row],[39]]+laps_times[[#This Row],[40]])</f>
        <v>0.10046115740740739</v>
      </c>
      <c r="AX84" s="138">
        <f>IF(ISBLANK(laps_times[[#This Row],[41]]),"DNF",    rounds_cum_time[[#This Row],[40]]+laps_times[[#This Row],[41]])</f>
        <v>0.10304585648148147</v>
      </c>
      <c r="AY84" s="138">
        <f>IF(ISBLANK(laps_times[[#This Row],[42]]),"DNF",    rounds_cum_time[[#This Row],[41]]+laps_times[[#This Row],[42]])</f>
        <v>0.10565126157407406</v>
      </c>
      <c r="AZ84" s="138">
        <f>IF(ISBLANK(laps_times[[#This Row],[43]]),"DNF",    rounds_cum_time[[#This Row],[42]]+laps_times[[#This Row],[43]])</f>
        <v>0.10832296296296295</v>
      </c>
      <c r="BA84" s="138">
        <f>IF(ISBLANK(laps_times[[#This Row],[44]]),"DNF",    rounds_cum_time[[#This Row],[43]]+laps_times[[#This Row],[44]])</f>
        <v>0.1108890162037037</v>
      </c>
      <c r="BB84" s="138">
        <f>IF(ISBLANK(laps_times[[#This Row],[45]]),"DNF",    rounds_cum_time[[#This Row],[44]]+laps_times[[#This Row],[45]])</f>
        <v>0.11347693287037036</v>
      </c>
      <c r="BC84" s="138">
        <f>IF(ISBLANK(laps_times[[#This Row],[46]]),"DNF",    rounds_cum_time[[#This Row],[45]]+laps_times[[#This Row],[46]])</f>
        <v>0.11609623842592592</v>
      </c>
      <c r="BD84" s="138">
        <f>IF(ISBLANK(laps_times[[#This Row],[47]]),"DNF",    rounds_cum_time[[#This Row],[46]]+laps_times[[#This Row],[47]])</f>
        <v>0.11877098379629629</v>
      </c>
      <c r="BE84" s="138">
        <f>IF(ISBLANK(laps_times[[#This Row],[48]]),"DNF",    rounds_cum_time[[#This Row],[47]]+laps_times[[#This Row],[48]])</f>
        <v>0.12153439814814815</v>
      </c>
      <c r="BF84" s="138">
        <f>IF(ISBLANK(laps_times[[#This Row],[49]]),"DNF",    rounds_cum_time[[#This Row],[48]]+laps_times[[#This Row],[49]])</f>
        <v>0.12417925925925925</v>
      </c>
      <c r="BG84" s="138">
        <f>IF(ISBLANK(laps_times[[#This Row],[50]]),"DNF",    rounds_cum_time[[#This Row],[49]]+laps_times[[#This Row],[50]])</f>
        <v>0.12680315972222223</v>
      </c>
      <c r="BH84" s="138">
        <f>IF(ISBLANK(laps_times[[#This Row],[51]]),"DNF",    rounds_cum_time[[#This Row],[50]]+laps_times[[#This Row],[51]])</f>
        <v>0.12946525462962963</v>
      </c>
      <c r="BI84" s="138">
        <f>IF(ISBLANK(laps_times[[#This Row],[52]]),"DNF",    rounds_cum_time[[#This Row],[51]]+laps_times[[#This Row],[52]])</f>
        <v>0.13207179398148147</v>
      </c>
      <c r="BJ84" s="138">
        <f>IF(ISBLANK(laps_times[[#This Row],[53]]),"DNF",    rounds_cum_time[[#This Row],[52]]+laps_times[[#This Row],[53]])</f>
        <v>0.13467344907407405</v>
      </c>
      <c r="BK84" s="138">
        <f>IF(ISBLANK(laps_times[[#This Row],[54]]),"DNF",    rounds_cum_time[[#This Row],[53]]+laps_times[[#This Row],[54]])</f>
        <v>0.13731921296296296</v>
      </c>
      <c r="BL84" s="138">
        <f>IF(ISBLANK(laps_times[[#This Row],[55]]),"DNF",    rounds_cum_time[[#This Row],[54]]+laps_times[[#This Row],[55]])</f>
        <v>0.13996756944444444</v>
      </c>
      <c r="BM84" s="138">
        <f>IF(ISBLANK(laps_times[[#This Row],[56]]),"DNF",    rounds_cum_time[[#This Row],[55]]+laps_times[[#This Row],[56]])</f>
        <v>0.14257564814814813</v>
      </c>
      <c r="BN84" s="138">
        <f>IF(ISBLANK(laps_times[[#This Row],[57]]),"DNF",    rounds_cum_time[[#This Row],[56]]+laps_times[[#This Row],[57]])</f>
        <v>0.14535002314814813</v>
      </c>
      <c r="BO84" s="138">
        <f>IF(ISBLANK(laps_times[[#This Row],[58]]),"DNF",    rounds_cum_time[[#This Row],[57]]+laps_times[[#This Row],[58]])</f>
        <v>0.14816876157407405</v>
      </c>
      <c r="BP84" s="138">
        <f>IF(ISBLANK(laps_times[[#This Row],[59]]),"DNF",    rounds_cum_time[[#This Row],[58]]+laps_times[[#This Row],[59]])</f>
        <v>0.15105200231481478</v>
      </c>
      <c r="BQ84" s="138">
        <f>IF(ISBLANK(laps_times[[#This Row],[60]]),"DNF",    rounds_cum_time[[#This Row],[59]]+laps_times[[#This Row],[60]])</f>
        <v>0.15392436342592589</v>
      </c>
      <c r="BR84" s="138">
        <f>IF(ISBLANK(laps_times[[#This Row],[61]]),"DNF",    rounds_cum_time[[#This Row],[60]]+laps_times[[#This Row],[61]])</f>
        <v>0.15676309027777774</v>
      </c>
      <c r="BS84" s="138">
        <f>IF(ISBLANK(laps_times[[#This Row],[62]]),"DNF",    rounds_cum_time[[#This Row],[61]]+laps_times[[#This Row],[62]])</f>
        <v>0.15959447916666664</v>
      </c>
      <c r="BT84" s="139">
        <f>IF(ISBLANK(laps_times[[#This Row],[63]]),"DNF",    rounds_cum_time[[#This Row],[62]]+laps_times[[#This Row],[63]])</f>
        <v>0.16238237268518516</v>
      </c>
    </row>
    <row r="85" spans="2:72" x14ac:dyDescent="0.2">
      <c r="B85" s="130">
        <f>laps_times[[#This Row],[poř]]</f>
        <v>80</v>
      </c>
      <c r="C85" s="131">
        <f>laps_times[[#This Row],[s.č.]]</f>
        <v>96</v>
      </c>
      <c r="D85" s="131" t="str">
        <f>laps_times[[#This Row],[jméno]]</f>
        <v>Novotný Jaroslav</v>
      </c>
      <c r="E85" s="132">
        <f>laps_times[[#This Row],[roč]]</f>
        <v>1976</v>
      </c>
      <c r="F85" s="132" t="str">
        <f>laps_times[[#This Row],[kat]]</f>
        <v>M3</v>
      </c>
      <c r="G85" s="132">
        <f>laps_times[[#This Row],[poř_kat]]</f>
        <v>29</v>
      </c>
      <c r="H85" s="131" t="str">
        <f>IF(ISBLANK(laps_times[[#This Row],[klub]]),"-",laps_times[[#This Row],[klub]])</f>
        <v>pproma Choceň</v>
      </c>
      <c r="I85" s="134">
        <f>laps_times[[#This Row],[celk. čas]]</f>
        <v>0.16246943287037038</v>
      </c>
      <c r="J85" s="138">
        <f>laps_times[[#This Row],[1]]</f>
        <v>3.3393634259259262E-3</v>
      </c>
      <c r="K85" s="138">
        <f>IF(ISBLANK(laps_times[[#This Row],[2]]),"DNF",    rounds_cum_time[[#This Row],[1]]+laps_times[[#This Row],[2]])</f>
        <v>6.0236574074074081E-3</v>
      </c>
      <c r="L85" s="138">
        <f>IF(ISBLANK(laps_times[[#This Row],[3]]),"DNF",    rounds_cum_time[[#This Row],[2]]+laps_times[[#This Row],[3]])</f>
        <v>8.7098032407407419E-3</v>
      </c>
      <c r="M85" s="138">
        <f>IF(ISBLANK(laps_times[[#This Row],[4]]),"DNF",    rounds_cum_time[[#This Row],[3]]+laps_times[[#This Row],[4]])</f>
        <v>1.142994212962963E-2</v>
      </c>
      <c r="N85" s="138">
        <f>IF(ISBLANK(laps_times[[#This Row],[5]]),"DNF",    rounds_cum_time[[#This Row],[4]]+laps_times[[#This Row],[5]])</f>
        <v>1.4144814814814815E-2</v>
      </c>
      <c r="O85" s="138">
        <f>IF(ISBLANK(laps_times[[#This Row],[6]]),"DNF",    rounds_cum_time[[#This Row],[5]]+laps_times[[#This Row],[6]])</f>
        <v>1.6875358796296296E-2</v>
      </c>
      <c r="P85" s="138">
        <f>IF(ISBLANK(laps_times[[#This Row],[7]]),"DNF",    rounds_cum_time[[#This Row],[6]]+laps_times[[#This Row],[7]])</f>
        <v>1.9592638888888889E-2</v>
      </c>
      <c r="Q85" s="138">
        <f>IF(ISBLANK(laps_times[[#This Row],[8]]),"DNF",    rounds_cum_time[[#This Row],[7]]+laps_times[[#This Row],[8]])</f>
        <v>2.2339085648148148E-2</v>
      </c>
      <c r="R85" s="138">
        <f>IF(ISBLANK(laps_times[[#This Row],[9]]),"DNF",    rounds_cum_time[[#This Row],[8]]+laps_times[[#This Row],[9]])</f>
        <v>2.5080694444444444E-2</v>
      </c>
      <c r="S85" s="138">
        <f>IF(ISBLANK(laps_times[[#This Row],[10]]),"DNF",    rounds_cum_time[[#This Row],[9]]+laps_times[[#This Row],[10]])</f>
        <v>2.7934814814814815E-2</v>
      </c>
      <c r="T85" s="138">
        <f>IF(ISBLANK(laps_times[[#This Row],[11]]),"DNF",    rounds_cum_time[[#This Row],[10]]+laps_times[[#This Row],[11]])</f>
        <v>3.0540555555555557E-2</v>
      </c>
      <c r="U85" s="138">
        <f>IF(ISBLANK(laps_times[[#This Row],[12]]),"DNF",    rounds_cum_time[[#This Row],[11]]+laps_times[[#This Row],[12]])</f>
        <v>3.3008472222222224E-2</v>
      </c>
      <c r="V85" s="138">
        <f>IF(ISBLANK(laps_times[[#This Row],[13]]),"DNF",    rounds_cum_time[[#This Row],[12]]+laps_times[[#This Row],[13]])</f>
        <v>3.5409942129629633E-2</v>
      </c>
      <c r="W85" s="138">
        <f>IF(ISBLANK(laps_times[[#This Row],[14]]),"DNF",    rounds_cum_time[[#This Row],[13]]+laps_times[[#This Row],[14]])</f>
        <v>3.7849062500000002E-2</v>
      </c>
      <c r="X85" s="138">
        <f>IF(ISBLANK(laps_times[[#This Row],[15]]),"DNF",    rounds_cum_time[[#This Row],[14]]+laps_times[[#This Row],[15]])</f>
        <v>4.0289583333333337E-2</v>
      </c>
      <c r="Y85" s="138">
        <f>IF(ISBLANK(laps_times[[#This Row],[16]]),"DNF",    rounds_cum_time[[#This Row],[15]]+laps_times[[#This Row],[16]])</f>
        <v>4.279049768518519E-2</v>
      </c>
      <c r="Z85" s="138">
        <f>IF(ISBLANK(laps_times[[#This Row],[17]]),"DNF",    rounds_cum_time[[#This Row],[16]]+laps_times[[#This Row],[17]])</f>
        <v>4.5440636574074079E-2</v>
      </c>
      <c r="AA85" s="138">
        <f>IF(ISBLANK(laps_times[[#This Row],[18]]),"DNF",    rounds_cum_time[[#This Row],[17]]+laps_times[[#This Row],[18]])</f>
        <v>4.8104432870370376E-2</v>
      </c>
      <c r="AB85" s="138">
        <f>IF(ISBLANK(laps_times[[#This Row],[19]]),"DNF",    rounds_cum_time[[#This Row],[18]]+laps_times[[#This Row],[19]])</f>
        <v>5.0628773148148155E-2</v>
      </c>
      <c r="AC85" s="138">
        <f>IF(ISBLANK(laps_times[[#This Row],[20]]),"DNF",    rounds_cum_time[[#This Row],[19]]+laps_times[[#This Row],[20]])</f>
        <v>5.3109768518518528E-2</v>
      </c>
      <c r="AD85" s="138">
        <f>IF(ISBLANK(laps_times[[#This Row],[21]]),"DNF",    rounds_cum_time[[#This Row],[20]]+laps_times[[#This Row],[21]])</f>
        <v>5.5634108796296308E-2</v>
      </c>
      <c r="AE85" s="138">
        <f>IF(ISBLANK(laps_times[[#This Row],[22]]),"DNF",    rounds_cum_time[[#This Row],[21]]+laps_times[[#This Row],[22]])</f>
        <v>5.8186006944444459E-2</v>
      </c>
      <c r="AF85" s="138">
        <f>IF(ISBLANK(laps_times[[#This Row],[23]]),"DNF",    rounds_cum_time[[#This Row],[22]]+laps_times[[#This Row],[23]])</f>
        <v>6.0763599537037048E-2</v>
      </c>
      <c r="AG85" s="138">
        <f>IF(ISBLANK(laps_times[[#This Row],[24]]),"DNF",    rounds_cum_time[[#This Row],[23]]+laps_times[[#This Row],[24]])</f>
        <v>6.3307465277777794E-2</v>
      </c>
      <c r="AH85" s="138">
        <f>IF(ISBLANK(laps_times[[#This Row],[25]]),"DNF",    rounds_cum_time[[#This Row],[24]]+laps_times[[#This Row],[25]])</f>
        <v>6.5787511574074087E-2</v>
      </c>
      <c r="AI85" s="138">
        <f>IF(ISBLANK(laps_times[[#This Row],[26]]),"DNF",    rounds_cum_time[[#This Row],[25]]+laps_times[[#This Row],[26]])</f>
        <v>6.8204791666666681E-2</v>
      </c>
      <c r="AJ85" s="138">
        <f>IF(ISBLANK(laps_times[[#This Row],[27]]),"DNF",    rounds_cum_time[[#This Row],[26]]+laps_times[[#This Row],[27]])</f>
        <v>7.0593379629629638E-2</v>
      </c>
      <c r="AK85" s="138">
        <f>IF(ISBLANK(laps_times[[#This Row],[28]]),"DNF",    rounds_cum_time[[#This Row],[27]]+laps_times[[#This Row],[28]])</f>
        <v>7.2976284722222229E-2</v>
      </c>
      <c r="AL85" s="138">
        <f>IF(ISBLANK(laps_times[[#This Row],[29]]),"DNF",    rounds_cum_time[[#This Row],[28]]+laps_times[[#This Row],[29]])</f>
        <v>7.5422488425925929E-2</v>
      </c>
      <c r="AM85" s="138">
        <f>IF(ISBLANK(laps_times[[#This Row],[30]]),"DNF",    rounds_cum_time[[#This Row],[29]]+laps_times[[#This Row],[30]])</f>
        <v>7.788006944444445E-2</v>
      </c>
      <c r="AN85" s="138">
        <f>IF(ISBLANK(laps_times[[#This Row],[31]]),"DNF",    rounds_cum_time[[#This Row],[30]]+laps_times[[#This Row],[31]])</f>
        <v>8.0312442129629638E-2</v>
      </c>
      <c r="AO85" s="138">
        <f>IF(ISBLANK(laps_times[[#This Row],[32]]),"DNF",    rounds_cum_time[[#This Row],[31]]+laps_times[[#This Row],[32]])</f>
        <v>8.2782766203703714E-2</v>
      </c>
      <c r="AP85" s="138">
        <f>IF(ISBLANK(laps_times[[#This Row],[33]]),"DNF",    rounds_cum_time[[#This Row],[32]]+laps_times[[#This Row],[33]])</f>
        <v>8.5237129629629635E-2</v>
      </c>
      <c r="AQ85" s="138">
        <f>IF(ISBLANK(laps_times[[#This Row],[34]]),"DNF",    rounds_cum_time[[#This Row],[33]]+laps_times[[#This Row],[34]])</f>
        <v>8.7686296296296304E-2</v>
      </c>
      <c r="AR85" s="138">
        <f>IF(ISBLANK(laps_times[[#This Row],[35]]),"DNF",    rounds_cum_time[[#This Row],[34]]+laps_times[[#This Row],[35]])</f>
        <v>9.0228715277777788E-2</v>
      </c>
      <c r="AS85" s="138">
        <f>IF(ISBLANK(laps_times[[#This Row],[36]]),"DNF",    rounds_cum_time[[#This Row],[35]]+laps_times[[#This Row],[36]])</f>
        <v>9.2657870370370377E-2</v>
      </c>
      <c r="AT85" s="138">
        <f>IF(ISBLANK(laps_times[[#This Row],[37]]),"DNF",    rounds_cum_time[[#This Row],[36]]+laps_times[[#This Row],[37]])</f>
        <v>9.5181331018518528E-2</v>
      </c>
      <c r="AU85" s="138">
        <f>IF(ISBLANK(laps_times[[#This Row],[38]]),"DNF",    rounds_cum_time[[#This Row],[37]]+laps_times[[#This Row],[38]])</f>
        <v>9.76722800925926E-2</v>
      </c>
      <c r="AV85" s="138">
        <f>IF(ISBLANK(laps_times[[#This Row],[39]]),"DNF",    rounds_cum_time[[#This Row],[38]]+laps_times[[#This Row],[39]])</f>
        <v>0.1001983101851852</v>
      </c>
      <c r="AW85" s="138">
        <f>IF(ISBLANK(laps_times[[#This Row],[40]]),"DNF",    rounds_cum_time[[#This Row],[39]]+laps_times[[#This Row],[40]])</f>
        <v>0.10272474537037038</v>
      </c>
      <c r="AX85" s="138">
        <f>IF(ISBLANK(laps_times[[#This Row],[41]]),"DNF",    rounds_cum_time[[#This Row],[40]]+laps_times[[#This Row],[41]])</f>
        <v>0.10520953703703705</v>
      </c>
      <c r="AY85" s="138">
        <f>IF(ISBLANK(laps_times[[#This Row],[42]]),"DNF",    rounds_cum_time[[#This Row],[41]]+laps_times[[#This Row],[42]])</f>
        <v>0.1077029050925926</v>
      </c>
      <c r="AZ85" s="138">
        <f>IF(ISBLANK(laps_times[[#This Row],[43]]),"DNF",    rounds_cum_time[[#This Row],[42]]+laps_times[[#This Row],[43]])</f>
        <v>0.11023070601851853</v>
      </c>
      <c r="BA85" s="138">
        <f>IF(ISBLANK(laps_times[[#This Row],[44]]),"DNF",    rounds_cum_time[[#This Row],[43]]+laps_times[[#This Row],[44]])</f>
        <v>0.11272245370370372</v>
      </c>
      <c r="BB85" s="138">
        <f>IF(ISBLANK(laps_times[[#This Row],[45]]),"DNF",    rounds_cum_time[[#This Row],[44]]+laps_times[[#This Row],[45]])</f>
        <v>0.11524914351851853</v>
      </c>
      <c r="BC85" s="138">
        <f>IF(ISBLANK(laps_times[[#This Row],[46]]),"DNF",    rounds_cum_time[[#This Row],[45]]+laps_times[[#This Row],[46]])</f>
        <v>0.11782037037037038</v>
      </c>
      <c r="BD85" s="138">
        <f>IF(ISBLANK(laps_times[[#This Row],[47]]),"DNF",    rounds_cum_time[[#This Row],[46]]+laps_times[[#This Row],[47]])</f>
        <v>0.12045587962962964</v>
      </c>
      <c r="BE85" s="138">
        <f>IF(ISBLANK(laps_times[[#This Row],[48]]),"DNF",    rounds_cum_time[[#This Row],[47]]+laps_times[[#This Row],[48]])</f>
        <v>0.12305406250000001</v>
      </c>
      <c r="BF85" s="138">
        <f>IF(ISBLANK(laps_times[[#This Row],[49]]),"DNF",    rounds_cum_time[[#This Row],[48]]+laps_times[[#This Row],[49]])</f>
        <v>0.12572494212962965</v>
      </c>
      <c r="BG85" s="138">
        <f>IF(ISBLANK(laps_times[[#This Row],[50]]),"DNF",    rounds_cum_time[[#This Row],[49]]+laps_times[[#This Row],[50]])</f>
        <v>0.12841806712962964</v>
      </c>
      <c r="BH85" s="138">
        <f>IF(ISBLANK(laps_times[[#This Row],[51]]),"DNF",    rounds_cum_time[[#This Row],[50]]+laps_times[[#This Row],[51]])</f>
        <v>0.13111818287037039</v>
      </c>
      <c r="BI85" s="138">
        <f>IF(ISBLANK(laps_times[[#This Row],[52]]),"DNF",    rounds_cum_time[[#This Row],[51]]+laps_times[[#This Row],[52]])</f>
        <v>0.13374081018518519</v>
      </c>
      <c r="BJ85" s="138">
        <f>IF(ISBLANK(laps_times[[#This Row],[53]]),"DNF",    rounds_cum_time[[#This Row],[52]]+laps_times[[#This Row],[53]])</f>
        <v>0.13639497685185187</v>
      </c>
      <c r="BK85" s="138">
        <f>IF(ISBLANK(laps_times[[#This Row],[54]]),"DNF",    rounds_cum_time[[#This Row],[53]]+laps_times[[#This Row],[54]])</f>
        <v>0.13917804398148151</v>
      </c>
      <c r="BL85" s="138">
        <f>IF(ISBLANK(laps_times[[#This Row],[55]]),"DNF",    rounds_cum_time[[#This Row],[54]]+laps_times[[#This Row],[55]])</f>
        <v>0.14187859953703708</v>
      </c>
      <c r="BM85" s="138">
        <f>IF(ISBLANK(laps_times[[#This Row],[56]]),"DNF",    rounds_cum_time[[#This Row],[55]]+laps_times[[#This Row],[56]])</f>
        <v>0.14464267361111116</v>
      </c>
      <c r="BN85" s="138">
        <f>IF(ISBLANK(laps_times[[#This Row],[57]]),"DNF",    rounds_cum_time[[#This Row],[56]]+laps_times[[#This Row],[57]])</f>
        <v>0.14742581018518525</v>
      </c>
      <c r="BO85" s="138">
        <f>IF(ISBLANK(laps_times[[#This Row],[58]]),"DNF",    rounds_cum_time[[#This Row],[57]]+laps_times[[#This Row],[58]])</f>
        <v>0.15002283564814822</v>
      </c>
      <c r="BP85" s="138">
        <f>IF(ISBLANK(laps_times[[#This Row],[59]]),"DNF",    rounds_cum_time[[#This Row],[58]]+laps_times[[#This Row],[59]])</f>
        <v>0.1526648032407408</v>
      </c>
      <c r="BQ85" s="138">
        <f>IF(ISBLANK(laps_times[[#This Row],[60]]),"DNF",    rounds_cum_time[[#This Row],[59]]+laps_times[[#This Row],[60]])</f>
        <v>0.15525590277777784</v>
      </c>
      <c r="BR85" s="138">
        <f>IF(ISBLANK(laps_times[[#This Row],[61]]),"DNF",    rounds_cum_time[[#This Row],[60]]+laps_times[[#This Row],[61]])</f>
        <v>0.15786659722222229</v>
      </c>
      <c r="BS85" s="138">
        <f>IF(ISBLANK(laps_times[[#This Row],[62]]),"DNF",    rounds_cum_time[[#This Row],[61]]+laps_times[[#This Row],[62]])</f>
        <v>0.16046884259259267</v>
      </c>
      <c r="BT85" s="139">
        <f>IF(ISBLANK(laps_times[[#This Row],[63]]),"DNF",    rounds_cum_time[[#This Row],[62]]+laps_times[[#This Row],[63]])</f>
        <v>0.16246943287037044</v>
      </c>
    </row>
    <row r="86" spans="2:72" x14ac:dyDescent="0.2">
      <c r="B86" s="130">
        <f>laps_times[[#This Row],[poř]]</f>
        <v>81</v>
      </c>
      <c r="C86" s="131">
        <f>laps_times[[#This Row],[s.č.]]</f>
        <v>90</v>
      </c>
      <c r="D86" s="131" t="str">
        <f>laps_times[[#This Row],[jméno]]</f>
        <v>Ulma Tomáš</v>
      </c>
      <c r="E86" s="132">
        <f>laps_times[[#This Row],[roč]]</f>
        <v>1964</v>
      </c>
      <c r="F86" s="132" t="str">
        <f>laps_times[[#This Row],[kat]]</f>
        <v>M4</v>
      </c>
      <c r="G86" s="132">
        <f>laps_times[[#This Row],[poř_kat]]</f>
        <v>18</v>
      </c>
      <c r="H86" s="131" t="str">
        <f>IF(ISBLANK(laps_times[[#This Row],[klub]]),"-",laps_times[[#This Row],[klub]])</f>
        <v>-</v>
      </c>
      <c r="I86" s="134">
        <f>laps_times[[#This Row],[celk. čas]]</f>
        <v>0.16262709490740743</v>
      </c>
      <c r="J86" s="138">
        <f>laps_times[[#This Row],[1]]</f>
        <v>3.0152546296296299E-3</v>
      </c>
      <c r="K86" s="138">
        <f>IF(ISBLANK(laps_times[[#This Row],[2]]),"DNF",    rounds_cum_time[[#This Row],[1]]+laps_times[[#This Row],[2]])</f>
        <v>5.3488425925925925E-3</v>
      </c>
      <c r="L86" s="138">
        <f>IF(ISBLANK(laps_times[[#This Row],[3]]),"DNF",    rounds_cum_time[[#This Row],[2]]+laps_times[[#This Row],[3]])</f>
        <v>7.7205671296296293E-3</v>
      </c>
      <c r="M86" s="138">
        <f>IF(ISBLANK(laps_times[[#This Row],[4]]),"DNF",    rounds_cum_time[[#This Row],[3]]+laps_times[[#This Row],[4]])</f>
        <v>1.0104236111111111E-2</v>
      </c>
      <c r="N86" s="138">
        <f>IF(ISBLANK(laps_times[[#This Row],[5]]),"DNF",    rounds_cum_time[[#This Row],[4]]+laps_times[[#This Row],[5]])</f>
        <v>1.2500810185185184E-2</v>
      </c>
      <c r="O86" s="138">
        <f>IF(ISBLANK(laps_times[[#This Row],[6]]),"DNF",    rounds_cum_time[[#This Row],[5]]+laps_times[[#This Row],[6]])</f>
        <v>1.4920011574074073E-2</v>
      </c>
      <c r="P86" s="138">
        <f>IF(ISBLANK(laps_times[[#This Row],[7]]),"DNF",    rounds_cum_time[[#This Row],[6]]+laps_times[[#This Row],[7]])</f>
        <v>1.7343761574074072E-2</v>
      </c>
      <c r="Q86" s="138">
        <f>IF(ISBLANK(laps_times[[#This Row],[8]]),"DNF",    rounds_cum_time[[#This Row],[7]]+laps_times[[#This Row],[8]])</f>
        <v>1.9758206018518517E-2</v>
      </c>
      <c r="R86" s="138">
        <f>IF(ISBLANK(laps_times[[#This Row],[9]]),"DNF",    rounds_cum_time[[#This Row],[8]]+laps_times[[#This Row],[9]])</f>
        <v>2.2133495370370369E-2</v>
      </c>
      <c r="S86" s="138">
        <f>IF(ISBLANK(laps_times[[#This Row],[10]]),"DNF",    rounds_cum_time[[#This Row],[9]]+laps_times[[#This Row],[10]])</f>
        <v>2.4554699074074073E-2</v>
      </c>
      <c r="T86" s="138">
        <f>IF(ISBLANK(laps_times[[#This Row],[11]]),"DNF",    rounds_cum_time[[#This Row],[10]]+laps_times[[#This Row],[11]])</f>
        <v>2.6999664351851849E-2</v>
      </c>
      <c r="U86" s="138">
        <f>IF(ISBLANK(laps_times[[#This Row],[12]]),"DNF",    rounds_cum_time[[#This Row],[11]]+laps_times[[#This Row],[12]])</f>
        <v>2.9401168981481478E-2</v>
      </c>
      <c r="V86" s="138">
        <f>IF(ISBLANK(laps_times[[#This Row],[13]]),"DNF",    rounds_cum_time[[#This Row],[12]]+laps_times[[#This Row],[13]])</f>
        <v>3.1811122685185184E-2</v>
      </c>
      <c r="W86" s="138">
        <f>IF(ISBLANK(laps_times[[#This Row],[14]]),"DNF",    rounds_cum_time[[#This Row],[13]]+laps_times[[#This Row],[14]])</f>
        <v>3.4214710648148149E-2</v>
      </c>
      <c r="X86" s="138">
        <f>IF(ISBLANK(laps_times[[#This Row],[15]]),"DNF",    rounds_cum_time[[#This Row],[14]]+laps_times[[#This Row],[15]])</f>
        <v>3.6656817129629628E-2</v>
      </c>
      <c r="Y86" s="138">
        <f>IF(ISBLANK(laps_times[[#This Row],[16]]),"DNF",    rounds_cum_time[[#This Row],[15]]+laps_times[[#This Row],[16]])</f>
        <v>3.9104097222222217E-2</v>
      </c>
      <c r="Z86" s="138">
        <f>IF(ISBLANK(laps_times[[#This Row],[17]]),"DNF",    rounds_cum_time[[#This Row],[16]]+laps_times[[#This Row],[17]])</f>
        <v>4.1540694444444443E-2</v>
      </c>
      <c r="AA86" s="138">
        <f>IF(ISBLANK(laps_times[[#This Row],[18]]),"DNF",    rounds_cum_time[[#This Row],[17]]+laps_times[[#This Row],[18]])</f>
        <v>4.3954212962962959E-2</v>
      </c>
      <c r="AB86" s="138">
        <f>IF(ISBLANK(laps_times[[#This Row],[19]]),"DNF",    rounds_cum_time[[#This Row],[18]]+laps_times[[#This Row],[19]])</f>
        <v>4.6380833333333329E-2</v>
      </c>
      <c r="AC86" s="138">
        <f>IF(ISBLANK(laps_times[[#This Row],[20]]),"DNF",    rounds_cum_time[[#This Row],[19]]+laps_times[[#This Row],[20]])</f>
        <v>4.8855555555555555E-2</v>
      </c>
      <c r="AD86" s="138">
        <f>IF(ISBLANK(laps_times[[#This Row],[21]]),"DNF",    rounds_cum_time[[#This Row],[20]]+laps_times[[#This Row],[21]])</f>
        <v>5.1317615740740744E-2</v>
      </c>
      <c r="AE86" s="138">
        <f>IF(ISBLANK(laps_times[[#This Row],[22]]),"DNF",    rounds_cum_time[[#This Row],[21]]+laps_times[[#This Row],[22]])</f>
        <v>5.3759097222222225E-2</v>
      </c>
      <c r="AF86" s="138">
        <f>IF(ISBLANK(laps_times[[#This Row],[23]]),"DNF",    rounds_cum_time[[#This Row],[22]]+laps_times[[#This Row],[23]])</f>
        <v>5.6214189814814818E-2</v>
      </c>
      <c r="AG86" s="138">
        <f>IF(ISBLANK(laps_times[[#This Row],[24]]),"DNF",    rounds_cum_time[[#This Row],[23]]+laps_times[[#This Row],[24]])</f>
        <v>5.8664548611111117E-2</v>
      </c>
      <c r="AH86" s="138">
        <f>IF(ISBLANK(laps_times[[#This Row],[25]]),"DNF",    rounds_cum_time[[#This Row],[24]]+laps_times[[#This Row],[25]])</f>
        <v>6.1167870370370379E-2</v>
      </c>
      <c r="AI86" s="138">
        <f>IF(ISBLANK(laps_times[[#This Row],[26]]),"DNF",    rounds_cum_time[[#This Row],[25]]+laps_times[[#This Row],[26]])</f>
        <v>6.3668495370370379E-2</v>
      </c>
      <c r="AJ86" s="138">
        <f>IF(ISBLANK(laps_times[[#This Row],[27]]),"DNF",    rounds_cum_time[[#This Row],[26]]+laps_times[[#This Row],[27]])</f>
        <v>6.6221006944444452E-2</v>
      </c>
      <c r="AK86" s="138">
        <f>IF(ISBLANK(laps_times[[#This Row],[28]]),"DNF",    rounds_cum_time[[#This Row],[27]]+laps_times[[#This Row],[28]])</f>
        <v>6.8795092592592602E-2</v>
      </c>
      <c r="AL86" s="138">
        <f>IF(ISBLANK(laps_times[[#This Row],[29]]),"DNF",    rounds_cum_time[[#This Row],[28]]+laps_times[[#This Row],[29]])</f>
        <v>7.1321990740740748E-2</v>
      </c>
      <c r="AM86" s="138">
        <f>IF(ISBLANK(laps_times[[#This Row],[30]]),"DNF",    rounds_cum_time[[#This Row],[29]]+laps_times[[#This Row],[30]])</f>
        <v>7.3861458333333338E-2</v>
      </c>
      <c r="AN86" s="138">
        <f>IF(ISBLANK(laps_times[[#This Row],[31]]),"DNF",    rounds_cum_time[[#This Row],[30]]+laps_times[[#This Row],[31]])</f>
        <v>7.7001712962962973E-2</v>
      </c>
      <c r="AO86" s="138">
        <f>IF(ISBLANK(laps_times[[#This Row],[32]]),"DNF",    rounds_cum_time[[#This Row],[31]]+laps_times[[#This Row],[32]])</f>
        <v>7.9639004629629639E-2</v>
      </c>
      <c r="AP86" s="138">
        <f>IF(ISBLANK(laps_times[[#This Row],[33]]),"DNF",    rounds_cum_time[[#This Row],[32]]+laps_times[[#This Row],[33]])</f>
        <v>8.2233148148148152E-2</v>
      </c>
      <c r="AQ86" s="138">
        <f>IF(ISBLANK(laps_times[[#This Row],[34]]),"DNF",    rounds_cum_time[[#This Row],[33]]+laps_times[[#This Row],[34]])</f>
        <v>8.485898148148148E-2</v>
      </c>
      <c r="AR86" s="138">
        <f>IF(ISBLANK(laps_times[[#This Row],[35]]),"DNF",    rounds_cum_time[[#This Row],[34]]+laps_times[[#This Row],[35]])</f>
        <v>8.7472002314814806E-2</v>
      </c>
      <c r="AS86" s="138">
        <f>IF(ISBLANK(laps_times[[#This Row],[36]]),"DNF",    rounds_cum_time[[#This Row],[35]]+laps_times[[#This Row],[36]])</f>
        <v>9.0078460648148145E-2</v>
      </c>
      <c r="AT86" s="138">
        <f>IF(ISBLANK(laps_times[[#This Row],[37]]),"DNF",    rounds_cum_time[[#This Row],[36]]+laps_times[[#This Row],[37]])</f>
        <v>9.2741041666666663E-2</v>
      </c>
      <c r="AU86" s="138">
        <f>IF(ISBLANK(laps_times[[#This Row],[38]]),"DNF",    rounds_cum_time[[#This Row],[37]]+laps_times[[#This Row],[38]])</f>
        <v>9.5329814814814812E-2</v>
      </c>
      <c r="AV86" s="138">
        <f>IF(ISBLANK(laps_times[[#This Row],[39]]),"DNF",    rounds_cum_time[[#This Row],[38]]+laps_times[[#This Row],[39]])</f>
        <v>9.7946793981481484E-2</v>
      </c>
      <c r="AW86" s="138">
        <f>IF(ISBLANK(laps_times[[#This Row],[40]]),"DNF",    rounds_cum_time[[#This Row],[39]]+laps_times[[#This Row],[40]])</f>
        <v>0.10068997685185185</v>
      </c>
      <c r="AX86" s="138">
        <f>IF(ISBLANK(laps_times[[#This Row],[41]]),"DNF",    rounds_cum_time[[#This Row],[40]]+laps_times[[#This Row],[41]])</f>
        <v>0.10327010416666667</v>
      </c>
      <c r="AY86" s="138">
        <f>IF(ISBLANK(laps_times[[#This Row],[42]]),"DNF",    rounds_cum_time[[#This Row],[41]]+laps_times[[#This Row],[42]])</f>
        <v>0.10590880787037037</v>
      </c>
      <c r="AZ86" s="138">
        <f>IF(ISBLANK(laps_times[[#This Row],[43]]),"DNF",    rounds_cum_time[[#This Row],[42]]+laps_times[[#This Row],[43]])</f>
        <v>0.10856427083333332</v>
      </c>
      <c r="BA86" s="138">
        <f>IF(ISBLANK(laps_times[[#This Row],[44]]),"DNF",    rounds_cum_time[[#This Row],[43]]+laps_times[[#This Row],[44]])</f>
        <v>0.1112116898148148</v>
      </c>
      <c r="BB86" s="138">
        <f>IF(ISBLANK(laps_times[[#This Row],[45]]),"DNF",    rounds_cum_time[[#This Row],[44]]+laps_times[[#This Row],[45]])</f>
        <v>0.11393182870370369</v>
      </c>
      <c r="BC86" s="138">
        <f>IF(ISBLANK(laps_times[[#This Row],[46]]),"DNF",    rounds_cum_time[[#This Row],[45]]+laps_times[[#This Row],[46]])</f>
        <v>0.11658746527777776</v>
      </c>
      <c r="BD86" s="138">
        <f>IF(ISBLANK(laps_times[[#This Row],[47]]),"DNF",    rounds_cum_time[[#This Row],[46]]+laps_times[[#This Row],[47]])</f>
        <v>0.11924956018518516</v>
      </c>
      <c r="BE86" s="138">
        <f>IF(ISBLANK(laps_times[[#This Row],[48]]),"DNF",    rounds_cum_time[[#This Row],[47]]+laps_times[[#This Row],[48]])</f>
        <v>0.12197224537037035</v>
      </c>
      <c r="BF86" s="138">
        <f>IF(ISBLANK(laps_times[[#This Row],[49]]),"DNF",    rounds_cum_time[[#This Row],[48]]+laps_times[[#This Row],[49]])</f>
        <v>0.12472144675925924</v>
      </c>
      <c r="BG86" s="138">
        <f>IF(ISBLANK(laps_times[[#This Row],[50]]),"DNF",    rounds_cum_time[[#This Row],[49]]+laps_times[[#This Row],[50]])</f>
        <v>0.12739276620370368</v>
      </c>
      <c r="BH86" s="138">
        <f>IF(ISBLANK(laps_times[[#This Row],[51]]),"DNF",    rounds_cum_time[[#This Row],[50]]+laps_times[[#This Row],[51]])</f>
        <v>0.13005846064814813</v>
      </c>
      <c r="BI86" s="138">
        <f>IF(ISBLANK(laps_times[[#This Row],[52]]),"DNF",    rounds_cum_time[[#This Row],[51]]+laps_times[[#This Row],[52]])</f>
        <v>0.13276925925925925</v>
      </c>
      <c r="BJ86" s="138">
        <f>IF(ISBLANK(laps_times[[#This Row],[53]]),"DNF",    rounds_cum_time[[#This Row],[52]]+laps_times[[#This Row],[53]])</f>
        <v>0.13547467592592591</v>
      </c>
      <c r="BK86" s="138">
        <f>IF(ISBLANK(laps_times[[#This Row],[54]]),"DNF",    rounds_cum_time[[#This Row],[53]]+laps_times[[#This Row],[54]])</f>
        <v>0.13819871527777777</v>
      </c>
      <c r="BL86" s="138">
        <f>IF(ISBLANK(laps_times[[#This Row],[55]]),"DNF",    rounds_cum_time[[#This Row],[54]]+laps_times[[#This Row],[55]])</f>
        <v>0.14088833333333334</v>
      </c>
      <c r="BM86" s="138">
        <f>IF(ISBLANK(laps_times[[#This Row],[56]]),"DNF",    rounds_cum_time[[#This Row],[55]]+laps_times[[#This Row],[56]])</f>
        <v>0.14358199074074074</v>
      </c>
      <c r="BN86" s="138">
        <f>IF(ISBLANK(laps_times[[#This Row],[57]]),"DNF",    rounds_cum_time[[#This Row],[56]]+laps_times[[#This Row],[57]])</f>
        <v>0.14638361111111112</v>
      </c>
      <c r="BO86" s="138">
        <f>IF(ISBLANK(laps_times[[#This Row],[58]]),"DNF",    rounds_cum_time[[#This Row],[57]]+laps_times[[#This Row],[58]])</f>
        <v>0.14911906250000001</v>
      </c>
      <c r="BP86" s="138">
        <f>IF(ISBLANK(laps_times[[#This Row],[59]]),"DNF",    rounds_cum_time[[#This Row],[58]]+laps_times[[#This Row],[59]])</f>
        <v>0.15186918981481481</v>
      </c>
      <c r="BQ86" s="138">
        <f>IF(ISBLANK(laps_times[[#This Row],[60]]),"DNF",    rounds_cum_time[[#This Row],[59]]+laps_times[[#This Row],[60]])</f>
        <v>0.15453</v>
      </c>
      <c r="BR86" s="138">
        <f>IF(ISBLANK(laps_times[[#This Row],[61]]),"DNF",    rounds_cum_time[[#This Row],[60]]+laps_times[[#This Row],[61]])</f>
        <v>0.1572221875</v>
      </c>
      <c r="BS86" s="138">
        <f>IF(ISBLANK(laps_times[[#This Row],[62]]),"DNF",    rounds_cum_time[[#This Row],[61]]+laps_times[[#This Row],[62]])</f>
        <v>0.16011013888888889</v>
      </c>
      <c r="BT86" s="139">
        <f>IF(ISBLANK(laps_times[[#This Row],[63]]),"DNF",    rounds_cum_time[[#This Row],[62]]+laps_times[[#This Row],[63]])</f>
        <v>0.1626270949074074</v>
      </c>
    </row>
    <row r="87" spans="2:72" x14ac:dyDescent="0.2">
      <c r="B87" s="130">
        <f>laps_times[[#This Row],[poř]]</f>
        <v>82</v>
      </c>
      <c r="C87" s="131">
        <f>laps_times[[#This Row],[s.č.]]</f>
        <v>41</v>
      </c>
      <c r="D87" s="131" t="str">
        <f>laps_times[[#This Row],[jméno]]</f>
        <v>Hýsková Šárka</v>
      </c>
      <c r="E87" s="132">
        <f>laps_times[[#This Row],[roč]]</f>
        <v>1964</v>
      </c>
      <c r="F87" s="132" t="str">
        <f>laps_times[[#This Row],[kat]]</f>
        <v>Z2</v>
      </c>
      <c r="G87" s="132">
        <f>laps_times[[#This Row],[poř_kat]]</f>
        <v>5</v>
      </c>
      <c r="H87" s="131" t="str">
        <f>IF(ISBLANK(laps_times[[#This Row],[klub]]),"-",laps_times[[#This Row],[klub]])</f>
        <v>Longrun</v>
      </c>
      <c r="I87" s="134">
        <f>laps_times[[#This Row],[celk. čas]]</f>
        <v>0.16306328703703704</v>
      </c>
      <c r="J87" s="138">
        <f>laps_times[[#This Row],[1]]</f>
        <v>3.1597800925925925E-3</v>
      </c>
      <c r="K87" s="138">
        <f>IF(ISBLANK(laps_times[[#This Row],[2]]),"DNF",    rounds_cum_time[[#This Row],[1]]+laps_times[[#This Row],[2]])</f>
        <v>5.5715972222222226E-3</v>
      </c>
      <c r="L87" s="138">
        <f>IF(ISBLANK(laps_times[[#This Row],[3]]),"DNF",    rounds_cum_time[[#This Row],[2]]+laps_times[[#This Row],[3]])</f>
        <v>8.0164930555555562E-3</v>
      </c>
      <c r="M87" s="138">
        <f>IF(ISBLANK(laps_times[[#This Row],[4]]),"DNF",    rounds_cum_time[[#This Row],[3]]+laps_times[[#This Row],[4]])</f>
        <v>1.0462673611111112E-2</v>
      </c>
      <c r="N87" s="138">
        <f>IF(ISBLANK(laps_times[[#This Row],[5]]),"DNF",    rounds_cum_time[[#This Row],[4]]+laps_times[[#This Row],[5]])</f>
        <v>1.2913344907407408E-2</v>
      </c>
      <c r="O87" s="138">
        <f>IF(ISBLANK(laps_times[[#This Row],[6]]),"DNF",    rounds_cum_time[[#This Row],[5]]+laps_times[[#This Row],[6]])</f>
        <v>1.5356840277777778E-2</v>
      </c>
      <c r="P87" s="138">
        <f>IF(ISBLANK(laps_times[[#This Row],[7]]),"DNF",    rounds_cum_time[[#This Row],[6]]+laps_times[[#This Row],[7]])</f>
        <v>1.784732638888889E-2</v>
      </c>
      <c r="Q87" s="138">
        <f>IF(ISBLANK(laps_times[[#This Row],[8]]),"DNF",    rounds_cum_time[[#This Row],[7]]+laps_times[[#This Row],[8]])</f>
        <v>2.0316122685185185E-2</v>
      </c>
      <c r="R87" s="138">
        <f>IF(ISBLANK(laps_times[[#This Row],[9]]),"DNF",    rounds_cum_time[[#This Row],[8]]+laps_times[[#This Row],[9]])</f>
        <v>2.2768842592592594E-2</v>
      </c>
      <c r="S87" s="138">
        <f>IF(ISBLANK(laps_times[[#This Row],[10]]),"DNF",    rounds_cum_time[[#This Row],[9]]+laps_times[[#This Row],[10]])</f>
        <v>2.5275520833333336E-2</v>
      </c>
      <c r="T87" s="138">
        <f>IF(ISBLANK(laps_times[[#This Row],[11]]),"DNF",    rounds_cum_time[[#This Row],[10]]+laps_times[[#This Row],[11]])</f>
        <v>2.7718368055555557E-2</v>
      </c>
      <c r="U87" s="138">
        <f>IF(ISBLANK(laps_times[[#This Row],[12]]),"DNF",    rounds_cum_time[[#This Row],[11]]+laps_times[[#This Row],[12]])</f>
        <v>3.0163576388888891E-2</v>
      </c>
      <c r="V87" s="138">
        <f>IF(ISBLANK(laps_times[[#This Row],[13]]),"DNF",    rounds_cum_time[[#This Row],[12]]+laps_times[[#This Row],[13]])</f>
        <v>3.2610370370370373E-2</v>
      </c>
      <c r="W87" s="138">
        <f>IF(ISBLANK(laps_times[[#This Row],[14]]),"DNF",    rounds_cum_time[[#This Row],[13]]+laps_times[[#This Row],[14]])</f>
        <v>3.5042442129629633E-2</v>
      </c>
      <c r="X87" s="138">
        <f>IF(ISBLANK(laps_times[[#This Row],[15]]),"DNF",    rounds_cum_time[[#This Row],[14]]+laps_times[[#This Row],[15]])</f>
        <v>3.7469733796296298E-2</v>
      </c>
      <c r="Y87" s="138">
        <f>IF(ISBLANK(laps_times[[#This Row],[16]]),"DNF",    rounds_cum_time[[#This Row],[15]]+laps_times[[#This Row],[16]])</f>
        <v>3.9911342592592595E-2</v>
      </c>
      <c r="Z87" s="138">
        <f>IF(ISBLANK(laps_times[[#This Row],[17]]),"DNF",    rounds_cum_time[[#This Row],[16]]+laps_times[[#This Row],[17]])</f>
        <v>4.2408298611111117E-2</v>
      </c>
      <c r="AA87" s="138">
        <f>IF(ISBLANK(laps_times[[#This Row],[18]]),"DNF",    rounds_cum_time[[#This Row],[17]]+laps_times[[#This Row],[18]])</f>
        <v>4.4915057870370374E-2</v>
      </c>
      <c r="AB87" s="138">
        <f>IF(ISBLANK(laps_times[[#This Row],[19]]),"DNF",    rounds_cum_time[[#This Row],[18]]+laps_times[[#This Row],[19]])</f>
        <v>4.7420254629629635E-2</v>
      </c>
      <c r="AC87" s="138">
        <f>IF(ISBLANK(laps_times[[#This Row],[20]]),"DNF",    rounds_cum_time[[#This Row],[19]]+laps_times[[#This Row],[20]])</f>
        <v>4.9942187500000006E-2</v>
      </c>
      <c r="AD87" s="138">
        <f>IF(ISBLANK(laps_times[[#This Row],[21]]),"DNF",    rounds_cum_time[[#This Row],[20]]+laps_times[[#This Row],[21]])</f>
        <v>5.2380057870370374E-2</v>
      </c>
      <c r="AE87" s="138">
        <f>IF(ISBLANK(laps_times[[#This Row],[22]]),"DNF",    rounds_cum_time[[#This Row],[21]]+laps_times[[#This Row],[22]])</f>
        <v>5.4815543981481488E-2</v>
      </c>
      <c r="AF87" s="138">
        <f>IF(ISBLANK(laps_times[[#This Row],[23]]),"DNF",    rounds_cum_time[[#This Row],[22]]+laps_times[[#This Row],[23]])</f>
        <v>5.7354409722222228E-2</v>
      </c>
      <c r="AG87" s="138">
        <f>IF(ISBLANK(laps_times[[#This Row],[24]]),"DNF",    rounds_cum_time[[#This Row],[23]]+laps_times[[#This Row],[24]])</f>
        <v>5.9853136574074081E-2</v>
      </c>
      <c r="AH87" s="138">
        <f>IF(ISBLANK(laps_times[[#This Row],[25]]),"DNF",    rounds_cum_time[[#This Row],[24]]+laps_times[[#This Row],[25]])</f>
        <v>6.2375185185185193E-2</v>
      </c>
      <c r="AI87" s="138">
        <f>IF(ISBLANK(laps_times[[#This Row],[26]]),"DNF",    rounds_cum_time[[#This Row],[25]]+laps_times[[#This Row],[26]])</f>
        <v>6.4908761574074075E-2</v>
      </c>
      <c r="AJ87" s="138">
        <f>IF(ISBLANK(laps_times[[#This Row],[27]]),"DNF",    rounds_cum_time[[#This Row],[26]]+laps_times[[#This Row],[27]])</f>
        <v>6.7450844907407409E-2</v>
      </c>
      <c r="AK87" s="138">
        <f>IF(ISBLANK(laps_times[[#This Row],[28]]),"DNF",    rounds_cum_time[[#This Row],[27]]+laps_times[[#This Row],[28]])</f>
        <v>7.0070729166666665E-2</v>
      </c>
      <c r="AL87" s="138">
        <f>IF(ISBLANK(laps_times[[#This Row],[29]]),"DNF",    rounds_cum_time[[#This Row],[28]]+laps_times[[#This Row],[29]])</f>
        <v>7.259942129629629E-2</v>
      </c>
      <c r="AM87" s="138">
        <f>IF(ISBLANK(laps_times[[#This Row],[30]]),"DNF",    rounds_cum_time[[#This Row],[29]]+laps_times[[#This Row],[30]])</f>
        <v>7.5116099537037032E-2</v>
      </c>
      <c r="AN87" s="138">
        <f>IF(ISBLANK(laps_times[[#This Row],[31]]),"DNF",    rounds_cum_time[[#This Row],[30]]+laps_times[[#This Row],[31]])</f>
        <v>7.7618530092592591E-2</v>
      </c>
      <c r="AO87" s="138">
        <f>IF(ISBLANK(laps_times[[#This Row],[32]]),"DNF",    rounds_cum_time[[#This Row],[31]]+laps_times[[#This Row],[32]])</f>
        <v>8.0134201388888882E-2</v>
      </c>
      <c r="AP87" s="138">
        <f>IF(ISBLANK(laps_times[[#This Row],[33]]),"DNF",    rounds_cum_time[[#This Row],[32]]+laps_times[[#This Row],[33]])</f>
        <v>8.2780775462962961E-2</v>
      </c>
      <c r="AQ87" s="138">
        <f>IF(ISBLANK(laps_times[[#This Row],[34]]),"DNF",    rounds_cum_time[[#This Row],[33]]+laps_times[[#This Row],[34]])</f>
        <v>8.5312280092592591E-2</v>
      </c>
      <c r="AR87" s="138">
        <f>IF(ISBLANK(laps_times[[#This Row],[35]]),"DNF",    rounds_cum_time[[#This Row],[34]]+laps_times[[#This Row],[35]])</f>
        <v>8.7852326388888888E-2</v>
      </c>
      <c r="AS87" s="138">
        <f>IF(ISBLANK(laps_times[[#This Row],[36]]),"DNF",    rounds_cum_time[[#This Row],[35]]+laps_times[[#This Row],[36]])</f>
        <v>9.0356342592592592E-2</v>
      </c>
      <c r="AT87" s="138">
        <f>IF(ISBLANK(laps_times[[#This Row],[37]]),"DNF",    rounds_cum_time[[#This Row],[36]]+laps_times[[#This Row],[37]])</f>
        <v>9.2879560185185187E-2</v>
      </c>
      <c r="AU87" s="138">
        <f>IF(ISBLANK(laps_times[[#This Row],[38]]),"DNF",    rounds_cum_time[[#This Row],[37]]+laps_times[[#This Row],[38]])</f>
        <v>9.5605289351851849E-2</v>
      </c>
      <c r="AV87" s="138">
        <f>IF(ISBLANK(laps_times[[#This Row],[39]]),"DNF",    rounds_cum_time[[#This Row],[38]]+laps_times[[#This Row],[39]])</f>
        <v>9.8179884259259262E-2</v>
      </c>
      <c r="AW87" s="138">
        <f>IF(ISBLANK(laps_times[[#This Row],[40]]),"DNF",    rounds_cum_time[[#This Row],[39]]+laps_times[[#This Row],[40]])</f>
        <v>0.10074681712962963</v>
      </c>
      <c r="AX87" s="138">
        <f>IF(ISBLANK(laps_times[[#This Row],[41]]),"DNF",    rounds_cum_time[[#This Row],[40]]+laps_times[[#This Row],[41]])</f>
        <v>0.1034774537037037</v>
      </c>
      <c r="AY87" s="138">
        <f>IF(ISBLANK(laps_times[[#This Row],[42]]),"DNF",    rounds_cum_time[[#This Row],[41]]+laps_times[[#This Row],[42]])</f>
        <v>0.10610032407407408</v>
      </c>
      <c r="AZ87" s="138">
        <f>IF(ISBLANK(laps_times[[#This Row],[43]]),"DNF",    rounds_cum_time[[#This Row],[42]]+laps_times[[#This Row],[43]])</f>
        <v>0.10871939814814816</v>
      </c>
      <c r="BA87" s="138">
        <f>IF(ISBLANK(laps_times[[#This Row],[44]]),"DNF",    rounds_cum_time[[#This Row],[43]]+laps_times[[#This Row],[44]])</f>
        <v>0.11154376157407409</v>
      </c>
      <c r="BB87" s="138">
        <f>IF(ISBLANK(laps_times[[#This Row],[45]]),"DNF",    rounds_cum_time[[#This Row],[44]]+laps_times[[#This Row],[45]])</f>
        <v>0.11417950231481483</v>
      </c>
      <c r="BC87" s="138">
        <f>IF(ISBLANK(laps_times[[#This Row],[46]]),"DNF",    rounds_cum_time[[#This Row],[45]]+laps_times[[#This Row],[46]])</f>
        <v>0.11680802083333335</v>
      </c>
      <c r="BD87" s="138">
        <f>IF(ISBLANK(laps_times[[#This Row],[47]]),"DNF",    rounds_cum_time[[#This Row],[46]]+laps_times[[#This Row],[47]])</f>
        <v>0.11945130787037038</v>
      </c>
      <c r="BE87" s="138">
        <f>IF(ISBLANK(laps_times[[#This Row],[48]]),"DNF",    rounds_cum_time[[#This Row],[47]]+laps_times[[#This Row],[48]])</f>
        <v>0.12227841435185186</v>
      </c>
      <c r="BF87" s="138">
        <f>IF(ISBLANK(laps_times[[#This Row],[49]]),"DNF",    rounds_cum_time[[#This Row],[48]]+laps_times[[#This Row],[49]])</f>
        <v>0.12489339120370371</v>
      </c>
      <c r="BG87" s="138">
        <f>IF(ISBLANK(laps_times[[#This Row],[50]]),"DNF",    rounds_cum_time[[#This Row],[49]]+laps_times[[#This Row],[50]])</f>
        <v>0.12752065972222223</v>
      </c>
      <c r="BH87" s="138">
        <f>IF(ISBLANK(laps_times[[#This Row],[51]]),"DNF",    rounds_cum_time[[#This Row],[50]]+laps_times[[#This Row],[51]])</f>
        <v>0.13050881944444445</v>
      </c>
      <c r="BI87" s="138">
        <f>IF(ISBLANK(laps_times[[#This Row],[52]]),"DNF",    rounds_cum_time[[#This Row],[51]]+laps_times[[#This Row],[52]])</f>
        <v>0.13314370370370371</v>
      </c>
      <c r="BJ87" s="138">
        <f>IF(ISBLANK(laps_times[[#This Row],[53]]),"DNF",    rounds_cum_time[[#This Row],[52]]+laps_times[[#This Row],[53]])</f>
        <v>0.13577612268518519</v>
      </c>
      <c r="BK87" s="138">
        <f>IF(ISBLANK(laps_times[[#This Row],[54]]),"DNF",    rounds_cum_time[[#This Row],[53]]+laps_times[[#This Row],[54]])</f>
        <v>0.13846990740740742</v>
      </c>
      <c r="BL87" s="138">
        <f>IF(ISBLANK(laps_times[[#This Row],[55]]),"DNF",    rounds_cum_time[[#This Row],[54]]+laps_times[[#This Row],[55]])</f>
        <v>0.14136166666666666</v>
      </c>
      <c r="BM87" s="138">
        <f>IF(ISBLANK(laps_times[[#This Row],[56]]),"DNF",    rounds_cum_time[[#This Row],[55]]+laps_times[[#This Row],[56]])</f>
        <v>0.14406475694444443</v>
      </c>
      <c r="BN87" s="138">
        <f>IF(ISBLANK(laps_times[[#This Row],[57]]),"DNF",    rounds_cum_time[[#This Row],[56]]+laps_times[[#This Row],[57]])</f>
        <v>0.14690916666666665</v>
      </c>
      <c r="BO87" s="138">
        <f>IF(ISBLANK(laps_times[[#This Row],[58]]),"DNF",    rounds_cum_time[[#This Row],[57]]+laps_times[[#This Row],[58]])</f>
        <v>0.14956414351851849</v>
      </c>
      <c r="BP87" s="138">
        <f>IF(ISBLANK(laps_times[[#This Row],[59]]),"DNF",    rounds_cum_time[[#This Row],[58]]+laps_times[[#This Row],[59]])</f>
        <v>0.15222513888888886</v>
      </c>
      <c r="BQ87" s="138">
        <f>IF(ISBLANK(laps_times[[#This Row],[60]]),"DNF",    rounds_cum_time[[#This Row],[59]]+laps_times[[#This Row],[60]])</f>
        <v>0.15491987268518514</v>
      </c>
      <c r="BR87" s="138">
        <f>IF(ISBLANK(laps_times[[#This Row],[61]]),"DNF",    rounds_cum_time[[#This Row],[60]]+laps_times[[#This Row],[61]])</f>
        <v>0.15785079861111107</v>
      </c>
      <c r="BS87" s="138">
        <f>IF(ISBLANK(laps_times[[#This Row],[62]]),"DNF",    rounds_cum_time[[#This Row],[61]]+laps_times[[#This Row],[62]])</f>
        <v>0.16050201388888885</v>
      </c>
      <c r="BT87" s="139">
        <f>IF(ISBLANK(laps_times[[#This Row],[63]]),"DNF",    rounds_cum_time[[#This Row],[62]]+laps_times[[#This Row],[63]])</f>
        <v>0.16306328703703699</v>
      </c>
    </row>
    <row r="88" spans="2:72" x14ac:dyDescent="0.2">
      <c r="B88" s="130">
        <f>laps_times[[#This Row],[poř]]</f>
        <v>83</v>
      </c>
      <c r="C88" s="131">
        <f>laps_times[[#This Row],[s.č.]]</f>
        <v>48</v>
      </c>
      <c r="D88" s="131" t="str">
        <f>laps_times[[#This Row],[jméno]]</f>
        <v>Dlouhá Kateřina</v>
      </c>
      <c r="E88" s="132">
        <f>laps_times[[#This Row],[roč]]</f>
        <v>1985</v>
      </c>
      <c r="F88" s="132" t="str">
        <f>laps_times[[#This Row],[kat]]</f>
        <v>Z1</v>
      </c>
      <c r="G88" s="132">
        <f>laps_times[[#This Row],[poř_kat]]</f>
        <v>5</v>
      </c>
      <c r="H88" s="131" t="str">
        <f>IF(ISBLANK(laps_times[[#This Row],[klub]]),"-",laps_times[[#This Row],[klub]])</f>
        <v>Maratón klub Kladno</v>
      </c>
      <c r="I88" s="134">
        <f>laps_times[[#This Row],[celk. čas]]</f>
        <v>0.16340885416666667</v>
      </c>
      <c r="J88" s="138">
        <f>laps_times[[#This Row],[1]]</f>
        <v>3.5095486111111109E-3</v>
      </c>
      <c r="K88" s="138">
        <f>IF(ISBLANK(laps_times[[#This Row],[2]]),"DNF",    rounds_cum_time[[#This Row],[1]]+laps_times[[#This Row],[2]])</f>
        <v>6.1995601851851847E-3</v>
      </c>
      <c r="L88" s="138">
        <f>IF(ISBLANK(laps_times[[#This Row],[3]]),"DNF",    rounds_cum_time[[#This Row],[2]]+laps_times[[#This Row],[3]])</f>
        <v>8.9536574074074067E-3</v>
      </c>
      <c r="M88" s="138">
        <f>IF(ISBLANK(laps_times[[#This Row],[4]]),"DNF",    rounds_cum_time[[#This Row],[3]]+laps_times[[#This Row],[4]])</f>
        <v>1.1570648148148148E-2</v>
      </c>
      <c r="N88" s="138">
        <f>IF(ISBLANK(laps_times[[#This Row],[5]]),"DNF",    rounds_cum_time[[#This Row],[4]]+laps_times[[#This Row],[5]])</f>
        <v>1.4204583333333333E-2</v>
      </c>
      <c r="O88" s="138">
        <f>IF(ISBLANK(laps_times[[#This Row],[6]]),"DNF",    rounds_cum_time[[#This Row],[5]]+laps_times[[#This Row],[6]])</f>
        <v>1.6863148148148148E-2</v>
      </c>
      <c r="P88" s="138">
        <f>IF(ISBLANK(laps_times[[#This Row],[7]]),"DNF",    rounds_cum_time[[#This Row],[6]]+laps_times[[#This Row],[7]])</f>
        <v>1.9475659722222222E-2</v>
      </c>
      <c r="Q88" s="138">
        <f>IF(ISBLANK(laps_times[[#This Row],[8]]),"DNF",    rounds_cum_time[[#This Row],[7]]+laps_times[[#This Row],[8]])</f>
        <v>2.2076608796296297E-2</v>
      </c>
      <c r="R88" s="138">
        <f>IF(ISBLANK(laps_times[[#This Row],[9]]),"DNF",    rounds_cum_time[[#This Row],[8]]+laps_times[[#This Row],[9]])</f>
        <v>2.470736111111111E-2</v>
      </c>
      <c r="S88" s="138">
        <f>IF(ISBLANK(laps_times[[#This Row],[10]]),"DNF",    rounds_cum_time[[#This Row],[9]]+laps_times[[#This Row],[10]])</f>
        <v>2.7312152777777779E-2</v>
      </c>
      <c r="T88" s="138">
        <f>IF(ISBLANK(laps_times[[#This Row],[11]]),"DNF",    rounds_cum_time[[#This Row],[10]]+laps_times[[#This Row],[11]])</f>
        <v>2.987914351851852E-2</v>
      </c>
      <c r="U88" s="138">
        <f>IF(ISBLANK(laps_times[[#This Row],[12]]),"DNF",    rounds_cum_time[[#This Row],[11]]+laps_times[[#This Row],[12]])</f>
        <v>3.2462199074074077E-2</v>
      </c>
      <c r="V88" s="138">
        <f>IF(ISBLANK(laps_times[[#This Row],[13]]),"DNF",    rounds_cum_time[[#This Row],[12]]+laps_times[[#This Row],[13]])</f>
        <v>3.5044861111111117E-2</v>
      </c>
      <c r="W88" s="138">
        <f>IF(ISBLANK(laps_times[[#This Row],[14]]),"DNF",    rounds_cum_time[[#This Row],[13]]+laps_times[[#This Row],[14]])</f>
        <v>3.7579953703703713E-2</v>
      </c>
      <c r="X88" s="138">
        <f>IF(ISBLANK(laps_times[[#This Row],[15]]),"DNF",    rounds_cum_time[[#This Row],[14]]+laps_times[[#This Row],[15]])</f>
        <v>4.0133784722222232E-2</v>
      </c>
      <c r="Y88" s="138">
        <f>IF(ISBLANK(laps_times[[#This Row],[16]]),"DNF",    rounds_cum_time[[#This Row],[15]]+laps_times[[#This Row],[16]])</f>
        <v>4.2613333333333343E-2</v>
      </c>
      <c r="Z88" s="138">
        <f>IF(ISBLANK(laps_times[[#This Row],[17]]),"DNF",    rounds_cum_time[[#This Row],[16]]+laps_times[[#This Row],[17]])</f>
        <v>4.4949155092592605E-2</v>
      </c>
      <c r="AA88" s="138">
        <f>IF(ISBLANK(laps_times[[#This Row],[18]]),"DNF",    rounds_cum_time[[#This Row],[17]]+laps_times[[#This Row],[18]])</f>
        <v>4.7283900462962977E-2</v>
      </c>
      <c r="AB88" s="138">
        <f>IF(ISBLANK(laps_times[[#This Row],[19]]),"DNF",    rounds_cum_time[[#This Row],[18]]+laps_times[[#This Row],[19]])</f>
        <v>4.9700115740740756E-2</v>
      </c>
      <c r="AC88" s="138">
        <f>IF(ISBLANK(laps_times[[#This Row],[20]]),"DNF",    rounds_cum_time[[#This Row],[19]]+laps_times[[#This Row],[20]])</f>
        <v>5.2148148148148166E-2</v>
      </c>
      <c r="AD88" s="138">
        <f>IF(ISBLANK(laps_times[[#This Row],[21]]),"DNF",    rounds_cum_time[[#This Row],[20]]+laps_times[[#This Row],[21]])</f>
        <v>5.4561435185185206E-2</v>
      </c>
      <c r="AE88" s="138">
        <f>IF(ISBLANK(laps_times[[#This Row],[22]]),"DNF",    rounds_cum_time[[#This Row],[21]]+laps_times[[#This Row],[22]])</f>
        <v>5.7049282407407427E-2</v>
      </c>
      <c r="AF88" s="138">
        <f>IF(ISBLANK(laps_times[[#This Row],[23]]),"DNF",    rounds_cum_time[[#This Row],[22]]+laps_times[[#This Row],[23]])</f>
        <v>5.9544490740740759E-2</v>
      </c>
      <c r="AG88" s="138">
        <f>IF(ISBLANK(laps_times[[#This Row],[24]]),"DNF",    rounds_cum_time[[#This Row],[23]]+laps_times[[#This Row],[24]])</f>
        <v>6.1996053240740756E-2</v>
      </c>
      <c r="AH88" s="138">
        <f>IF(ISBLANK(laps_times[[#This Row],[25]]),"DNF",    rounds_cum_time[[#This Row],[24]]+laps_times[[#This Row],[25]])</f>
        <v>6.4413958333333354E-2</v>
      </c>
      <c r="AI88" s="138">
        <f>IF(ISBLANK(laps_times[[#This Row],[26]]),"DNF",    rounds_cum_time[[#This Row],[25]]+laps_times[[#This Row],[26]])</f>
        <v>6.6814918981481508E-2</v>
      </c>
      <c r="AJ88" s="138">
        <f>IF(ISBLANK(laps_times[[#This Row],[27]]),"DNF",    rounds_cum_time[[#This Row],[26]]+laps_times[[#This Row],[27]])</f>
        <v>6.9228078703703733E-2</v>
      </c>
      <c r="AK88" s="138">
        <f>IF(ISBLANK(laps_times[[#This Row],[28]]),"DNF",    rounds_cum_time[[#This Row],[27]]+laps_times[[#This Row],[28]])</f>
        <v>7.1622430555555588E-2</v>
      </c>
      <c r="AL88" s="138">
        <f>IF(ISBLANK(laps_times[[#This Row],[29]]),"DNF",    rounds_cum_time[[#This Row],[28]]+laps_times[[#This Row],[29]])</f>
        <v>7.4147685185185219E-2</v>
      </c>
      <c r="AM88" s="138">
        <f>IF(ISBLANK(laps_times[[#This Row],[30]]),"DNF",    rounds_cum_time[[#This Row],[29]]+laps_times[[#This Row],[30]])</f>
        <v>7.6661585648148178E-2</v>
      </c>
      <c r="AN88" s="138">
        <f>IF(ISBLANK(laps_times[[#This Row],[31]]),"DNF",    rounds_cum_time[[#This Row],[30]]+laps_times[[#This Row],[31]])</f>
        <v>7.9271828703703737E-2</v>
      </c>
      <c r="AO88" s="138">
        <f>IF(ISBLANK(laps_times[[#This Row],[32]]),"DNF",    rounds_cum_time[[#This Row],[31]]+laps_times[[#This Row],[32]])</f>
        <v>8.1831446759259296E-2</v>
      </c>
      <c r="AP88" s="138">
        <f>IF(ISBLANK(laps_times[[#This Row],[33]]),"DNF",    rounds_cum_time[[#This Row],[32]]+laps_times[[#This Row],[33]])</f>
        <v>8.4382280092592632E-2</v>
      </c>
      <c r="AQ88" s="138">
        <f>IF(ISBLANK(laps_times[[#This Row],[34]]),"DNF",    rounds_cum_time[[#This Row],[33]]+laps_times[[#This Row],[34]])</f>
        <v>8.6894965277777819E-2</v>
      </c>
      <c r="AR88" s="138">
        <f>IF(ISBLANK(laps_times[[#This Row],[35]]),"DNF",    rounds_cum_time[[#This Row],[34]]+laps_times[[#This Row],[35]])</f>
        <v>8.9327928240740775E-2</v>
      </c>
      <c r="AS88" s="138">
        <f>IF(ISBLANK(laps_times[[#This Row],[36]]),"DNF",    rounds_cum_time[[#This Row],[35]]+laps_times[[#This Row],[36]])</f>
        <v>9.1767094907407448E-2</v>
      </c>
      <c r="AT88" s="138">
        <f>IF(ISBLANK(laps_times[[#This Row],[37]]),"DNF",    rounds_cum_time[[#This Row],[36]]+laps_times[[#This Row],[37]])</f>
        <v>9.4264467592592632E-2</v>
      </c>
      <c r="AU88" s="138">
        <f>IF(ISBLANK(laps_times[[#This Row],[38]]),"DNF",    rounds_cum_time[[#This Row],[37]]+laps_times[[#This Row],[38]])</f>
        <v>9.677920138888893E-2</v>
      </c>
      <c r="AV88" s="138">
        <f>IF(ISBLANK(laps_times[[#This Row],[39]]),"DNF",    rounds_cum_time[[#This Row],[38]]+laps_times[[#This Row],[39]])</f>
        <v>9.9381562500000048E-2</v>
      </c>
      <c r="AW88" s="138">
        <f>IF(ISBLANK(laps_times[[#This Row],[40]]),"DNF",    rounds_cum_time[[#This Row],[39]]+laps_times[[#This Row],[40]])</f>
        <v>0.10210809027777783</v>
      </c>
      <c r="AX88" s="138">
        <f>IF(ISBLANK(laps_times[[#This Row],[41]]),"DNF",    rounds_cum_time[[#This Row],[40]]+laps_times[[#This Row],[41]])</f>
        <v>0.10470062500000005</v>
      </c>
      <c r="AY88" s="138">
        <f>IF(ISBLANK(laps_times[[#This Row],[42]]),"DNF",    rounds_cum_time[[#This Row],[41]]+laps_times[[#This Row],[42]])</f>
        <v>0.10728706018518523</v>
      </c>
      <c r="AZ88" s="138">
        <f>IF(ISBLANK(laps_times[[#This Row],[43]]),"DNF",    rounds_cum_time[[#This Row],[42]]+laps_times[[#This Row],[43]])</f>
        <v>0.10988560185185189</v>
      </c>
      <c r="BA88" s="138">
        <f>IF(ISBLANK(laps_times[[#This Row],[44]]),"DNF",    rounds_cum_time[[#This Row],[43]]+laps_times[[#This Row],[44]])</f>
        <v>0.11246590277777782</v>
      </c>
      <c r="BB88" s="138">
        <f>IF(ISBLANK(laps_times[[#This Row],[45]]),"DNF",    rounds_cum_time[[#This Row],[44]]+laps_times[[#This Row],[45]])</f>
        <v>0.11510840277777783</v>
      </c>
      <c r="BC88" s="138">
        <f>IF(ISBLANK(laps_times[[#This Row],[46]]),"DNF",    rounds_cum_time[[#This Row],[45]]+laps_times[[#This Row],[46]])</f>
        <v>0.11770568287037042</v>
      </c>
      <c r="BD88" s="138">
        <f>IF(ISBLANK(laps_times[[#This Row],[47]]),"DNF",    rounds_cum_time[[#This Row],[46]]+laps_times[[#This Row],[47]])</f>
        <v>0.12025855324074079</v>
      </c>
      <c r="BE88" s="138">
        <f>IF(ISBLANK(laps_times[[#This Row],[48]]),"DNF",    rounds_cum_time[[#This Row],[47]]+laps_times[[#This Row],[48]])</f>
        <v>0.12297376157407412</v>
      </c>
      <c r="BF88" s="138">
        <f>IF(ISBLANK(laps_times[[#This Row],[49]]),"DNF",    rounds_cum_time[[#This Row],[48]]+laps_times[[#This Row],[49]])</f>
        <v>0.12554013888888893</v>
      </c>
      <c r="BG88" s="138">
        <f>IF(ISBLANK(laps_times[[#This Row],[50]]),"DNF",    rounds_cum_time[[#This Row],[49]]+laps_times[[#This Row],[50]])</f>
        <v>0.12816004629629635</v>
      </c>
      <c r="BH88" s="138">
        <f>IF(ISBLANK(laps_times[[#This Row],[51]]),"DNF",    rounds_cum_time[[#This Row],[50]]+laps_times[[#This Row],[51]])</f>
        <v>0.13079973379629634</v>
      </c>
      <c r="BI88" s="138">
        <f>IF(ISBLANK(laps_times[[#This Row],[52]]),"DNF",    rounds_cum_time[[#This Row],[51]]+laps_times[[#This Row],[52]])</f>
        <v>0.13349738425925931</v>
      </c>
      <c r="BJ88" s="138">
        <f>IF(ISBLANK(laps_times[[#This Row],[53]]),"DNF",    rounds_cum_time[[#This Row],[52]]+laps_times[[#This Row],[53]])</f>
        <v>0.13622638888888894</v>
      </c>
      <c r="BK88" s="138">
        <f>IF(ISBLANK(laps_times[[#This Row],[54]]),"DNF",    rounds_cum_time[[#This Row],[53]]+laps_times[[#This Row],[54]])</f>
        <v>0.13891212962962968</v>
      </c>
      <c r="BL88" s="138">
        <f>IF(ISBLANK(laps_times[[#This Row],[55]]),"DNF",    rounds_cum_time[[#This Row],[54]]+laps_times[[#This Row],[55]])</f>
        <v>0.14154437500000006</v>
      </c>
      <c r="BM88" s="138">
        <f>IF(ISBLANK(laps_times[[#This Row],[56]]),"DNF",    rounds_cum_time[[#This Row],[55]]+laps_times[[#This Row],[56]])</f>
        <v>0.14422263888888895</v>
      </c>
      <c r="BN88" s="138">
        <f>IF(ISBLANK(laps_times[[#This Row],[57]]),"DNF",    rounds_cum_time[[#This Row],[56]]+laps_times[[#This Row],[57]])</f>
        <v>0.14693238425925931</v>
      </c>
      <c r="BO88" s="138">
        <f>IF(ISBLANK(laps_times[[#This Row],[58]]),"DNF",    rounds_cum_time[[#This Row],[57]]+laps_times[[#This Row],[58]])</f>
        <v>0.14978362268518525</v>
      </c>
      <c r="BP88" s="138">
        <f>IF(ISBLANK(laps_times[[#This Row],[59]]),"DNF",    rounds_cum_time[[#This Row],[58]]+laps_times[[#This Row],[59]])</f>
        <v>0.15256538194444449</v>
      </c>
      <c r="BQ88" s="138">
        <f>IF(ISBLANK(laps_times[[#This Row],[60]]),"DNF",    rounds_cum_time[[#This Row],[59]]+laps_times[[#This Row],[60]])</f>
        <v>0.15537680555555561</v>
      </c>
      <c r="BR88" s="138">
        <f>IF(ISBLANK(laps_times[[#This Row],[61]]),"DNF",    rounds_cum_time[[#This Row],[60]]+laps_times[[#This Row],[61]])</f>
        <v>0.15823770833333339</v>
      </c>
      <c r="BS88" s="138">
        <f>IF(ISBLANK(laps_times[[#This Row],[62]]),"DNF",    rounds_cum_time[[#This Row],[61]]+laps_times[[#This Row],[62]])</f>
        <v>0.16102373842592599</v>
      </c>
      <c r="BT88" s="139">
        <f>IF(ISBLANK(laps_times[[#This Row],[63]]),"DNF",    rounds_cum_time[[#This Row],[62]]+laps_times[[#This Row],[63]])</f>
        <v>0.16340885416666673</v>
      </c>
    </row>
    <row r="89" spans="2:72" x14ac:dyDescent="0.2">
      <c r="B89" s="130">
        <f>laps_times[[#This Row],[poř]]</f>
        <v>84</v>
      </c>
      <c r="C89" s="131">
        <f>laps_times[[#This Row],[s.č.]]</f>
        <v>101</v>
      </c>
      <c r="D89" s="131" t="str">
        <f>laps_times[[#This Row],[jméno]]</f>
        <v>Houska David</v>
      </c>
      <c r="E89" s="132">
        <f>laps_times[[#This Row],[roč]]</f>
        <v>1973</v>
      </c>
      <c r="F89" s="132" t="str">
        <f>laps_times[[#This Row],[kat]]</f>
        <v>M3</v>
      </c>
      <c r="G89" s="132">
        <f>laps_times[[#This Row],[poř_kat]]</f>
        <v>30</v>
      </c>
      <c r="H89" s="131" t="str">
        <f>IF(ISBLANK(laps_times[[#This Row],[klub]]),"-",laps_times[[#This Row],[klub]])</f>
        <v>SC Algund</v>
      </c>
      <c r="I89" s="134">
        <f>laps_times[[#This Row],[celk. čas]]</f>
        <v>0.16353648148148148</v>
      </c>
      <c r="J89" s="138">
        <f>laps_times[[#This Row],[1]]</f>
        <v>3.1743287037037035E-3</v>
      </c>
      <c r="K89" s="138">
        <f>IF(ISBLANK(laps_times[[#This Row],[2]]),"DNF",    rounds_cum_time[[#This Row],[1]]+laps_times[[#This Row],[2]])</f>
        <v>5.4866782407407399E-3</v>
      </c>
      <c r="L89" s="138">
        <f>IF(ISBLANK(laps_times[[#This Row],[3]]),"DNF",    rounds_cum_time[[#This Row],[2]]+laps_times[[#This Row],[3]])</f>
        <v>7.8120486111111099E-3</v>
      </c>
      <c r="M89" s="138">
        <f>IF(ISBLANK(laps_times[[#This Row],[4]]),"DNF",    rounds_cum_time[[#This Row],[3]]+laps_times[[#This Row],[4]])</f>
        <v>1.0150462962962962E-2</v>
      </c>
      <c r="N89" s="138">
        <f>IF(ISBLANK(laps_times[[#This Row],[5]]),"DNF",    rounds_cum_time[[#This Row],[4]]+laps_times[[#This Row],[5]])</f>
        <v>1.2488518518518517E-2</v>
      </c>
      <c r="O89" s="138">
        <f>IF(ISBLANK(laps_times[[#This Row],[6]]),"DNF",    rounds_cum_time[[#This Row],[5]]+laps_times[[#This Row],[6]])</f>
        <v>1.4851979166666664E-2</v>
      </c>
      <c r="P89" s="138">
        <f>IF(ISBLANK(laps_times[[#This Row],[7]]),"DNF",    rounds_cum_time[[#This Row],[6]]+laps_times[[#This Row],[7]])</f>
        <v>1.722290509259259E-2</v>
      </c>
      <c r="Q89" s="138">
        <f>IF(ISBLANK(laps_times[[#This Row],[8]]),"DNF",    rounds_cum_time[[#This Row],[7]]+laps_times[[#This Row],[8]])</f>
        <v>1.960290509259259E-2</v>
      </c>
      <c r="R89" s="138">
        <f>IF(ISBLANK(laps_times[[#This Row],[9]]),"DNF",    rounds_cum_time[[#This Row],[8]]+laps_times[[#This Row],[9]])</f>
        <v>2.2035104166666663E-2</v>
      </c>
      <c r="S89" s="138">
        <f>IF(ISBLANK(laps_times[[#This Row],[10]]),"DNF",    rounds_cum_time[[#This Row],[9]]+laps_times[[#This Row],[10]])</f>
        <v>2.4484479166666663E-2</v>
      </c>
      <c r="T89" s="138">
        <f>IF(ISBLANK(laps_times[[#This Row],[11]]),"DNF",    rounds_cum_time[[#This Row],[10]]+laps_times[[#This Row],[11]])</f>
        <v>2.7022546296296295E-2</v>
      </c>
      <c r="U89" s="138">
        <f>IF(ISBLANK(laps_times[[#This Row],[12]]),"DNF",    rounds_cum_time[[#This Row],[11]]+laps_times[[#This Row],[12]])</f>
        <v>2.9467372685185185E-2</v>
      </c>
      <c r="V89" s="138">
        <f>IF(ISBLANK(laps_times[[#This Row],[13]]),"DNF",    rounds_cum_time[[#This Row],[12]]+laps_times[[#This Row],[13]])</f>
        <v>3.1911018518518519E-2</v>
      </c>
      <c r="W89" s="138">
        <f>IF(ISBLANK(laps_times[[#This Row],[14]]),"DNF",    rounds_cum_time[[#This Row],[13]]+laps_times[[#This Row],[14]])</f>
        <v>3.4351435185185186E-2</v>
      </c>
      <c r="X89" s="138">
        <f>IF(ISBLANK(laps_times[[#This Row],[15]]),"DNF",    rounds_cum_time[[#This Row],[14]]+laps_times[[#This Row],[15]])</f>
        <v>3.6775868055555556E-2</v>
      </c>
      <c r="Y89" s="138">
        <f>IF(ISBLANK(laps_times[[#This Row],[16]]),"DNF",    rounds_cum_time[[#This Row],[15]]+laps_times[[#This Row],[16]])</f>
        <v>3.9185520833333334E-2</v>
      </c>
      <c r="Z89" s="138">
        <f>IF(ISBLANK(laps_times[[#This Row],[17]]),"DNF",    rounds_cum_time[[#This Row],[16]]+laps_times[[#This Row],[17]])</f>
        <v>4.1620868055555559E-2</v>
      </c>
      <c r="AA89" s="138">
        <f>IF(ISBLANK(laps_times[[#This Row],[18]]),"DNF",    rounds_cum_time[[#This Row],[17]]+laps_times[[#This Row],[18]])</f>
        <v>4.4042939814814816E-2</v>
      </c>
      <c r="AB89" s="138">
        <f>IF(ISBLANK(laps_times[[#This Row],[19]]),"DNF",    rounds_cum_time[[#This Row],[18]]+laps_times[[#This Row],[19]])</f>
        <v>4.6501180555555556E-2</v>
      </c>
      <c r="AC89" s="138">
        <f>IF(ISBLANK(laps_times[[#This Row],[20]]),"DNF",    rounds_cum_time[[#This Row],[19]]+laps_times[[#This Row],[20]])</f>
        <v>4.9059050925925926E-2</v>
      </c>
      <c r="AD89" s="138">
        <f>IF(ISBLANK(laps_times[[#This Row],[21]]),"DNF",    rounds_cum_time[[#This Row],[20]]+laps_times[[#This Row],[21]])</f>
        <v>5.3940358796296294E-2</v>
      </c>
      <c r="AE89" s="138">
        <f>IF(ISBLANK(laps_times[[#This Row],[22]]),"DNF",    rounds_cum_time[[#This Row],[21]]+laps_times[[#This Row],[22]])</f>
        <v>5.6392291666666663E-2</v>
      </c>
      <c r="AF89" s="138">
        <f>IF(ISBLANK(laps_times[[#This Row],[23]]),"DNF",    rounds_cum_time[[#This Row],[22]]+laps_times[[#This Row],[23]])</f>
        <v>5.8829143518518513E-2</v>
      </c>
      <c r="AG89" s="138">
        <f>IF(ISBLANK(laps_times[[#This Row],[24]]),"DNF",    rounds_cum_time[[#This Row],[23]]+laps_times[[#This Row],[24]])</f>
        <v>6.1266111111111105E-2</v>
      </c>
      <c r="AH89" s="138">
        <f>IF(ISBLANK(laps_times[[#This Row],[25]]),"DNF",    rounds_cum_time[[#This Row],[24]]+laps_times[[#This Row],[25]])</f>
        <v>6.3782002314814804E-2</v>
      </c>
      <c r="AI89" s="138">
        <f>IF(ISBLANK(laps_times[[#This Row],[26]]),"DNF",    rounds_cum_time[[#This Row],[25]]+laps_times[[#This Row],[26]])</f>
        <v>6.6199965277777773E-2</v>
      </c>
      <c r="AJ89" s="138">
        <f>IF(ISBLANK(laps_times[[#This Row],[27]]),"DNF",    rounds_cum_time[[#This Row],[26]]+laps_times[[#This Row],[27]])</f>
        <v>6.935287037037037E-2</v>
      </c>
      <c r="AK89" s="138">
        <f>IF(ISBLANK(laps_times[[#This Row],[28]]),"DNF",    rounds_cum_time[[#This Row],[27]]+laps_times[[#This Row],[28]])</f>
        <v>7.1773761574074071E-2</v>
      </c>
      <c r="AL89" s="138">
        <f>IF(ISBLANK(laps_times[[#This Row],[29]]),"DNF",    rounds_cum_time[[#This Row],[28]]+laps_times[[#This Row],[29]])</f>
        <v>7.4197997685185188E-2</v>
      </c>
      <c r="AM89" s="138">
        <f>IF(ISBLANK(laps_times[[#This Row],[30]]),"DNF",    rounds_cum_time[[#This Row],[29]]+laps_times[[#This Row],[30]])</f>
        <v>7.6652488425925924E-2</v>
      </c>
      <c r="AN89" s="138">
        <f>IF(ISBLANK(laps_times[[#This Row],[31]]),"DNF",    rounds_cum_time[[#This Row],[30]]+laps_times[[#This Row],[31]])</f>
        <v>7.9113356481481475E-2</v>
      </c>
      <c r="AO89" s="138">
        <f>IF(ISBLANK(laps_times[[#This Row],[32]]),"DNF",    rounds_cum_time[[#This Row],[31]]+laps_times[[#This Row],[32]])</f>
        <v>8.1507071759259253E-2</v>
      </c>
      <c r="AP89" s="138">
        <f>IF(ISBLANK(laps_times[[#This Row],[33]]),"DNF",    rounds_cum_time[[#This Row],[32]]+laps_times[[#This Row],[33]])</f>
        <v>8.3930972222222219E-2</v>
      </c>
      <c r="AQ89" s="138">
        <f>IF(ISBLANK(laps_times[[#This Row],[34]]),"DNF",    rounds_cum_time[[#This Row],[33]]+laps_times[[#This Row],[34]])</f>
        <v>8.6387048611111114E-2</v>
      </c>
      <c r="AR89" s="138">
        <f>IF(ISBLANK(laps_times[[#This Row],[35]]),"DNF",    rounds_cum_time[[#This Row],[34]]+laps_times[[#This Row],[35]])</f>
        <v>8.8840648148148155E-2</v>
      </c>
      <c r="AS89" s="138">
        <f>IF(ISBLANK(laps_times[[#This Row],[36]]),"DNF",    rounds_cum_time[[#This Row],[35]]+laps_times[[#This Row],[36]])</f>
        <v>9.1428865740740745E-2</v>
      </c>
      <c r="AT89" s="138">
        <f>IF(ISBLANK(laps_times[[#This Row],[37]]),"DNF",    rounds_cum_time[[#This Row],[36]]+laps_times[[#This Row],[37]])</f>
        <v>9.3968750000000004E-2</v>
      </c>
      <c r="AU89" s="138">
        <f>IF(ISBLANK(laps_times[[#This Row],[38]]),"DNF",    rounds_cum_time[[#This Row],[37]]+laps_times[[#This Row],[38]])</f>
        <v>9.6505787037037036E-2</v>
      </c>
      <c r="AV89" s="138">
        <f>IF(ISBLANK(laps_times[[#This Row],[39]]),"DNF",    rounds_cum_time[[#This Row],[38]]+laps_times[[#This Row],[39]])</f>
        <v>9.9034780092592589E-2</v>
      </c>
      <c r="AW89" s="138">
        <f>IF(ISBLANK(laps_times[[#This Row],[40]]),"DNF",    rounds_cum_time[[#This Row],[39]]+laps_times[[#This Row],[40]])</f>
        <v>0.10166263888888888</v>
      </c>
      <c r="AX89" s="138">
        <f>IF(ISBLANK(laps_times[[#This Row],[41]]),"DNF",    rounds_cum_time[[#This Row],[40]]+laps_times[[#This Row],[41]])</f>
        <v>0.10424956018518518</v>
      </c>
      <c r="AY89" s="138">
        <f>IF(ISBLANK(laps_times[[#This Row],[42]]),"DNF",    rounds_cum_time[[#This Row],[41]]+laps_times[[#This Row],[42]])</f>
        <v>0.1069218287037037</v>
      </c>
      <c r="AZ89" s="138">
        <f>IF(ISBLANK(laps_times[[#This Row],[43]]),"DNF",    rounds_cum_time[[#This Row],[42]]+laps_times[[#This Row],[43]])</f>
        <v>0.10955152777777778</v>
      </c>
      <c r="BA89" s="138">
        <f>IF(ISBLANK(laps_times[[#This Row],[44]]),"DNF",    rounds_cum_time[[#This Row],[43]]+laps_times[[#This Row],[44]])</f>
        <v>0.11217886574074075</v>
      </c>
      <c r="BB89" s="138">
        <f>IF(ISBLANK(laps_times[[#This Row],[45]]),"DNF",    rounds_cum_time[[#This Row],[44]]+laps_times[[#This Row],[45]])</f>
        <v>0.11506657407407408</v>
      </c>
      <c r="BC89" s="138">
        <f>IF(ISBLANK(laps_times[[#This Row],[46]]),"DNF",    rounds_cum_time[[#This Row],[45]]+laps_times[[#This Row],[46]])</f>
        <v>0.11774657407407409</v>
      </c>
      <c r="BD89" s="138">
        <f>IF(ISBLANK(laps_times[[#This Row],[47]]),"DNF",    rounds_cum_time[[#This Row],[46]]+laps_times[[#This Row],[47]])</f>
        <v>0.1204066550925926</v>
      </c>
      <c r="BE89" s="138">
        <f>IF(ISBLANK(laps_times[[#This Row],[48]]),"DNF",    rounds_cum_time[[#This Row],[47]]+laps_times[[#This Row],[48]])</f>
        <v>0.12307885416666668</v>
      </c>
      <c r="BF89" s="138">
        <f>IF(ISBLANK(laps_times[[#This Row],[49]]),"DNF",    rounds_cum_time[[#This Row],[48]]+laps_times[[#This Row],[49]])</f>
        <v>0.12574824074074076</v>
      </c>
      <c r="BG89" s="138">
        <f>IF(ISBLANK(laps_times[[#This Row],[50]]),"DNF",    rounds_cum_time[[#This Row],[49]]+laps_times[[#This Row],[50]])</f>
        <v>0.12846777777777779</v>
      </c>
      <c r="BH89" s="138">
        <f>IF(ISBLANK(laps_times[[#This Row],[51]]),"DNF",    rounds_cum_time[[#This Row],[50]]+laps_times[[#This Row],[51]])</f>
        <v>0.13129214120370372</v>
      </c>
      <c r="BI89" s="138">
        <f>IF(ISBLANK(laps_times[[#This Row],[52]]),"DNF",    rounds_cum_time[[#This Row],[51]]+laps_times[[#This Row],[52]])</f>
        <v>0.13393059027777779</v>
      </c>
      <c r="BJ89" s="138">
        <f>IF(ISBLANK(laps_times[[#This Row],[53]]),"DNF",    rounds_cum_time[[#This Row],[52]]+laps_times[[#This Row],[53]])</f>
        <v>0.13658807870370371</v>
      </c>
      <c r="BK89" s="138">
        <f>IF(ISBLANK(laps_times[[#This Row],[54]]),"DNF",    rounds_cum_time[[#This Row],[53]]+laps_times[[#This Row],[54]])</f>
        <v>0.13929391203703703</v>
      </c>
      <c r="BL89" s="138">
        <f>IF(ISBLANK(laps_times[[#This Row],[55]]),"DNF",    rounds_cum_time[[#This Row],[54]]+laps_times[[#This Row],[55]])</f>
        <v>0.14200405092592591</v>
      </c>
      <c r="BM89" s="138">
        <f>IF(ISBLANK(laps_times[[#This Row],[56]]),"DNF",    rounds_cum_time[[#This Row],[55]]+laps_times[[#This Row],[56]])</f>
        <v>0.14469258101851851</v>
      </c>
      <c r="BN89" s="138">
        <f>IF(ISBLANK(laps_times[[#This Row],[57]]),"DNF",    rounds_cum_time[[#This Row],[56]]+laps_times[[#This Row],[57]])</f>
        <v>0.14740994212962963</v>
      </c>
      <c r="BO89" s="138">
        <f>IF(ISBLANK(laps_times[[#This Row],[58]]),"DNF",    rounds_cum_time[[#This Row],[57]]+laps_times[[#This Row],[58]])</f>
        <v>0.15011295138888889</v>
      </c>
      <c r="BP89" s="138">
        <f>IF(ISBLANK(laps_times[[#This Row],[59]]),"DNF",    rounds_cum_time[[#This Row],[58]]+laps_times[[#This Row],[59]])</f>
        <v>0.1528003587962963</v>
      </c>
      <c r="BQ89" s="138">
        <f>IF(ISBLANK(laps_times[[#This Row],[60]]),"DNF",    rounds_cum_time[[#This Row],[59]]+laps_times[[#This Row],[60]])</f>
        <v>0.15553559027777777</v>
      </c>
      <c r="BR89" s="138">
        <f>IF(ISBLANK(laps_times[[#This Row],[61]]),"DNF",    rounds_cum_time[[#This Row],[60]]+laps_times[[#This Row],[61]])</f>
        <v>0.15829039351851851</v>
      </c>
      <c r="BS89" s="138">
        <f>IF(ISBLANK(laps_times[[#This Row],[62]]),"DNF",    rounds_cum_time[[#This Row],[61]]+laps_times[[#This Row],[62]])</f>
        <v>0.16097192129629628</v>
      </c>
      <c r="BT89" s="139">
        <f>IF(ISBLANK(laps_times[[#This Row],[63]]),"DNF",    rounds_cum_time[[#This Row],[62]]+laps_times[[#This Row],[63]])</f>
        <v>0.16353648148148148</v>
      </c>
    </row>
    <row r="90" spans="2:72" x14ac:dyDescent="0.2">
      <c r="B90" s="130">
        <f>laps_times[[#This Row],[poř]]</f>
        <v>85</v>
      </c>
      <c r="C90" s="131">
        <f>laps_times[[#This Row],[s.č.]]</f>
        <v>83</v>
      </c>
      <c r="D90" s="131" t="str">
        <f>laps_times[[#This Row],[jméno]]</f>
        <v>Bálek Oldřich</v>
      </c>
      <c r="E90" s="132">
        <f>laps_times[[#This Row],[roč]]</f>
        <v>1972</v>
      </c>
      <c r="F90" s="132" t="str">
        <f>laps_times[[#This Row],[kat]]</f>
        <v>M3</v>
      </c>
      <c r="G90" s="132">
        <f>laps_times[[#This Row],[poř_kat]]</f>
        <v>31</v>
      </c>
      <c r="H90" s="131" t="str">
        <f>IF(ISBLANK(laps_times[[#This Row],[klub]]),"-",laps_times[[#This Row],[klub]])</f>
        <v>-</v>
      </c>
      <c r="I90" s="134">
        <f>laps_times[[#This Row],[celk. čas]]</f>
        <v>0.16369554398148148</v>
      </c>
      <c r="J90" s="138">
        <f>laps_times[[#This Row],[1]]</f>
        <v>2.9290277777777782E-3</v>
      </c>
      <c r="K90" s="138">
        <f>IF(ISBLANK(laps_times[[#This Row],[2]]),"DNF",    rounds_cum_time[[#This Row],[1]]+laps_times[[#This Row],[2]])</f>
        <v>5.1587962962962967E-3</v>
      </c>
      <c r="L90" s="138">
        <f>IF(ISBLANK(laps_times[[#This Row],[3]]),"DNF",    rounds_cum_time[[#This Row],[2]]+laps_times[[#This Row],[3]])</f>
        <v>7.4417013888888901E-3</v>
      </c>
      <c r="M90" s="138">
        <f>IF(ISBLANK(laps_times[[#This Row],[4]]),"DNF",    rounds_cum_time[[#This Row],[3]]+laps_times[[#This Row],[4]])</f>
        <v>9.7421064814814835E-3</v>
      </c>
      <c r="N90" s="138">
        <f>IF(ISBLANK(laps_times[[#This Row],[5]]),"DNF",    rounds_cum_time[[#This Row],[4]]+laps_times[[#This Row],[5]])</f>
        <v>1.2015196759259262E-2</v>
      </c>
      <c r="O90" s="138">
        <f>IF(ISBLANK(laps_times[[#This Row],[6]]),"DNF",    rounds_cum_time[[#This Row],[5]]+laps_times[[#This Row],[6]])</f>
        <v>1.4303159722222226E-2</v>
      </c>
      <c r="P90" s="138">
        <f>IF(ISBLANK(laps_times[[#This Row],[7]]),"DNF",    rounds_cum_time[[#This Row],[6]]+laps_times[[#This Row],[7]])</f>
        <v>1.6556828703703709E-2</v>
      </c>
      <c r="Q90" s="138">
        <f>IF(ISBLANK(laps_times[[#This Row],[8]]),"DNF",    rounds_cum_time[[#This Row],[7]]+laps_times[[#This Row],[8]])</f>
        <v>1.8745995370370375E-2</v>
      </c>
      <c r="R90" s="138">
        <f>IF(ISBLANK(laps_times[[#This Row],[9]]),"DNF",    rounds_cum_time[[#This Row],[8]]+laps_times[[#This Row],[9]])</f>
        <v>2.0945277777777781E-2</v>
      </c>
      <c r="S90" s="138">
        <f>IF(ISBLANK(laps_times[[#This Row],[10]]),"DNF",    rounds_cum_time[[#This Row],[9]]+laps_times[[#This Row],[10]])</f>
        <v>2.3190312500000004E-2</v>
      </c>
      <c r="T90" s="138">
        <f>IF(ISBLANK(laps_times[[#This Row],[11]]),"DNF",    rounds_cum_time[[#This Row],[10]]+laps_times[[#This Row],[11]])</f>
        <v>2.5478425925925932E-2</v>
      </c>
      <c r="U90" s="138">
        <f>IF(ISBLANK(laps_times[[#This Row],[12]]),"DNF",    rounds_cum_time[[#This Row],[11]]+laps_times[[#This Row],[12]])</f>
        <v>2.7806504629629636E-2</v>
      </c>
      <c r="V90" s="138">
        <f>IF(ISBLANK(laps_times[[#This Row],[13]]),"DNF",    rounds_cum_time[[#This Row],[12]]+laps_times[[#This Row],[13]])</f>
        <v>3.0141898148148154E-2</v>
      </c>
      <c r="W90" s="138">
        <f>IF(ISBLANK(laps_times[[#This Row],[14]]),"DNF",    rounds_cum_time[[#This Row],[13]]+laps_times[[#This Row],[14]])</f>
        <v>3.2493888888888892E-2</v>
      </c>
      <c r="X90" s="138">
        <f>IF(ISBLANK(laps_times[[#This Row],[15]]),"DNF",    rounds_cum_time[[#This Row],[14]]+laps_times[[#This Row],[15]])</f>
        <v>3.4873321759259265E-2</v>
      </c>
      <c r="Y90" s="138">
        <f>IF(ISBLANK(laps_times[[#This Row],[16]]),"DNF",    rounds_cum_time[[#This Row],[15]]+laps_times[[#This Row],[16]])</f>
        <v>3.7199537037037045E-2</v>
      </c>
      <c r="Z90" s="138">
        <f>IF(ISBLANK(laps_times[[#This Row],[17]]),"DNF",    rounds_cum_time[[#This Row],[16]]+laps_times[[#This Row],[17]])</f>
        <v>3.9531631944444451E-2</v>
      </c>
      <c r="AA90" s="138">
        <f>IF(ISBLANK(laps_times[[#This Row],[18]]),"DNF",    rounds_cum_time[[#This Row],[17]]+laps_times[[#This Row],[18]])</f>
        <v>4.1856666666666674E-2</v>
      </c>
      <c r="AB90" s="138">
        <f>IF(ISBLANK(laps_times[[#This Row],[19]]),"DNF",    rounds_cum_time[[#This Row],[18]]+laps_times[[#This Row],[19]])</f>
        <v>4.4118252314814824E-2</v>
      </c>
      <c r="AC90" s="138">
        <f>IF(ISBLANK(laps_times[[#This Row],[20]]),"DNF",    rounds_cum_time[[#This Row],[19]]+laps_times[[#This Row],[20]])</f>
        <v>4.635177083333334E-2</v>
      </c>
      <c r="AD90" s="138">
        <f>IF(ISBLANK(laps_times[[#This Row],[21]]),"DNF",    rounds_cum_time[[#This Row],[20]]+laps_times[[#This Row],[21]])</f>
        <v>4.8579432870370379E-2</v>
      </c>
      <c r="AE90" s="138">
        <f>IF(ISBLANK(laps_times[[#This Row],[22]]),"DNF",    rounds_cum_time[[#This Row],[21]]+laps_times[[#This Row],[22]])</f>
        <v>5.0843368055555567E-2</v>
      </c>
      <c r="AF90" s="138">
        <f>IF(ISBLANK(laps_times[[#This Row],[23]]),"DNF",    rounds_cum_time[[#This Row],[22]]+laps_times[[#This Row],[23]])</f>
        <v>5.327865740740742E-2</v>
      </c>
      <c r="AG90" s="138">
        <f>IF(ISBLANK(laps_times[[#This Row],[24]]),"DNF",    rounds_cum_time[[#This Row],[23]]+laps_times[[#This Row],[24]])</f>
        <v>5.5644236111111127E-2</v>
      </c>
      <c r="AH90" s="138">
        <f>IF(ISBLANK(laps_times[[#This Row],[25]]),"DNF",    rounds_cum_time[[#This Row],[24]]+laps_times[[#This Row],[25]])</f>
        <v>5.8064537037037053E-2</v>
      </c>
      <c r="AI90" s="138">
        <f>IF(ISBLANK(laps_times[[#This Row],[26]]),"DNF",    rounds_cum_time[[#This Row],[25]]+laps_times[[#This Row],[26]])</f>
        <v>6.0507905092592608E-2</v>
      </c>
      <c r="AJ90" s="138">
        <f>IF(ISBLANK(laps_times[[#This Row],[27]]),"DNF",    rounds_cum_time[[#This Row],[26]]+laps_times[[#This Row],[27]])</f>
        <v>6.2967233796296318E-2</v>
      </c>
      <c r="AK90" s="138">
        <f>IF(ISBLANK(laps_times[[#This Row],[28]]),"DNF",    rounds_cum_time[[#This Row],[27]]+laps_times[[#This Row],[28]])</f>
        <v>6.546395833333335E-2</v>
      </c>
      <c r="AL90" s="138">
        <f>IF(ISBLANK(laps_times[[#This Row],[29]]),"DNF",    rounds_cum_time[[#This Row],[28]]+laps_times[[#This Row],[29]])</f>
        <v>6.7949224537037056E-2</v>
      </c>
      <c r="AM90" s="138">
        <f>IF(ISBLANK(laps_times[[#This Row],[30]]),"DNF",    rounds_cum_time[[#This Row],[29]]+laps_times[[#This Row],[30]])</f>
        <v>7.0795381944444458E-2</v>
      </c>
      <c r="AN90" s="138">
        <f>IF(ISBLANK(laps_times[[#This Row],[31]]),"DNF",    rounds_cum_time[[#This Row],[30]]+laps_times[[#This Row],[31]])</f>
        <v>7.3597615740740752E-2</v>
      </c>
      <c r="AO90" s="138">
        <f>IF(ISBLANK(laps_times[[#This Row],[32]]),"DNF",    rounds_cum_time[[#This Row],[31]]+laps_times[[#This Row],[32]])</f>
        <v>7.6399849537037046E-2</v>
      </c>
      <c r="AP90" s="138">
        <f>IF(ISBLANK(laps_times[[#This Row],[33]]),"DNF",    rounds_cum_time[[#This Row],[32]]+laps_times[[#This Row],[33]])</f>
        <v>7.8766689814814828E-2</v>
      </c>
      <c r="AQ90" s="138">
        <f>IF(ISBLANK(laps_times[[#This Row],[34]]),"DNF",    rounds_cum_time[[#This Row],[33]]+laps_times[[#This Row],[34]])</f>
        <v>8.1459085648148161E-2</v>
      </c>
      <c r="AR90" s="138">
        <f>IF(ISBLANK(laps_times[[#This Row],[35]]),"DNF",    rounds_cum_time[[#This Row],[34]]+laps_times[[#This Row],[35]])</f>
        <v>8.4089189814814821E-2</v>
      </c>
      <c r="AS90" s="138">
        <f>IF(ISBLANK(laps_times[[#This Row],[36]]),"DNF",    rounds_cum_time[[#This Row],[35]]+laps_times[[#This Row],[36]])</f>
        <v>8.6641643518518524E-2</v>
      </c>
      <c r="AT90" s="138">
        <f>IF(ISBLANK(laps_times[[#This Row],[37]]),"DNF",    rounds_cum_time[[#This Row],[36]]+laps_times[[#This Row],[37]])</f>
        <v>8.9183668981481487E-2</v>
      </c>
      <c r="AU90" s="138">
        <f>IF(ISBLANK(laps_times[[#This Row],[38]]),"DNF",    rounds_cum_time[[#This Row],[37]]+laps_times[[#This Row],[38]])</f>
        <v>9.2036550925925928E-2</v>
      </c>
      <c r="AV90" s="138">
        <f>IF(ISBLANK(laps_times[[#This Row],[39]]),"DNF",    rounds_cum_time[[#This Row],[38]]+laps_times[[#This Row],[39]])</f>
        <v>9.4610162037037038E-2</v>
      </c>
      <c r="AW90" s="138">
        <f>IF(ISBLANK(laps_times[[#This Row],[40]]),"DNF",    rounds_cum_time[[#This Row],[39]]+laps_times[[#This Row],[40]])</f>
        <v>9.7211412037037037E-2</v>
      </c>
      <c r="AX90" s="138">
        <f>IF(ISBLANK(laps_times[[#This Row],[41]]),"DNF",    rounds_cum_time[[#This Row],[40]]+laps_times[[#This Row],[41]])</f>
        <v>0.10009862268518518</v>
      </c>
      <c r="AY90" s="138">
        <f>IF(ISBLANK(laps_times[[#This Row],[42]]),"DNF",    rounds_cum_time[[#This Row],[41]]+laps_times[[#This Row],[42]])</f>
        <v>0.10272038194444444</v>
      </c>
      <c r="AZ90" s="138">
        <f>IF(ISBLANK(laps_times[[#This Row],[43]]),"DNF",    rounds_cum_time[[#This Row],[42]]+laps_times[[#This Row],[43]])</f>
        <v>0.10556326388888888</v>
      </c>
      <c r="BA90" s="138">
        <f>IF(ISBLANK(laps_times[[#This Row],[44]]),"DNF",    rounds_cum_time[[#This Row],[43]]+laps_times[[#This Row],[44]])</f>
        <v>0.10816618055555555</v>
      </c>
      <c r="BB90" s="138">
        <f>IF(ISBLANK(laps_times[[#This Row],[45]]),"DNF",    rounds_cum_time[[#This Row],[44]]+laps_times[[#This Row],[45]])</f>
        <v>0.11074729166666666</v>
      </c>
      <c r="BC90" s="138">
        <f>IF(ISBLANK(laps_times[[#This Row],[46]]),"DNF",    rounds_cum_time[[#This Row],[45]]+laps_times[[#This Row],[46]])</f>
        <v>0.11342174768518518</v>
      </c>
      <c r="BD90" s="138">
        <f>IF(ISBLANK(laps_times[[#This Row],[47]]),"DNF",    rounds_cum_time[[#This Row],[46]]+laps_times[[#This Row],[47]])</f>
        <v>0.11673056712962962</v>
      </c>
      <c r="BE90" s="138">
        <f>IF(ISBLANK(laps_times[[#This Row],[48]]),"DNF",    rounds_cum_time[[#This Row],[47]]+laps_times[[#This Row],[48]])</f>
        <v>0.11931489583333332</v>
      </c>
      <c r="BF90" s="138">
        <f>IF(ISBLANK(laps_times[[#This Row],[49]]),"DNF",    rounds_cum_time[[#This Row],[48]]+laps_times[[#This Row],[49]])</f>
        <v>0.12199119212962962</v>
      </c>
      <c r="BG90" s="138">
        <f>IF(ISBLANK(laps_times[[#This Row],[50]]),"DNF",    rounds_cum_time[[#This Row],[49]]+laps_times[[#This Row],[50]])</f>
        <v>0.12464296296296296</v>
      </c>
      <c r="BH90" s="138">
        <f>IF(ISBLANK(laps_times[[#This Row],[51]]),"DNF",    rounds_cum_time[[#This Row],[50]]+laps_times[[#This Row],[51]])</f>
        <v>0.12809417824074074</v>
      </c>
      <c r="BI90" s="138">
        <f>IF(ISBLANK(laps_times[[#This Row],[52]]),"DNF",    rounds_cum_time[[#This Row],[51]]+laps_times[[#This Row],[52]])</f>
        <v>0.13079376157407407</v>
      </c>
      <c r="BJ90" s="138">
        <f>IF(ISBLANK(laps_times[[#This Row],[53]]),"DNF",    rounds_cum_time[[#This Row],[52]]+laps_times[[#This Row],[53]])</f>
        <v>0.13434625</v>
      </c>
      <c r="BK90" s="138">
        <f>IF(ISBLANK(laps_times[[#This Row],[54]]),"DNF",    rounds_cum_time[[#This Row],[53]]+laps_times[[#This Row],[54]])</f>
        <v>0.13706039351851851</v>
      </c>
      <c r="BL90" s="138">
        <f>IF(ISBLANK(laps_times[[#This Row],[55]]),"DNF",    rounds_cum_time[[#This Row],[54]]+laps_times[[#This Row],[55]])</f>
        <v>0.13983898148148147</v>
      </c>
      <c r="BM90" s="138">
        <f>IF(ISBLANK(laps_times[[#This Row],[56]]),"DNF",    rounds_cum_time[[#This Row],[55]]+laps_times[[#This Row],[56]])</f>
        <v>0.14296791666666664</v>
      </c>
      <c r="BN90" s="138">
        <f>IF(ISBLANK(laps_times[[#This Row],[57]]),"DNF",    rounds_cum_time[[#This Row],[56]]+laps_times[[#This Row],[57]])</f>
        <v>0.14571907407407406</v>
      </c>
      <c r="BO90" s="138">
        <f>IF(ISBLANK(laps_times[[#This Row],[58]]),"DNF",    rounds_cum_time[[#This Row],[57]]+laps_times[[#This Row],[58]])</f>
        <v>0.14966939814814814</v>
      </c>
      <c r="BP90" s="138">
        <f>IF(ISBLANK(laps_times[[#This Row],[59]]),"DNF",    rounds_cum_time[[#This Row],[58]]+laps_times[[#This Row],[59]])</f>
        <v>0.1524654050925926</v>
      </c>
      <c r="BQ90" s="138">
        <f>IF(ISBLANK(laps_times[[#This Row],[60]]),"DNF",    rounds_cum_time[[#This Row],[59]]+laps_times[[#This Row],[60]])</f>
        <v>0.15525168981481482</v>
      </c>
      <c r="BR90" s="138">
        <f>IF(ISBLANK(laps_times[[#This Row],[61]]),"DNF",    rounds_cum_time[[#This Row],[60]]+laps_times[[#This Row],[61]])</f>
        <v>0.15810863425925928</v>
      </c>
      <c r="BS90" s="138">
        <f>IF(ISBLANK(laps_times[[#This Row],[62]]),"DNF",    rounds_cum_time[[#This Row],[61]]+laps_times[[#This Row],[62]])</f>
        <v>0.16094925925925929</v>
      </c>
      <c r="BT90" s="139">
        <f>IF(ISBLANK(laps_times[[#This Row],[63]]),"DNF",    rounds_cum_time[[#This Row],[62]]+laps_times[[#This Row],[63]])</f>
        <v>0.16369554398148151</v>
      </c>
    </row>
    <row r="91" spans="2:72" x14ac:dyDescent="0.2">
      <c r="B91" s="130">
        <f>laps_times[[#This Row],[poř]]</f>
        <v>86</v>
      </c>
      <c r="C91" s="131">
        <f>laps_times[[#This Row],[s.č.]]</f>
        <v>58</v>
      </c>
      <c r="D91" s="131" t="str">
        <f>laps_times[[#This Row],[jméno]]</f>
        <v>Krumer Miroslav</v>
      </c>
      <c r="E91" s="132">
        <f>laps_times[[#This Row],[roč]]</f>
        <v>1949</v>
      </c>
      <c r="F91" s="132" t="str">
        <f>laps_times[[#This Row],[kat]]</f>
        <v>M5</v>
      </c>
      <c r="G91" s="132">
        <f>laps_times[[#This Row],[poř_kat]]</f>
        <v>4</v>
      </c>
      <c r="H91" s="131" t="str">
        <f>IF(ISBLANK(laps_times[[#This Row],[klub]]),"-",laps_times[[#This Row],[klub]])</f>
        <v>MK Ostrov</v>
      </c>
      <c r="I91" s="134">
        <f>laps_times[[#This Row],[celk. čas]]</f>
        <v>0.16406320601851851</v>
      </c>
      <c r="J91" s="138">
        <f>laps_times[[#This Row],[1]]</f>
        <v>3.2556944444444447E-3</v>
      </c>
      <c r="K91" s="138">
        <f>IF(ISBLANK(laps_times[[#This Row],[2]]),"DNF",    rounds_cum_time[[#This Row],[1]]+laps_times[[#This Row],[2]])</f>
        <v>5.6947453703703708E-3</v>
      </c>
      <c r="L91" s="138">
        <f>IF(ISBLANK(laps_times[[#This Row],[3]]),"DNF",    rounds_cum_time[[#This Row],[2]]+laps_times[[#This Row],[3]])</f>
        <v>8.1198842592592607E-3</v>
      </c>
      <c r="M91" s="138">
        <f>IF(ISBLANK(laps_times[[#This Row],[4]]),"DNF",    rounds_cum_time[[#This Row],[3]]+laps_times[[#This Row],[4]])</f>
        <v>1.0562141203703706E-2</v>
      </c>
      <c r="N91" s="138">
        <f>IF(ISBLANK(laps_times[[#This Row],[5]]),"DNF",    rounds_cum_time[[#This Row],[4]]+laps_times[[#This Row],[5]])</f>
        <v>1.2982187500000002E-2</v>
      </c>
      <c r="O91" s="138">
        <f>IF(ISBLANK(laps_times[[#This Row],[6]]),"DNF",    rounds_cum_time[[#This Row],[5]]+laps_times[[#This Row],[6]])</f>
        <v>1.5422245370370373E-2</v>
      </c>
      <c r="P91" s="138">
        <f>IF(ISBLANK(laps_times[[#This Row],[7]]),"DNF",    rounds_cum_time[[#This Row],[6]]+laps_times[[#This Row],[7]])</f>
        <v>1.7866655092592595E-2</v>
      </c>
      <c r="Q91" s="138">
        <f>IF(ISBLANK(laps_times[[#This Row],[8]]),"DNF",    rounds_cum_time[[#This Row],[7]]+laps_times[[#This Row],[8]])</f>
        <v>2.0292106481481484E-2</v>
      </c>
      <c r="R91" s="138">
        <f>IF(ISBLANK(laps_times[[#This Row],[9]]),"DNF",    rounds_cum_time[[#This Row],[8]]+laps_times[[#This Row],[9]])</f>
        <v>2.2793900462962965E-2</v>
      </c>
      <c r="S91" s="138">
        <f>IF(ISBLANK(laps_times[[#This Row],[10]]),"DNF",    rounds_cum_time[[#This Row],[9]]+laps_times[[#This Row],[10]])</f>
        <v>2.5250509259259261E-2</v>
      </c>
      <c r="T91" s="138">
        <f>IF(ISBLANK(laps_times[[#This Row],[11]]),"DNF",    rounds_cum_time[[#This Row],[10]]+laps_times[[#This Row],[11]])</f>
        <v>2.7713136574074076E-2</v>
      </c>
      <c r="U91" s="138">
        <f>IF(ISBLANK(laps_times[[#This Row],[12]]),"DNF",    rounds_cum_time[[#This Row],[11]]+laps_times[[#This Row],[12]])</f>
        <v>3.0215486111111113E-2</v>
      </c>
      <c r="V91" s="138">
        <f>IF(ISBLANK(laps_times[[#This Row],[13]]),"DNF",    rounds_cum_time[[#This Row],[12]]+laps_times[[#This Row],[13]])</f>
        <v>3.2697824074074074E-2</v>
      </c>
      <c r="W91" s="138">
        <f>IF(ISBLANK(laps_times[[#This Row],[14]]),"DNF",    rounds_cum_time[[#This Row],[13]]+laps_times[[#This Row],[14]])</f>
        <v>3.5160694444444446E-2</v>
      </c>
      <c r="X91" s="138">
        <f>IF(ISBLANK(laps_times[[#This Row],[15]]),"DNF",    rounds_cum_time[[#This Row],[14]]+laps_times[[#This Row],[15]])</f>
        <v>3.7673275462962966E-2</v>
      </c>
      <c r="Y91" s="138">
        <f>IF(ISBLANK(laps_times[[#This Row],[16]]),"DNF",    rounds_cum_time[[#This Row],[15]]+laps_times[[#This Row],[16]])</f>
        <v>4.0186261574074074E-2</v>
      </c>
      <c r="Z91" s="138">
        <f>IF(ISBLANK(laps_times[[#This Row],[17]]),"DNF",    rounds_cum_time[[#This Row],[16]]+laps_times[[#This Row],[17]])</f>
        <v>4.2728287037037037E-2</v>
      </c>
      <c r="AA91" s="138">
        <f>IF(ISBLANK(laps_times[[#This Row],[18]]),"DNF",    rounds_cum_time[[#This Row],[17]]+laps_times[[#This Row],[18]])</f>
        <v>4.5279363425925923E-2</v>
      </c>
      <c r="AB91" s="138">
        <f>IF(ISBLANK(laps_times[[#This Row],[19]]),"DNF",    rounds_cum_time[[#This Row],[18]]+laps_times[[#This Row],[19]])</f>
        <v>4.7839259259259255E-2</v>
      </c>
      <c r="AC91" s="138">
        <f>IF(ISBLANK(laps_times[[#This Row],[20]]),"DNF",    rounds_cum_time[[#This Row],[19]]+laps_times[[#This Row],[20]])</f>
        <v>5.0396608796296295E-2</v>
      </c>
      <c r="AD91" s="138">
        <f>IF(ISBLANK(laps_times[[#This Row],[21]]),"DNF",    rounds_cum_time[[#This Row],[20]]+laps_times[[#This Row],[21]])</f>
        <v>5.2992175925925922E-2</v>
      </c>
      <c r="AE91" s="138">
        <f>IF(ISBLANK(laps_times[[#This Row],[22]]),"DNF",    rounds_cum_time[[#This Row],[21]]+laps_times[[#This Row],[22]])</f>
        <v>5.5590023148148142E-2</v>
      </c>
      <c r="AF91" s="138">
        <f>IF(ISBLANK(laps_times[[#This Row],[23]]),"DNF",    rounds_cum_time[[#This Row],[22]]+laps_times[[#This Row],[23]])</f>
        <v>5.8222002314814808E-2</v>
      </c>
      <c r="AG91" s="138">
        <f>IF(ISBLANK(laps_times[[#This Row],[24]]),"DNF",    rounds_cum_time[[#This Row],[23]]+laps_times[[#This Row],[24]])</f>
        <v>6.0840532407407402E-2</v>
      </c>
      <c r="AH91" s="138">
        <f>IF(ISBLANK(laps_times[[#This Row],[25]]),"DNF",    rounds_cum_time[[#This Row],[24]]+laps_times[[#This Row],[25]])</f>
        <v>6.4728564814814815E-2</v>
      </c>
      <c r="AI91" s="138">
        <f>IF(ISBLANK(laps_times[[#This Row],[26]]),"DNF",    rounds_cum_time[[#This Row],[25]]+laps_times[[#This Row],[26]])</f>
        <v>6.7293912037037037E-2</v>
      </c>
      <c r="AJ91" s="138">
        <f>IF(ISBLANK(laps_times[[#This Row],[27]]),"DNF",    rounds_cum_time[[#This Row],[26]]+laps_times[[#This Row],[27]])</f>
        <v>6.991754629629629E-2</v>
      </c>
      <c r="AK91" s="138">
        <f>IF(ISBLANK(laps_times[[#This Row],[28]]),"DNF",    rounds_cum_time[[#This Row],[27]]+laps_times[[#This Row],[28]])</f>
        <v>7.2468877314814814E-2</v>
      </c>
      <c r="AL91" s="138">
        <f>IF(ISBLANK(laps_times[[#This Row],[29]]),"DNF",    rounds_cum_time[[#This Row],[28]]+laps_times[[#This Row],[29]])</f>
        <v>7.5106574074074076E-2</v>
      </c>
      <c r="AM91" s="138">
        <f>IF(ISBLANK(laps_times[[#This Row],[30]]),"DNF",    rounds_cum_time[[#This Row],[29]]+laps_times[[#This Row],[30]])</f>
        <v>7.7721562500000008E-2</v>
      </c>
      <c r="AN91" s="138">
        <f>IF(ISBLANK(laps_times[[#This Row],[31]]),"DNF",    rounds_cum_time[[#This Row],[30]]+laps_times[[#This Row],[31]])</f>
        <v>8.0362094907407422E-2</v>
      </c>
      <c r="AO91" s="138">
        <f>IF(ISBLANK(laps_times[[#This Row],[32]]),"DNF",    rounds_cum_time[[#This Row],[31]]+laps_times[[#This Row],[32]])</f>
        <v>8.3104502314814824E-2</v>
      </c>
      <c r="AP91" s="138">
        <f>IF(ISBLANK(laps_times[[#This Row],[33]]),"DNF",    rounds_cum_time[[#This Row],[32]]+laps_times[[#This Row],[33]])</f>
        <v>8.5727013888888898E-2</v>
      </c>
      <c r="AQ91" s="138">
        <f>IF(ISBLANK(laps_times[[#This Row],[34]]),"DNF",    rounds_cum_time[[#This Row],[33]]+laps_times[[#This Row],[34]])</f>
        <v>8.8366180555555562E-2</v>
      </c>
      <c r="AR91" s="138">
        <f>IF(ISBLANK(laps_times[[#This Row],[35]]),"DNF",    rounds_cum_time[[#This Row],[34]]+laps_times[[#This Row],[35]])</f>
        <v>9.1014756944444455E-2</v>
      </c>
      <c r="AS91" s="138">
        <f>IF(ISBLANK(laps_times[[#This Row],[36]]),"DNF",    rounds_cum_time[[#This Row],[35]]+laps_times[[#This Row],[36]])</f>
        <v>9.3661516203703721E-2</v>
      </c>
      <c r="AT91" s="138">
        <f>IF(ISBLANK(laps_times[[#This Row],[37]]),"DNF",    rounds_cum_time[[#This Row],[36]]+laps_times[[#This Row],[37]])</f>
        <v>9.6341527777777797E-2</v>
      </c>
      <c r="AU91" s="138">
        <f>IF(ISBLANK(laps_times[[#This Row],[38]]),"DNF",    rounds_cum_time[[#This Row],[37]]+laps_times[[#This Row],[38]])</f>
        <v>9.8983078703703722E-2</v>
      </c>
      <c r="AV91" s="138">
        <f>IF(ISBLANK(laps_times[[#This Row],[39]]),"DNF",    rounds_cum_time[[#This Row],[38]]+laps_times[[#This Row],[39]])</f>
        <v>0.10160761574074076</v>
      </c>
      <c r="AW91" s="138">
        <f>IF(ISBLANK(laps_times[[#This Row],[40]]),"DNF",    rounds_cum_time[[#This Row],[39]]+laps_times[[#This Row],[40]])</f>
        <v>0.10423449074074076</v>
      </c>
      <c r="AX91" s="138">
        <f>IF(ISBLANK(laps_times[[#This Row],[41]]),"DNF",    rounds_cum_time[[#This Row],[40]]+laps_times[[#This Row],[41]])</f>
        <v>0.10682616898148151</v>
      </c>
      <c r="AY91" s="138">
        <f>IF(ISBLANK(laps_times[[#This Row],[42]]),"DNF",    rounds_cum_time[[#This Row],[41]]+laps_times[[#This Row],[42]])</f>
        <v>0.10941784722222225</v>
      </c>
      <c r="AZ91" s="138">
        <f>IF(ISBLANK(laps_times[[#This Row],[43]]),"DNF",    rounds_cum_time[[#This Row],[42]]+laps_times[[#This Row],[43]])</f>
        <v>0.11202945601851855</v>
      </c>
      <c r="BA91" s="138">
        <f>IF(ISBLANK(laps_times[[#This Row],[44]]),"DNF",    rounds_cum_time[[#This Row],[43]]+laps_times[[#This Row],[44]])</f>
        <v>0.11456613425925929</v>
      </c>
      <c r="BB91" s="138">
        <f>IF(ISBLANK(laps_times[[#This Row],[45]]),"DNF",    rounds_cum_time[[#This Row],[44]]+laps_times[[#This Row],[45]])</f>
        <v>0.1170669791666667</v>
      </c>
      <c r="BC91" s="138">
        <f>IF(ISBLANK(laps_times[[#This Row],[46]]),"DNF",    rounds_cum_time[[#This Row],[45]]+laps_times[[#This Row],[46]])</f>
        <v>0.11958585648148151</v>
      </c>
      <c r="BD91" s="138">
        <f>IF(ISBLANK(laps_times[[#This Row],[47]]),"DNF",    rounds_cum_time[[#This Row],[46]]+laps_times[[#This Row],[47]])</f>
        <v>0.1220684490740741</v>
      </c>
      <c r="BE91" s="138">
        <f>IF(ISBLANK(laps_times[[#This Row],[48]]),"DNF",    rounds_cum_time[[#This Row],[47]]+laps_times[[#This Row],[48]])</f>
        <v>0.12463888888888892</v>
      </c>
      <c r="BF91" s="138">
        <f>IF(ISBLANK(laps_times[[#This Row],[49]]),"DNF",    rounds_cum_time[[#This Row],[48]]+laps_times[[#This Row],[49]])</f>
        <v>0.12719673611111115</v>
      </c>
      <c r="BG91" s="138">
        <f>IF(ISBLANK(laps_times[[#This Row],[50]]),"DNF",    rounds_cum_time[[#This Row],[49]]+laps_times[[#This Row],[50]])</f>
        <v>0.12968190972222227</v>
      </c>
      <c r="BH91" s="138">
        <f>IF(ISBLANK(laps_times[[#This Row],[51]]),"DNF",    rounds_cum_time[[#This Row],[50]]+laps_times[[#This Row],[51]])</f>
        <v>0.1321998842592593</v>
      </c>
      <c r="BI91" s="138">
        <f>IF(ISBLANK(laps_times[[#This Row],[52]]),"DNF",    rounds_cum_time[[#This Row],[51]]+laps_times[[#This Row],[52]])</f>
        <v>0.13474952546296301</v>
      </c>
      <c r="BJ91" s="138">
        <f>IF(ISBLANK(laps_times[[#This Row],[53]]),"DNF",    rounds_cum_time[[#This Row],[52]]+laps_times[[#This Row],[53]])</f>
        <v>0.1372548842592593</v>
      </c>
      <c r="BK91" s="138">
        <f>IF(ISBLANK(laps_times[[#This Row],[54]]),"DNF",    rounds_cum_time[[#This Row],[53]]+laps_times[[#This Row],[54]])</f>
        <v>0.1398554166666667</v>
      </c>
      <c r="BL91" s="138">
        <f>IF(ISBLANK(laps_times[[#This Row],[55]]),"DNF",    rounds_cum_time[[#This Row],[54]]+laps_times[[#This Row],[55]])</f>
        <v>0.14245311342592595</v>
      </c>
      <c r="BM91" s="138">
        <f>IF(ISBLANK(laps_times[[#This Row],[56]]),"DNF",    rounds_cum_time[[#This Row],[55]]+laps_times[[#This Row],[56]])</f>
        <v>0.14501167824074077</v>
      </c>
      <c r="BN91" s="138">
        <f>IF(ISBLANK(laps_times[[#This Row],[57]]),"DNF",    rounds_cum_time[[#This Row],[56]]+laps_times[[#This Row],[57]])</f>
        <v>0.14766681712962965</v>
      </c>
      <c r="BO91" s="138">
        <f>IF(ISBLANK(laps_times[[#This Row],[58]]),"DNF",    rounds_cum_time[[#This Row],[57]]+laps_times[[#This Row],[58]])</f>
        <v>0.15042437500000003</v>
      </c>
      <c r="BP91" s="138">
        <f>IF(ISBLANK(laps_times[[#This Row],[59]]),"DNF",    rounds_cum_time[[#This Row],[58]]+laps_times[[#This Row],[59]])</f>
        <v>0.15315043981481485</v>
      </c>
      <c r="BQ91" s="138">
        <f>IF(ISBLANK(laps_times[[#This Row],[60]]),"DNF",    rounds_cum_time[[#This Row],[59]]+laps_times[[#This Row],[60]])</f>
        <v>0.1558963078703704</v>
      </c>
      <c r="BR91" s="138">
        <f>IF(ISBLANK(laps_times[[#This Row],[61]]),"DNF",    rounds_cum_time[[#This Row],[60]]+laps_times[[#This Row],[61]])</f>
        <v>0.15863921296296299</v>
      </c>
      <c r="BS91" s="138">
        <f>IF(ISBLANK(laps_times[[#This Row],[62]]),"DNF",    rounds_cum_time[[#This Row],[61]]+laps_times[[#This Row],[62]])</f>
        <v>0.16133968750000002</v>
      </c>
      <c r="BT91" s="139">
        <f>IF(ISBLANK(laps_times[[#This Row],[63]]),"DNF",    rounds_cum_time[[#This Row],[62]]+laps_times[[#This Row],[63]])</f>
        <v>0.16406320601851854</v>
      </c>
    </row>
    <row r="92" spans="2:72" x14ac:dyDescent="0.2">
      <c r="B92" s="130">
        <f>laps_times[[#This Row],[poř]]</f>
        <v>87</v>
      </c>
      <c r="C92" s="131">
        <f>laps_times[[#This Row],[s.č.]]</f>
        <v>94</v>
      </c>
      <c r="D92" s="131" t="str">
        <f>laps_times[[#This Row],[jméno]]</f>
        <v>Bohuněk Zdeněk</v>
      </c>
      <c r="E92" s="132">
        <f>laps_times[[#This Row],[roč]]</f>
        <v>1960</v>
      </c>
      <c r="F92" s="132" t="str">
        <f>laps_times[[#This Row],[kat]]</f>
        <v>M4</v>
      </c>
      <c r="G92" s="132">
        <f>laps_times[[#This Row],[poř_kat]]</f>
        <v>19</v>
      </c>
      <c r="H92" s="131" t="str">
        <f>IF(ISBLANK(laps_times[[#This Row],[klub]]),"-",laps_times[[#This Row],[klub]])</f>
        <v>O5 BK Furča Košice</v>
      </c>
      <c r="I92" s="134">
        <f>laps_times[[#This Row],[celk. čas]]</f>
        <v>0.16447212962962962</v>
      </c>
      <c r="J92" s="138">
        <f>laps_times[[#This Row],[1]]</f>
        <v>3.3148611111111117E-3</v>
      </c>
      <c r="K92" s="138">
        <f>IF(ISBLANK(laps_times[[#This Row],[2]]),"DNF",    rounds_cum_time[[#This Row],[1]]+laps_times[[#This Row],[2]])</f>
        <v>5.8729629629629635E-3</v>
      </c>
      <c r="L92" s="138">
        <f>IF(ISBLANK(laps_times[[#This Row],[3]]),"DNF",    rounds_cum_time[[#This Row],[2]]+laps_times[[#This Row],[3]])</f>
        <v>8.4132870370370368E-3</v>
      </c>
      <c r="M92" s="138">
        <f>IF(ISBLANK(laps_times[[#This Row],[4]]),"DNF",    rounds_cum_time[[#This Row],[3]]+laps_times[[#This Row],[4]])</f>
        <v>1.0996469907407408E-2</v>
      </c>
      <c r="N92" s="138">
        <f>IF(ISBLANK(laps_times[[#This Row],[5]]),"DNF",    rounds_cum_time[[#This Row],[4]]+laps_times[[#This Row],[5]])</f>
        <v>1.3577476851851853E-2</v>
      </c>
      <c r="O92" s="138">
        <f>IF(ISBLANK(laps_times[[#This Row],[6]]),"DNF",    rounds_cum_time[[#This Row],[5]]+laps_times[[#This Row],[6]])</f>
        <v>1.6181284722222224E-2</v>
      </c>
      <c r="P92" s="138">
        <f>IF(ISBLANK(laps_times[[#This Row],[7]]),"DNF",    rounds_cum_time[[#This Row],[6]]+laps_times[[#This Row],[7]])</f>
        <v>1.8714560185185185E-2</v>
      </c>
      <c r="Q92" s="138">
        <f>IF(ISBLANK(laps_times[[#This Row],[8]]),"DNF",    rounds_cum_time[[#This Row],[7]]+laps_times[[#This Row],[8]])</f>
        <v>2.1260763888888888E-2</v>
      </c>
      <c r="R92" s="138">
        <f>IF(ISBLANK(laps_times[[#This Row],[9]]),"DNF",    rounds_cum_time[[#This Row],[8]]+laps_times[[#This Row],[9]])</f>
        <v>2.37515625E-2</v>
      </c>
      <c r="S92" s="138">
        <f>IF(ISBLANK(laps_times[[#This Row],[10]]),"DNF",    rounds_cum_time[[#This Row],[9]]+laps_times[[#This Row],[10]])</f>
        <v>2.6278310185185186E-2</v>
      </c>
      <c r="T92" s="138">
        <f>IF(ISBLANK(laps_times[[#This Row],[11]]),"DNF",    rounds_cum_time[[#This Row],[10]]+laps_times[[#This Row],[11]])</f>
        <v>2.8796527777777779E-2</v>
      </c>
      <c r="U92" s="138">
        <f>IF(ISBLANK(laps_times[[#This Row],[12]]),"DNF",    rounds_cum_time[[#This Row],[11]]+laps_times[[#This Row],[12]])</f>
        <v>3.1279085648148151E-2</v>
      </c>
      <c r="V92" s="138">
        <f>IF(ISBLANK(laps_times[[#This Row],[13]]),"DNF",    rounds_cum_time[[#This Row],[12]]+laps_times[[#This Row],[13]])</f>
        <v>3.3767013888888892E-2</v>
      </c>
      <c r="W92" s="138">
        <f>IF(ISBLANK(laps_times[[#This Row],[14]]),"DNF",    rounds_cum_time[[#This Row],[13]]+laps_times[[#This Row],[14]])</f>
        <v>3.6228692129629633E-2</v>
      </c>
      <c r="X92" s="138">
        <f>IF(ISBLANK(laps_times[[#This Row],[15]]),"DNF",    rounds_cum_time[[#This Row],[14]]+laps_times[[#This Row],[15]])</f>
        <v>3.8696157407407408E-2</v>
      </c>
      <c r="Y92" s="138">
        <f>IF(ISBLANK(laps_times[[#This Row],[16]]),"DNF",    rounds_cum_time[[#This Row],[15]]+laps_times[[#This Row],[16]])</f>
        <v>4.1240208333333334E-2</v>
      </c>
      <c r="Z92" s="138">
        <f>IF(ISBLANK(laps_times[[#This Row],[17]]),"DNF",    rounds_cum_time[[#This Row],[16]]+laps_times[[#This Row],[17]])</f>
        <v>4.385802083333333E-2</v>
      </c>
      <c r="AA92" s="138">
        <f>IF(ISBLANK(laps_times[[#This Row],[18]]),"DNF",    rounds_cum_time[[#This Row],[17]]+laps_times[[#This Row],[18]])</f>
        <v>4.6362754629629625E-2</v>
      </c>
      <c r="AB92" s="138">
        <f>IF(ISBLANK(laps_times[[#This Row],[19]]),"DNF",    rounds_cum_time[[#This Row],[18]]+laps_times[[#This Row],[19]])</f>
        <v>4.8818923611111106E-2</v>
      </c>
      <c r="AC92" s="138">
        <f>IF(ISBLANK(laps_times[[#This Row],[20]]),"DNF",    rounds_cum_time[[#This Row],[19]]+laps_times[[#This Row],[20]])</f>
        <v>5.1292511574074072E-2</v>
      </c>
      <c r="AD92" s="138">
        <f>IF(ISBLANK(laps_times[[#This Row],[21]]),"DNF",    rounds_cum_time[[#This Row],[20]]+laps_times[[#This Row],[21]])</f>
        <v>5.3797187499999996E-2</v>
      </c>
      <c r="AE92" s="138">
        <f>IF(ISBLANK(laps_times[[#This Row],[22]]),"DNF",    rounds_cum_time[[#This Row],[21]]+laps_times[[#This Row],[22]])</f>
        <v>5.6304629629629628E-2</v>
      </c>
      <c r="AF92" s="138">
        <f>IF(ISBLANK(laps_times[[#This Row],[23]]),"DNF",    rounds_cum_time[[#This Row],[22]]+laps_times[[#This Row],[23]])</f>
        <v>5.8793877314814814E-2</v>
      </c>
      <c r="AG92" s="138">
        <f>IF(ISBLANK(laps_times[[#This Row],[24]]),"DNF",    rounds_cum_time[[#This Row],[23]]+laps_times[[#This Row],[24]])</f>
        <v>6.1262025462962964E-2</v>
      </c>
      <c r="AH92" s="138">
        <f>IF(ISBLANK(laps_times[[#This Row],[25]]),"DNF",    rounds_cum_time[[#This Row],[24]]+laps_times[[#This Row],[25]])</f>
        <v>6.3722129629629629E-2</v>
      </c>
      <c r="AI92" s="138">
        <f>IF(ISBLANK(laps_times[[#This Row],[26]]),"DNF",    rounds_cum_time[[#This Row],[25]]+laps_times[[#This Row],[26]])</f>
        <v>6.6238645833333332E-2</v>
      </c>
      <c r="AJ92" s="138">
        <f>IF(ISBLANK(laps_times[[#This Row],[27]]),"DNF",    rounds_cum_time[[#This Row],[26]]+laps_times[[#This Row],[27]])</f>
        <v>6.8702106481481479E-2</v>
      </c>
      <c r="AK92" s="138">
        <f>IF(ISBLANK(laps_times[[#This Row],[28]]),"DNF",    rounds_cum_time[[#This Row],[27]]+laps_times[[#This Row],[28]])</f>
        <v>7.1202071759259258E-2</v>
      </c>
      <c r="AL92" s="138">
        <f>IF(ISBLANK(laps_times[[#This Row],[29]]),"DNF",    rounds_cum_time[[#This Row],[28]]+laps_times[[#This Row],[29]])</f>
        <v>7.3760868055555553E-2</v>
      </c>
      <c r="AM92" s="138">
        <f>IF(ISBLANK(laps_times[[#This Row],[30]]),"DNF",    rounds_cum_time[[#This Row],[29]]+laps_times[[#This Row],[30]])</f>
        <v>7.6254884259259262E-2</v>
      </c>
      <c r="AN92" s="138">
        <f>IF(ISBLANK(laps_times[[#This Row],[31]]),"DNF",    rounds_cum_time[[#This Row],[30]]+laps_times[[#This Row],[31]])</f>
        <v>7.8751886574074073E-2</v>
      </c>
      <c r="AO92" s="138">
        <f>IF(ISBLANK(laps_times[[#This Row],[32]]),"DNF",    rounds_cum_time[[#This Row],[31]]+laps_times[[#This Row],[32]])</f>
        <v>8.1283611111111112E-2</v>
      </c>
      <c r="AP92" s="138">
        <f>IF(ISBLANK(laps_times[[#This Row],[33]]),"DNF",    rounds_cum_time[[#This Row],[32]]+laps_times[[#This Row],[33]])</f>
        <v>8.3794085648148151E-2</v>
      </c>
      <c r="AQ92" s="138">
        <f>IF(ISBLANK(laps_times[[#This Row],[34]]),"DNF",    rounds_cum_time[[#This Row],[33]]+laps_times[[#This Row],[34]])</f>
        <v>8.6536585648148145E-2</v>
      </c>
      <c r="AR92" s="138">
        <f>IF(ISBLANK(laps_times[[#This Row],[35]]),"DNF",    rounds_cum_time[[#This Row],[34]]+laps_times[[#This Row],[35]])</f>
        <v>8.9040405092592589E-2</v>
      </c>
      <c r="AS92" s="138">
        <f>IF(ISBLANK(laps_times[[#This Row],[36]]),"DNF",    rounds_cum_time[[#This Row],[35]]+laps_times[[#This Row],[36]])</f>
        <v>9.1593275462962961E-2</v>
      </c>
      <c r="AT92" s="138">
        <f>IF(ISBLANK(laps_times[[#This Row],[37]]),"DNF",    rounds_cum_time[[#This Row],[36]]+laps_times[[#This Row],[37]])</f>
        <v>9.4113854166666663E-2</v>
      </c>
      <c r="AU92" s="138">
        <f>IF(ISBLANK(laps_times[[#This Row],[38]]),"DNF",    rounds_cum_time[[#This Row],[37]]+laps_times[[#This Row],[38]])</f>
        <v>9.664033564814814E-2</v>
      </c>
      <c r="AV92" s="138">
        <f>IF(ISBLANK(laps_times[[#This Row],[39]]),"DNF",    rounds_cum_time[[#This Row],[38]]+laps_times[[#This Row],[39]])</f>
        <v>9.9221539351851851E-2</v>
      </c>
      <c r="AW92" s="138">
        <f>IF(ISBLANK(laps_times[[#This Row],[40]]),"DNF",    rounds_cum_time[[#This Row],[39]]+laps_times[[#This Row],[40]])</f>
        <v>0.1018675462962963</v>
      </c>
      <c r="AX92" s="138">
        <f>IF(ISBLANK(laps_times[[#This Row],[41]]),"DNF",    rounds_cum_time[[#This Row],[40]]+laps_times[[#This Row],[41]])</f>
        <v>0.10447315972222222</v>
      </c>
      <c r="AY92" s="138">
        <f>IF(ISBLANK(laps_times[[#This Row],[42]]),"DNF",    rounds_cum_time[[#This Row],[41]]+laps_times[[#This Row],[42]])</f>
        <v>0.10710719907407408</v>
      </c>
      <c r="AZ92" s="138">
        <f>IF(ISBLANK(laps_times[[#This Row],[43]]),"DNF",    rounds_cum_time[[#This Row],[42]]+laps_times[[#This Row],[43]])</f>
        <v>0.1097279513888889</v>
      </c>
      <c r="BA92" s="138">
        <f>IF(ISBLANK(laps_times[[#This Row],[44]]),"DNF",    rounds_cum_time[[#This Row],[43]]+laps_times[[#This Row],[44]])</f>
        <v>0.11239736111111112</v>
      </c>
      <c r="BB92" s="138">
        <f>IF(ISBLANK(laps_times[[#This Row],[45]]),"DNF",    rounds_cum_time[[#This Row],[44]]+laps_times[[#This Row],[45]])</f>
        <v>0.11548527777777778</v>
      </c>
      <c r="BC92" s="138">
        <f>IF(ISBLANK(laps_times[[#This Row],[46]]),"DNF",    rounds_cum_time[[#This Row],[45]]+laps_times[[#This Row],[46]])</f>
        <v>0.11808608796296297</v>
      </c>
      <c r="BD92" s="138">
        <f>IF(ISBLANK(laps_times[[#This Row],[47]]),"DNF",    rounds_cum_time[[#This Row],[46]]+laps_times[[#This Row],[47]])</f>
        <v>0.12073423611111112</v>
      </c>
      <c r="BE92" s="138">
        <f>IF(ISBLANK(laps_times[[#This Row],[48]]),"DNF",    rounds_cum_time[[#This Row],[47]]+laps_times[[#This Row],[48]])</f>
        <v>0.12346880787037037</v>
      </c>
      <c r="BF92" s="138">
        <f>IF(ISBLANK(laps_times[[#This Row],[49]]),"DNF",    rounds_cum_time[[#This Row],[48]]+laps_times[[#This Row],[49]])</f>
        <v>0.12615136574074073</v>
      </c>
      <c r="BG92" s="138">
        <f>IF(ISBLANK(laps_times[[#This Row],[50]]),"DNF",    rounds_cum_time[[#This Row],[49]]+laps_times[[#This Row],[50]])</f>
        <v>0.12884435185185183</v>
      </c>
      <c r="BH92" s="138">
        <f>IF(ISBLANK(laps_times[[#This Row],[51]]),"DNF",    rounds_cum_time[[#This Row],[50]]+laps_times[[#This Row],[51]])</f>
        <v>0.13148283564814814</v>
      </c>
      <c r="BI92" s="138">
        <f>IF(ISBLANK(laps_times[[#This Row],[52]]),"DNF",    rounds_cum_time[[#This Row],[51]]+laps_times[[#This Row],[52]])</f>
        <v>0.13424197916666666</v>
      </c>
      <c r="BJ92" s="138">
        <f>IF(ISBLANK(laps_times[[#This Row],[53]]),"DNF",    rounds_cum_time[[#This Row],[52]]+laps_times[[#This Row],[53]])</f>
        <v>0.13695405092592591</v>
      </c>
      <c r="BK92" s="138">
        <f>IF(ISBLANK(laps_times[[#This Row],[54]]),"DNF",    rounds_cum_time[[#This Row],[53]]+laps_times[[#This Row],[54]])</f>
        <v>0.13969027777777776</v>
      </c>
      <c r="BL92" s="138">
        <f>IF(ISBLANK(laps_times[[#This Row],[55]]),"DNF",    rounds_cum_time[[#This Row],[54]]+laps_times[[#This Row],[55]])</f>
        <v>0.14240459490740739</v>
      </c>
      <c r="BM92" s="138">
        <f>IF(ISBLANK(laps_times[[#This Row],[56]]),"DNF",    rounds_cum_time[[#This Row],[55]]+laps_times[[#This Row],[56]])</f>
        <v>0.14508078703703703</v>
      </c>
      <c r="BN92" s="138">
        <f>IF(ISBLANK(laps_times[[#This Row],[57]]),"DNF",    rounds_cum_time[[#This Row],[56]]+laps_times[[#This Row],[57]])</f>
        <v>0.14784395833333333</v>
      </c>
      <c r="BO92" s="138">
        <f>IF(ISBLANK(laps_times[[#This Row],[58]]),"DNF",    rounds_cum_time[[#This Row],[57]]+laps_times[[#This Row],[58]])</f>
        <v>0.15067206018518517</v>
      </c>
      <c r="BP92" s="138">
        <f>IF(ISBLANK(laps_times[[#This Row],[59]]),"DNF",    rounds_cum_time[[#This Row],[58]]+laps_times[[#This Row],[59]])</f>
        <v>0.15345694444444444</v>
      </c>
      <c r="BQ92" s="138">
        <f>IF(ISBLANK(laps_times[[#This Row],[60]]),"DNF",    rounds_cum_time[[#This Row],[59]]+laps_times[[#This Row],[60]])</f>
        <v>0.15622634259259258</v>
      </c>
      <c r="BR92" s="138">
        <f>IF(ISBLANK(laps_times[[#This Row],[61]]),"DNF",    rounds_cum_time[[#This Row],[60]]+laps_times[[#This Row],[61]])</f>
        <v>0.15894866898148147</v>
      </c>
      <c r="BS92" s="138">
        <f>IF(ISBLANK(laps_times[[#This Row],[62]]),"DNF",    rounds_cum_time[[#This Row],[61]]+laps_times[[#This Row],[62]])</f>
        <v>0.16174619212962962</v>
      </c>
      <c r="BT92" s="139">
        <f>IF(ISBLANK(laps_times[[#This Row],[63]]),"DNF",    rounds_cum_time[[#This Row],[62]]+laps_times[[#This Row],[63]])</f>
        <v>0.16447212962962962</v>
      </c>
    </row>
    <row r="93" spans="2:72" x14ac:dyDescent="0.2">
      <c r="B93" s="130">
        <f>laps_times[[#This Row],[poř]]</f>
        <v>88</v>
      </c>
      <c r="C93" s="131">
        <f>laps_times[[#This Row],[s.č.]]</f>
        <v>63</v>
      </c>
      <c r="D93" s="131" t="str">
        <f>laps_times[[#This Row],[jméno]]</f>
        <v>Černohorský Ondřej</v>
      </c>
      <c r="E93" s="132">
        <f>laps_times[[#This Row],[roč]]</f>
        <v>1984</v>
      </c>
      <c r="F93" s="132" t="str">
        <f>laps_times[[#This Row],[kat]]</f>
        <v>M2</v>
      </c>
      <c r="G93" s="132">
        <f>laps_times[[#This Row],[poř_kat]]</f>
        <v>20</v>
      </c>
      <c r="H93" s="131" t="str">
        <f>IF(ISBLANK(laps_times[[#This Row],[klub]]),"-",laps_times[[#This Row],[klub]])</f>
        <v>MKK</v>
      </c>
      <c r="I93" s="134">
        <f>laps_times[[#This Row],[celk. čas]]</f>
        <v>0.16464758101851854</v>
      </c>
      <c r="J93" s="138">
        <f>laps_times[[#This Row],[1]]</f>
        <v>2.6102662037037036E-3</v>
      </c>
      <c r="K93" s="138">
        <f>IF(ISBLANK(laps_times[[#This Row],[2]]),"DNF",    rounds_cum_time[[#This Row],[1]]+laps_times[[#This Row],[2]])</f>
        <v>4.6237152777777778E-3</v>
      </c>
      <c r="L93" s="138">
        <f>IF(ISBLANK(laps_times[[#This Row],[3]]),"DNF",    rounds_cum_time[[#This Row],[2]]+laps_times[[#This Row],[3]])</f>
        <v>6.6730208333333329E-3</v>
      </c>
      <c r="M93" s="138">
        <f>IF(ISBLANK(laps_times[[#This Row],[4]]),"DNF",    rounds_cum_time[[#This Row],[3]]+laps_times[[#This Row],[4]])</f>
        <v>8.744479166666666E-3</v>
      </c>
      <c r="N93" s="138">
        <f>IF(ISBLANK(laps_times[[#This Row],[5]]),"DNF",    rounds_cum_time[[#This Row],[4]]+laps_times[[#This Row],[5]])</f>
        <v>1.0903530092592591E-2</v>
      </c>
      <c r="O93" s="138">
        <f>IF(ISBLANK(laps_times[[#This Row],[6]]),"DNF",    rounds_cum_time[[#This Row],[5]]+laps_times[[#This Row],[6]])</f>
        <v>1.3063946759259258E-2</v>
      </c>
      <c r="P93" s="138">
        <f>IF(ISBLANK(laps_times[[#This Row],[7]]),"DNF",    rounds_cum_time[[#This Row],[6]]+laps_times[[#This Row],[7]])</f>
        <v>1.5195578703703702E-2</v>
      </c>
      <c r="Q93" s="138">
        <f>IF(ISBLANK(laps_times[[#This Row],[8]]),"DNF",    rounds_cum_time[[#This Row],[7]]+laps_times[[#This Row],[8]])</f>
        <v>1.7378043981481479E-2</v>
      </c>
      <c r="R93" s="138">
        <f>IF(ISBLANK(laps_times[[#This Row],[9]]),"DNF",    rounds_cum_time[[#This Row],[8]]+laps_times[[#This Row],[9]])</f>
        <v>1.9594374999999997E-2</v>
      </c>
      <c r="S93" s="138">
        <f>IF(ISBLANK(laps_times[[#This Row],[10]]),"DNF",    rounds_cum_time[[#This Row],[9]]+laps_times[[#This Row],[10]])</f>
        <v>2.1805624999999999E-2</v>
      </c>
      <c r="T93" s="138">
        <f>IF(ISBLANK(laps_times[[#This Row],[11]]),"DNF",    rounds_cum_time[[#This Row],[10]]+laps_times[[#This Row],[11]])</f>
        <v>2.3992812499999999E-2</v>
      </c>
      <c r="U93" s="138">
        <f>IF(ISBLANK(laps_times[[#This Row],[12]]),"DNF",    rounds_cum_time[[#This Row],[11]]+laps_times[[#This Row],[12]])</f>
        <v>2.6229016203703701E-2</v>
      </c>
      <c r="V93" s="138">
        <f>IF(ISBLANK(laps_times[[#This Row],[13]]),"DNF",    rounds_cum_time[[#This Row],[12]]+laps_times[[#This Row],[13]])</f>
        <v>2.8497673611111107E-2</v>
      </c>
      <c r="W93" s="138">
        <f>IF(ISBLANK(laps_times[[#This Row],[14]]),"DNF",    rounds_cum_time[[#This Row],[13]]+laps_times[[#This Row],[14]])</f>
        <v>3.0759374999999995E-2</v>
      </c>
      <c r="X93" s="138">
        <f>IF(ISBLANK(laps_times[[#This Row],[15]]),"DNF",    rounds_cum_time[[#This Row],[14]]+laps_times[[#This Row],[15]])</f>
        <v>3.2980717592592586E-2</v>
      </c>
      <c r="Y93" s="138">
        <f>IF(ISBLANK(laps_times[[#This Row],[16]]),"DNF",    rounds_cum_time[[#This Row],[15]]+laps_times[[#This Row],[16]])</f>
        <v>3.5171388888888884E-2</v>
      </c>
      <c r="Z93" s="138">
        <f>IF(ISBLANK(laps_times[[#This Row],[17]]),"DNF",    rounds_cum_time[[#This Row],[16]]+laps_times[[#This Row],[17]])</f>
        <v>3.7412280092592586E-2</v>
      </c>
      <c r="AA93" s="138">
        <f>IF(ISBLANK(laps_times[[#This Row],[18]]),"DNF",    rounds_cum_time[[#This Row],[17]]+laps_times[[#This Row],[18]])</f>
        <v>3.9664571759259255E-2</v>
      </c>
      <c r="AB93" s="138">
        <f>IF(ISBLANK(laps_times[[#This Row],[19]]),"DNF",    rounds_cum_time[[#This Row],[18]]+laps_times[[#This Row],[19]])</f>
        <v>4.1962662037037031E-2</v>
      </c>
      <c r="AC93" s="138">
        <f>IF(ISBLANK(laps_times[[#This Row],[20]]),"DNF",    rounds_cum_time[[#This Row],[19]]+laps_times[[#This Row],[20]])</f>
        <v>4.4227129629629623E-2</v>
      </c>
      <c r="AD93" s="138">
        <f>IF(ISBLANK(laps_times[[#This Row],[21]]),"DNF",    rounds_cum_time[[#This Row],[20]]+laps_times[[#This Row],[21]])</f>
        <v>4.653994212962962E-2</v>
      </c>
      <c r="AE93" s="138">
        <f>IF(ISBLANK(laps_times[[#This Row],[22]]),"DNF",    rounds_cum_time[[#This Row],[21]]+laps_times[[#This Row],[22]])</f>
        <v>4.8919143518518511E-2</v>
      </c>
      <c r="AF93" s="138">
        <f>IF(ISBLANK(laps_times[[#This Row],[23]]),"DNF",    rounds_cum_time[[#This Row],[22]]+laps_times[[#This Row],[23]])</f>
        <v>5.124042824074073E-2</v>
      </c>
      <c r="AG93" s="138">
        <f>IF(ISBLANK(laps_times[[#This Row],[24]]),"DNF",    rounds_cum_time[[#This Row],[23]]+laps_times[[#This Row],[24]])</f>
        <v>5.3531921296296289E-2</v>
      </c>
      <c r="AH93" s="138">
        <f>IF(ISBLANK(laps_times[[#This Row],[25]]),"DNF",    rounds_cum_time[[#This Row],[24]]+laps_times[[#This Row],[25]])</f>
        <v>5.5900069444444436E-2</v>
      </c>
      <c r="AI93" s="138">
        <f>IF(ISBLANK(laps_times[[#This Row],[26]]),"DNF",    rounds_cum_time[[#This Row],[25]]+laps_times[[#This Row],[26]])</f>
        <v>5.8298553240740736E-2</v>
      </c>
      <c r="AJ93" s="138">
        <f>IF(ISBLANK(laps_times[[#This Row],[27]]),"DNF",    rounds_cum_time[[#This Row],[26]]+laps_times[[#This Row],[27]])</f>
        <v>6.0754861111111107E-2</v>
      </c>
      <c r="AK93" s="138">
        <f>IF(ISBLANK(laps_times[[#This Row],[28]]),"DNF",    rounds_cum_time[[#This Row],[27]]+laps_times[[#This Row],[28]])</f>
        <v>6.3207974537037026E-2</v>
      </c>
      <c r="AL93" s="138">
        <f>IF(ISBLANK(laps_times[[#This Row],[29]]),"DNF",    rounds_cum_time[[#This Row],[28]]+laps_times[[#This Row],[29]])</f>
        <v>6.5705069444444431E-2</v>
      </c>
      <c r="AM93" s="138">
        <f>IF(ISBLANK(laps_times[[#This Row],[30]]),"DNF",    rounds_cum_time[[#This Row],[29]]+laps_times[[#This Row],[30]])</f>
        <v>6.8176041666666659E-2</v>
      </c>
      <c r="AN93" s="138">
        <f>IF(ISBLANK(laps_times[[#This Row],[31]]),"DNF",    rounds_cum_time[[#This Row],[30]]+laps_times[[#This Row],[31]])</f>
        <v>7.071988425925925E-2</v>
      </c>
      <c r="AO93" s="138">
        <f>IF(ISBLANK(laps_times[[#This Row],[32]]),"DNF",    rounds_cum_time[[#This Row],[31]]+laps_times[[#This Row],[32]])</f>
        <v>7.3238506944444434E-2</v>
      </c>
      <c r="AP93" s="138">
        <f>IF(ISBLANK(laps_times[[#This Row],[33]]),"DNF",    rounds_cum_time[[#This Row],[32]]+laps_times[[#This Row],[33]])</f>
        <v>7.5792060185185181E-2</v>
      </c>
      <c r="AQ93" s="138">
        <f>IF(ISBLANK(laps_times[[#This Row],[34]]),"DNF",    rounds_cum_time[[#This Row],[33]]+laps_times[[#This Row],[34]])</f>
        <v>7.8476805555555557E-2</v>
      </c>
      <c r="AR93" s="138">
        <f>IF(ISBLANK(laps_times[[#This Row],[35]]),"DNF",    rounds_cum_time[[#This Row],[34]]+laps_times[[#This Row],[35]])</f>
        <v>8.1109027777777773E-2</v>
      </c>
      <c r="AS93" s="138">
        <f>IF(ISBLANK(laps_times[[#This Row],[36]]),"DNF",    rounds_cum_time[[#This Row],[35]]+laps_times[[#This Row],[36]])</f>
        <v>8.3762256944444446E-2</v>
      </c>
      <c r="AT93" s="138">
        <f>IF(ISBLANK(laps_times[[#This Row],[37]]),"DNF",    rounds_cum_time[[#This Row],[36]]+laps_times[[#This Row],[37]])</f>
        <v>8.6622858796296304E-2</v>
      </c>
      <c r="AU93" s="138">
        <f>IF(ISBLANK(laps_times[[#This Row],[38]]),"DNF",    rounds_cum_time[[#This Row],[37]]+laps_times[[#This Row],[38]])</f>
        <v>8.938960648148149E-2</v>
      </c>
      <c r="AV93" s="138">
        <f>IF(ISBLANK(laps_times[[#This Row],[39]]),"DNF",    rounds_cum_time[[#This Row],[38]]+laps_times[[#This Row],[39]])</f>
        <v>9.202074074074075E-2</v>
      </c>
      <c r="AW93" s="138">
        <f>IF(ISBLANK(laps_times[[#This Row],[40]]),"DNF",    rounds_cum_time[[#This Row],[39]]+laps_times[[#This Row],[40]])</f>
        <v>9.4809363425925941E-2</v>
      </c>
      <c r="AX93" s="138">
        <f>IF(ISBLANK(laps_times[[#This Row],[41]]),"DNF",    rounds_cum_time[[#This Row],[40]]+laps_times[[#This Row],[41]])</f>
        <v>9.7573657407407421E-2</v>
      </c>
      <c r="AY93" s="138">
        <f>IF(ISBLANK(laps_times[[#This Row],[42]]),"DNF",    rounds_cum_time[[#This Row],[41]]+laps_times[[#This Row],[42]])</f>
        <v>0.10037722222222224</v>
      </c>
      <c r="AZ93" s="138">
        <f>IF(ISBLANK(laps_times[[#This Row],[43]]),"DNF",    rounds_cum_time[[#This Row],[42]]+laps_times[[#This Row],[43]])</f>
        <v>0.1032421990740741</v>
      </c>
      <c r="BA93" s="138">
        <f>IF(ISBLANK(laps_times[[#This Row],[44]]),"DNF",    rounds_cum_time[[#This Row],[43]]+laps_times[[#This Row],[44]])</f>
        <v>0.10629357638888892</v>
      </c>
      <c r="BB93" s="138">
        <f>IF(ISBLANK(laps_times[[#This Row],[45]]),"DNF",    rounds_cum_time[[#This Row],[44]]+laps_times[[#This Row],[45]])</f>
        <v>0.1092005092592593</v>
      </c>
      <c r="BC93" s="138">
        <f>IF(ISBLANK(laps_times[[#This Row],[46]]),"DNF",    rounds_cum_time[[#This Row],[45]]+laps_times[[#This Row],[46]])</f>
        <v>0.11211849537037041</v>
      </c>
      <c r="BD93" s="138">
        <f>IF(ISBLANK(laps_times[[#This Row],[47]]),"DNF",    rounds_cum_time[[#This Row],[46]]+laps_times[[#This Row],[47]])</f>
        <v>0.11513548611111116</v>
      </c>
      <c r="BE93" s="138">
        <f>IF(ISBLANK(laps_times[[#This Row],[48]]),"DNF",    rounds_cum_time[[#This Row],[47]]+laps_times[[#This Row],[48]])</f>
        <v>0.11835010416666672</v>
      </c>
      <c r="BF93" s="138">
        <f>IF(ISBLANK(laps_times[[#This Row],[49]]),"DNF",    rounds_cum_time[[#This Row],[48]]+laps_times[[#This Row],[49]])</f>
        <v>0.12181136574074079</v>
      </c>
      <c r="BG93" s="138">
        <f>IF(ISBLANK(laps_times[[#This Row],[50]]),"DNF",    rounds_cum_time[[#This Row],[49]]+laps_times[[#This Row],[50]])</f>
        <v>0.12492201388888895</v>
      </c>
      <c r="BH93" s="138">
        <f>IF(ISBLANK(laps_times[[#This Row],[51]]),"DNF",    rounds_cum_time[[#This Row],[50]]+laps_times[[#This Row],[51]])</f>
        <v>0.12802787037037042</v>
      </c>
      <c r="BI93" s="138">
        <f>IF(ISBLANK(laps_times[[#This Row],[52]]),"DNF",    rounds_cum_time[[#This Row],[51]]+laps_times[[#This Row],[52]])</f>
        <v>0.13075986111111115</v>
      </c>
      <c r="BJ93" s="138">
        <f>IF(ISBLANK(laps_times[[#This Row],[53]]),"DNF",    rounds_cum_time[[#This Row],[52]]+laps_times[[#This Row],[53]])</f>
        <v>0.13385898148148154</v>
      </c>
      <c r="BK93" s="138">
        <f>IF(ISBLANK(laps_times[[#This Row],[54]]),"DNF",    rounds_cum_time[[#This Row],[53]]+laps_times[[#This Row],[54]])</f>
        <v>0.13722283564814822</v>
      </c>
      <c r="BL93" s="138">
        <f>IF(ISBLANK(laps_times[[#This Row],[55]]),"DNF",    rounds_cum_time[[#This Row],[54]]+laps_times[[#This Row],[55]])</f>
        <v>0.14069490740740748</v>
      </c>
      <c r="BM93" s="138">
        <f>IF(ISBLANK(laps_times[[#This Row],[56]]),"DNF",    rounds_cum_time[[#This Row],[55]]+laps_times[[#This Row],[56]])</f>
        <v>0.14435454861111119</v>
      </c>
      <c r="BN93" s="138">
        <f>IF(ISBLANK(laps_times[[#This Row],[57]]),"DNF",    rounds_cum_time[[#This Row],[56]]+laps_times[[#This Row],[57]])</f>
        <v>0.14791847222222229</v>
      </c>
      <c r="BO93" s="138">
        <f>IF(ISBLANK(laps_times[[#This Row],[58]]),"DNF",    rounds_cum_time[[#This Row],[57]]+laps_times[[#This Row],[58]])</f>
        <v>0.15133263888888895</v>
      </c>
      <c r="BP93" s="138">
        <f>IF(ISBLANK(laps_times[[#This Row],[59]]),"DNF",    rounds_cum_time[[#This Row],[58]]+laps_times[[#This Row],[59]])</f>
        <v>0.15454994212962969</v>
      </c>
      <c r="BQ93" s="138">
        <f>IF(ISBLANK(laps_times[[#This Row],[60]]),"DNF",    rounds_cum_time[[#This Row],[59]]+laps_times[[#This Row],[60]])</f>
        <v>0.15724122685185191</v>
      </c>
      <c r="BR93" s="138">
        <f>IF(ISBLANK(laps_times[[#This Row],[61]]),"DNF",    rounds_cum_time[[#This Row],[60]]+laps_times[[#This Row],[61]])</f>
        <v>0.15974415509259265</v>
      </c>
      <c r="BS93" s="138">
        <f>IF(ISBLANK(laps_times[[#This Row],[62]]),"DNF",    rounds_cum_time[[#This Row],[61]]+laps_times[[#This Row],[62]])</f>
        <v>0.16227409722222227</v>
      </c>
      <c r="BT93" s="139">
        <f>IF(ISBLANK(laps_times[[#This Row],[63]]),"DNF",    rounds_cum_time[[#This Row],[62]]+laps_times[[#This Row],[63]])</f>
        <v>0.16464758101851856</v>
      </c>
    </row>
    <row r="94" spans="2:72" x14ac:dyDescent="0.2">
      <c r="B94" s="130">
        <f>laps_times[[#This Row],[poř]]</f>
        <v>89</v>
      </c>
      <c r="C94" s="131">
        <f>laps_times[[#This Row],[s.č.]]</f>
        <v>126</v>
      </c>
      <c r="D94" s="131" t="str">
        <f>laps_times[[#This Row],[jméno]]</f>
        <v>Kyselý Petr</v>
      </c>
      <c r="E94" s="132">
        <f>laps_times[[#This Row],[roč]]</f>
        <v>1964</v>
      </c>
      <c r="F94" s="132" t="str">
        <f>laps_times[[#This Row],[kat]]</f>
        <v>M4</v>
      </c>
      <c r="G94" s="132">
        <f>laps_times[[#This Row],[poř_kat]]</f>
        <v>20</v>
      </c>
      <c r="H94" s="131" t="str">
        <f>IF(ISBLANK(laps_times[[#This Row],[klub]]),"-",laps_times[[#This Row],[klub]])</f>
        <v>TJ Zduchovice</v>
      </c>
      <c r="I94" s="134">
        <f>laps_times[[#This Row],[celk. čas]]</f>
        <v>0.16491618055555554</v>
      </c>
      <c r="J94" s="138">
        <f>laps_times[[#This Row],[1]]</f>
        <v>3.3185648148148146E-3</v>
      </c>
      <c r="K94" s="138">
        <f>IF(ISBLANK(laps_times[[#This Row],[2]]),"DNF",    rounds_cum_time[[#This Row],[1]]+laps_times[[#This Row],[2]])</f>
        <v>5.8003703703703698E-3</v>
      </c>
      <c r="L94" s="138">
        <f>IF(ISBLANK(laps_times[[#This Row],[3]]),"DNF",    rounds_cum_time[[#This Row],[2]]+laps_times[[#This Row],[3]])</f>
        <v>8.2684837962962963E-3</v>
      </c>
      <c r="M94" s="138">
        <f>IF(ISBLANK(laps_times[[#This Row],[4]]),"DNF",    rounds_cum_time[[#This Row],[3]]+laps_times[[#This Row],[4]])</f>
        <v>1.0782268518518519E-2</v>
      </c>
      <c r="N94" s="138">
        <f>IF(ISBLANK(laps_times[[#This Row],[5]]),"DNF",    rounds_cum_time[[#This Row],[4]]+laps_times[[#This Row],[5]])</f>
        <v>1.3246307870370372E-2</v>
      </c>
      <c r="O94" s="138">
        <f>IF(ISBLANK(laps_times[[#This Row],[6]]),"DNF",    rounds_cum_time[[#This Row],[5]]+laps_times[[#This Row],[6]])</f>
        <v>1.5755347222222223E-2</v>
      </c>
      <c r="P94" s="138">
        <f>IF(ISBLANK(laps_times[[#This Row],[7]]),"DNF",    rounds_cum_time[[#This Row],[6]]+laps_times[[#This Row],[7]])</f>
        <v>1.8327349537037036E-2</v>
      </c>
      <c r="Q94" s="138">
        <f>IF(ISBLANK(laps_times[[#This Row],[8]]),"DNF",    rounds_cum_time[[#This Row],[7]]+laps_times[[#This Row],[8]])</f>
        <v>2.0829062499999999E-2</v>
      </c>
      <c r="R94" s="138">
        <f>IF(ISBLANK(laps_times[[#This Row],[9]]),"DNF",    rounds_cum_time[[#This Row],[8]]+laps_times[[#This Row],[9]])</f>
        <v>2.3318344907407407E-2</v>
      </c>
      <c r="S94" s="138">
        <f>IF(ISBLANK(laps_times[[#This Row],[10]]),"DNF",    rounds_cum_time[[#This Row],[9]]+laps_times[[#This Row],[10]])</f>
        <v>2.5849386574074075E-2</v>
      </c>
      <c r="T94" s="138">
        <f>IF(ISBLANK(laps_times[[#This Row],[11]]),"DNF",    rounds_cum_time[[#This Row],[10]]+laps_times[[#This Row],[11]])</f>
        <v>2.8357511574074075E-2</v>
      </c>
      <c r="U94" s="138">
        <f>IF(ISBLANK(laps_times[[#This Row],[12]]),"DNF",    rounds_cum_time[[#This Row],[11]]+laps_times[[#This Row],[12]])</f>
        <v>3.0888275462962963E-2</v>
      </c>
      <c r="V94" s="138">
        <f>IF(ISBLANK(laps_times[[#This Row],[13]]),"DNF",    rounds_cum_time[[#This Row],[12]]+laps_times[[#This Row],[13]])</f>
        <v>3.3418437500000002E-2</v>
      </c>
      <c r="W94" s="138">
        <f>IF(ISBLANK(laps_times[[#This Row],[14]]),"DNF",    rounds_cum_time[[#This Row],[13]]+laps_times[[#This Row],[14]])</f>
        <v>3.5948206018518523E-2</v>
      </c>
      <c r="X94" s="138">
        <f>IF(ISBLANK(laps_times[[#This Row],[15]]),"DNF",    rounds_cum_time[[#This Row],[14]]+laps_times[[#This Row],[15]])</f>
        <v>3.8492962962962965E-2</v>
      </c>
      <c r="Y94" s="138">
        <f>IF(ISBLANK(laps_times[[#This Row],[16]]),"DNF",    rounds_cum_time[[#This Row],[15]]+laps_times[[#This Row],[16]])</f>
        <v>4.1022557870370374E-2</v>
      </c>
      <c r="Z94" s="138">
        <f>IF(ISBLANK(laps_times[[#This Row],[17]]),"DNF",    rounds_cum_time[[#This Row],[16]]+laps_times[[#This Row],[17]])</f>
        <v>4.358501157407408E-2</v>
      </c>
      <c r="AA94" s="138">
        <f>IF(ISBLANK(laps_times[[#This Row],[18]]),"DNF",    rounds_cum_time[[#This Row],[17]]+laps_times[[#This Row],[18]])</f>
        <v>4.6112604166666675E-2</v>
      </c>
      <c r="AB94" s="138">
        <f>IF(ISBLANK(laps_times[[#This Row],[19]]),"DNF",    rounds_cum_time[[#This Row],[18]]+laps_times[[#This Row],[19]])</f>
        <v>4.8684375000000009E-2</v>
      </c>
      <c r="AC94" s="138">
        <f>IF(ISBLANK(laps_times[[#This Row],[20]]),"DNF",    rounds_cum_time[[#This Row],[19]]+laps_times[[#This Row],[20]])</f>
        <v>5.1232696759259268E-2</v>
      </c>
      <c r="AD94" s="138">
        <f>IF(ISBLANK(laps_times[[#This Row],[21]]),"DNF",    rounds_cum_time[[#This Row],[20]]+laps_times[[#This Row],[21]])</f>
        <v>5.3727650462962968E-2</v>
      </c>
      <c r="AE94" s="138">
        <f>IF(ISBLANK(laps_times[[#This Row],[22]]),"DNF",    rounds_cum_time[[#This Row],[21]]+laps_times[[#This Row],[22]])</f>
        <v>5.6242870370370374E-2</v>
      </c>
      <c r="AF94" s="138">
        <f>IF(ISBLANK(laps_times[[#This Row],[23]]),"DNF",    rounds_cum_time[[#This Row],[22]]+laps_times[[#This Row],[23]])</f>
        <v>5.8761504629629632E-2</v>
      </c>
      <c r="AG94" s="138">
        <f>IF(ISBLANK(laps_times[[#This Row],[24]]),"DNF",    rounds_cum_time[[#This Row],[23]]+laps_times[[#This Row],[24]])</f>
        <v>6.1289502314814816E-2</v>
      </c>
      <c r="AH94" s="138">
        <f>IF(ISBLANK(laps_times[[#This Row],[25]]),"DNF",    rounds_cum_time[[#This Row],[24]]+laps_times[[#This Row],[25]])</f>
        <v>6.3848449074074082E-2</v>
      </c>
      <c r="AI94" s="138">
        <f>IF(ISBLANK(laps_times[[#This Row],[26]]),"DNF",    rounds_cum_time[[#This Row],[25]]+laps_times[[#This Row],[26]])</f>
        <v>6.6476759259259263E-2</v>
      </c>
      <c r="AJ94" s="138">
        <f>IF(ISBLANK(laps_times[[#This Row],[27]]),"DNF",    rounds_cum_time[[#This Row],[26]]+laps_times[[#This Row],[27]])</f>
        <v>6.904335648148148E-2</v>
      </c>
      <c r="AK94" s="138">
        <f>IF(ISBLANK(laps_times[[#This Row],[28]]),"DNF",    rounds_cum_time[[#This Row],[27]]+laps_times[[#This Row],[28]])</f>
        <v>7.1641550925925918E-2</v>
      </c>
      <c r="AL94" s="138">
        <f>IF(ISBLANK(laps_times[[#This Row],[29]]),"DNF",    rounds_cum_time[[#This Row],[28]]+laps_times[[#This Row],[29]])</f>
        <v>7.4252881944444432E-2</v>
      </c>
      <c r="AM94" s="138">
        <f>IF(ISBLANK(laps_times[[#This Row],[30]]),"DNF",    rounds_cum_time[[#This Row],[29]]+laps_times[[#This Row],[30]])</f>
        <v>7.6875335648148135E-2</v>
      </c>
      <c r="AN94" s="138">
        <f>IF(ISBLANK(laps_times[[#This Row],[31]]),"DNF",    rounds_cum_time[[#This Row],[30]]+laps_times[[#This Row],[31]])</f>
        <v>7.9451365740740729E-2</v>
      </c>
      <c r="AO94" s="138">
        <f>IF(ISBLANK(laps_times[[#This Row],[32]]),"DNF",    rounds_cum_time[[#This Row],[31]]+laps_times[[#This Row],[32]])</f>
        <v>8.2047731481481465E-2</v>
      </c>
      <c r="AP94" s="138">
        <f>IF(ISBLANK(laps_times[[#This Row],[33]]),"DNF",    rounds_cum_time[[#This Row],[32]]+laps_times[[#This Row],[33]])</f>
        <v>8.4664629629629617E-2</v>
      </c>
      <c r="AQ94" s="138">
        <f>IF(ISBLANK(laps_times[[#This Row],[34]]),"DNF",    rounds_cum_time[[#This Row],[33]]+laps_times[[#This Row],[34]])</f>
        <v>8.7223333333333319E-2</v>
      </c>
      <c r="AR94" s="138">
        <f>IF(ISBLANK(laps_times[[#This Row],[35]]),"DNF",    rounds_cum_time[[#This Row],[34]]+laps_times[[#This Row],[35]])</f>
        <v>8.9772743055555548E-2</v>
      </c>
      <c r="AS94" s="138">
        <f>IF(ISBLANK(laps_times[[#This Row],[36]]),"DNF",    rounds_cum_time[[#This Row],[35]]+laps_times[[#This Row],[36]])</f>
        <v>9.2336631944444442E-2</v>
      </c>
      <c r="AT94" s="138">
        <f>IF(ISBLANK(laps_times[[#This Row],[37]]),"DNF",    rounds_cum_time[[#This Row],[36]]+laps_times[[#This Row],[37]])</f>
        <v>9.4906701388888889E-2</v>
      </c>
      <c r="AU94" s="138">
        <f>IF(ISBLANK(laps_times[[#This Row],[38]]),"DNF",    rounds_cum_time[[#This Row],[37]]+laps_times[[#This Row],[38]])</f>
        <v>9.7506238425925928E-2</v>
      </c>
      <c r="AV94" s="138">
        <f>IF(ISBLANK(laps_times[[#This Row],[39]]),"DNF",    rounds_cum_time[[#This Row],[38]]+laps_times[[#This Row],[39]])</f>
        <v>0.10008164351851852</v>
      </c>
      <c r="AW94" s="138">
        <f>IF(ISBLANK(laps_times[[#This Row],[40]]),"DNF",    rounds_cum_time[[#This Row],[39]]+laps_times[[#This Row],[40]])</f>
        <v>0.10271362268518519</v>
      </c>
      <c r="AX94" s="138">
        <f>IF(ISBLANK(laps_times[[#This Row],[41]]),"DNF",    rounds_cum_time[[#This Row],[40]]+laps_times[[#This Row],[41]])</f>
        <v>0.10540910879629631</v>
      </c>
      <c r="AY94" s="138">
        <f>IF(ISBLANK(laps_times[[#This Row],[42]]),"DNF",    rounds_cum_time[[#This Row],[41]]+laps_times[[#This Row],[42]])</f>
        <v>0.1080395138888889</v>
      </c>
      <c r="AZ94" s="138">
        <f>IF(ISBLANK(laps_times[[#This Row],[43]]),"DNF",    rounds_cum_time[[#This Row],[42]]+laps_times[[#This Row],[43]])</f>
        <v>0.11074159722222222</v>
      </c>
      <c r="BA94" s="138">
        <f>IF(ISBLANK(laps_times[[#This Row],[44]]),"DNF",    rounds_cum_time[[#This Row],[43]]+laps_times[[#This Row],[44]])</f>
        <v>0.11337398148148148</v>
      </c>
      <c r="BB94" s="138">
        <f>IF(ISBLANK(laps_times[[#This Row],[45]]),"DNF",    rounds_cum_time[[#This Row],[44]]+laps_times[[#This Row],[45]])</f>
        <v>0.11606206018518518</v>
      </c>
      <c r="BC94" s="138">
        <f>IF(ISBLANK(laps_times[[#This Row],[46]]),"DNF",    rounds_cum_time[[#This Row],[45]]+laps_times[[#This Row],[46]])</f>
        <v>0.11871707175925926</v>
      </c>
      <c r="BD94" s="138">
        <f>IF(ISBLANK(laps_times[[#This Row],[47]]),"DNF",    rounds_cum_time[[#This Row],[46]]+laps_times[[#This Row],[47]])</f>
        <v>0.12137813657407408</v>
      </c>
      <c r="BE94" s="138">
        <f>IF(ISBLANK(laps_times[[#This Row],[48]]),"DNF",    rounds_cum_time[[#This Row],[47]]+laps_times[[#This Row],[48]])</f>
        <v>0.1240456712962963</v>
      </c>
      <c r="BF94" s="138">
        <f>IF(ISBLANK(laps_times[[#This Row],[49]]),"DNF",    rounds_cum_time[[#This Row],[48]]+laps_times[[#This Row],[49]])</f>
        <v>0.12674342592592594</v>
      </c>
      <c r="BG94" s="138">
        <f>IF(ISBLANK(laps_times[[#This Row],[50]]),"DNF",    rounds_cum_time[[#This Row],[49]]+laps_times[[#This Row],[50]])</f>
        <v>0.12948732638888891</v>
      </c>
      <c r="BH94" s="138">
        <f>IF(ISBLANK(laps_times[[#This Row],[51]]),"DNF",    rounds_cum_time[[#This Row],[50]]+laps_times[[#This Row],[51]])</f>
        <v>0.13220202546296297</v>
      </c>
      <c r="BI94" s="138">
        <f>IF(ISBLANK(laps_times[[#This Row],[52]]),"DNF",    rounds_cum_time[[#This Row],[51]]+laps_times[[#This Row],[52]])</f>
        <v>0.1350109490740741</v>
      </c>
      <c r="BJ94" s="138">
        <f>IF(ISBLANK(laps_times[[#This Row],[53]]),"DNF",    rounds_cum_time[[#This Row],[52]]+laps_times[[#This Row],[53]])</f>
        <v>0.13773329861111114</v>
      </c>
      <c r="BK94" s="138">
        <f>IF(ISBLANK(laps_times[[#This Row],[54]]),"DNF",    rounds_cum_time[[#This Row],[53]]+laps_times[[#This Row],[54]])</f>
        <v>0.14052263888888891</v>
      </c>
      <c r="BL94" s="138">
        <f>IF(ISBLANK(laps_times[[#This Row],[55]]),"DNF",    rounds_cum_time[[#This Row],[54]]+laps_times[[#This Row],[55]])</f>
        <v>0.14325693287037039</v>
      </c>
      <c r="BM94" s="138">
        <f>IF(ISBLANK(laps_times[[#This Row],[56]]),"DNF",    rounds_cum_time[[#This Row],[55]]+laps_times[[#This Row],[56]])</f>
        <v>0.14602348379629632</v>
      </c>
      <c r="BN94" s="138">
        <f>IF(ISBLANK(laps_times[[#This Row],[57]]),"DNF",    rounds_cum_time[[#This Row],[56]]+laps_times[[#This Row],[57]])</f>
        <v>0.14886592592592596</v>
      </c>
      <c r="BO94" s="138">
        <f>IF(ISBLANK(laps_times[[#This Row],[58]]),"DNF",    rounds_cum_time[[#This Row],[57]]+laps_times[[#This Row],[58]])</f>
        <v>0.15167416666666669</v>
      </c>
      <c r="BP94" s="138">
        <f>IF(ISBLANK(laps_times[[#This Row],[59]]),"DNF",    rounds_cum_time[[#This Row],[58]]+laps_times[[#This Row],[59]])</f>
        <v>0.15442259259259261</v>
      </c>
      <c r="BQ94" s="138">
        <f>IF(ISBLANK(laps_times[[#This Row],[60]]),"DNF",    rounds_cum_time[[#This Row],[59]]+laps_times[[#This Row],[60]])</f>
        <v>0.15719599537037038</v>
      </c>
      <c r="BR94" s="138">
        <f>IF(ISBLANK(laps_times[[#This Row],[61]]),"DNF",    rounds_cum_time[[#This Row],[60]]+laps_times[[#This Row],[61]])</f>
        <v>0.15984608796296296</v>
      </c>
      <c r="BS94" s="138">
        <f>IF(ISBLANK(laps_times[[#This Row],[62]]),"DNF",    rounds_cum_time[[#This Row],[61]]+laps_times[[#This Row],[62]])</f>
        <v>0.16243686342592592</v>
      </c>
      <c r="BT94" s="139">
        <f>IF(ISBLANK(laps_times[[#This Row],[63]]),"DNF",    rounds_cum_time[[#This Row],[62]]+laps_times[[#This Row],[63]])</f>
        <v>0.16491618055555554</v>
      </c>
    </row>
    <row r="95" spans="2:72" x14ac:dyDescent="0.2">
      <c r="B95" s="130">
        <f>laps_times[[#This Row],[poř]]</f>
        <v>90</v>
      </c>
      <c r="C95" s="131">
        <f>laps_times[[#This Row],[s.č.]]</f>
        <v>103</v>
      </c>
      <c r="D95" s="131" t="str">
        <f>laps_times[[#This Row],[jméno]]</f>
        <v>Toman Martin</v>
      </c>
      <c r="E95" s="132">
        <f>laps_times[[#This Row],[roč]]</f>
        <v>1971</v>
      </c>
      <c r="F95" s="132" t="str">
        <f>laps_times[[#This Row],[kat]]</f>
        <v>M3</v>
      </c>
      <c r="G95" s="132">
        <f>laps_times[[#This Row],[poř_kat]]</f>
        <v>32</v>
      </c>
      <c r="H95" s="131" t="str">
        <f>IF(ISBLANK(laps_times[[#This Row],[klub]]),"-",laps_times[[#This Row],[klub]])</f>
        <v>SK Babice</v>
      </c>
      <c r="I95" s="134">
        <f>laps_times[[#This Row],[celk. čas]]</f>
        <v>0.16540555555555556</v>
      </c>
      <c r="J95" s="138">
        <f>laps_times[[#This Row],[1]]</f>
        <v>3.267997685185185E-3</v>
      </c>
      <c r="K95" s="138">
        <f>IF(ISBLANK(laps_times[[#This Row],[2]]),"DNF",    rounds_cum_time[[#This Row],[1]]+laps_times[[#This Row],[2]])</f>
        <v>5.9141782407407407E-3</v>
      </c>
      <c r="L95" s="138">
        <f>IF(ISBLANK(laps_times[[#This Row],[3]]),"DNF",    rounds_cum_time[[#This Row],[2]]+laps_times[[#This Row],[3]])</f>
        <v>8.558356481481481E-3</v>
      </c>
      <c r="M95" s="138">
        <f>IF(ISBLANK(laps_times[[#This Row],[4]]),"DNF",    rounds_cum_time[[#This Row],[3]]+laps_times[[#This Row],[4]])</f>
        <v>1.1226157407407407E-2</v>
      </c>
      <c r="N95" s="138">
        <f>IF(ISBLANK(laps_times[[#This Row],[5]]),"DNF",    rounds_cum_time[[#This Row],[4]]+laps_times[[#This Row],[5]])</f>
        <v>1.3881481481481481E-2</v>
      </c>
      <c r="O95" s="138">
        <f>IF(ISBLANK(laps_times[[#This Row],[6]]),"DNF",    rounds_cum_time[[#This Row],[5]]+laps_times[[#This Row],[6]])</f>
        <v>1.7066122685185182E-2</v>
      </c>
      <c r="P95" s="138">
        <f>IF(ISBLANK(laps_times[[#This Row],[7]]),"DNF",    rounds_cum_time[[#This Row],[6]]+laps_times[[#This Row],[7]])</f>
        <v>1.9703182870370366E-2</v>
      </c>
      <c r="Q95" s="138">
        <f>IF(ISBLANK(laps_times[[#This Row],[8]]),"DNF",    rounds_cum_time[[#This Row],[7]]+laps_times[[#This Row],[8]])</f>
        <v>2.233043981481481E-2</v>
      </c>
      <c r="R95" s="138">
        <f>IF(ISBLANK(laps_times[[#This Row],[9]]),"DNF",    rounds_cum_time[[#This Row],[8]]+laps_times[[#This Row],[9]])</f>
        <v>2.5014317129629624E-2</v>
      </c>
      <c r="S95" s="138">
        <f>IF(ISBLANK(laps_times[[#This Row],[10]]),"DNF",    rounds_cum_time[[#This Row],[9]]+laps_times[[#This Row],[10]])</f>
        <v>2.757104166666666E-2</v>
      </c>
      <c r="T95" s="138">
        <f>IF(ISBLANK(laps_times[[#This Row],[11]]),"DNF",    rounds_cum_time[[#This Row],[10]]+laps_times[[#This Row],[11]])</f>
        <v>3.0069351851851847E-2</v>
      </c>
      <c r="U95" s="138">
        <f>IF(ISBLANK(laps_times[[#This Row],[12]]),"DNF",    rounds_cum_time[[#This Row],[11]]+laps_times[[#This Row],[12]])</f>
        <v>3.2612164351851845E-2</v>
      </c>
      <c r="V95" s="138">
        <f>IF(ISBLANK(laps_times[[#This Row],[13]]),"DNF",    rounds_cum_time[[#This Row],[12]]+laps_times[[#This Row],[13]])</f>
        <v>3.507194444444444E-2</v>
      </c>
      <c r="W95" s="138">
        <f>IF(ISBLANK(laps_times[[#This Row],[14]]),"DNF",    rounds_cum_time[[#This Row],[13]]+laps_times[[#This Row],[14]])</f>
        <v>3.7529837962962956E-2</v>
      </c>
      <c r="X95" s="138">
        <f>IF(ISBLANK(laps_times[[#This Row],[15]]),"DNF",    rounds_cum_time[[#This Row],[14]]+laps_times[[#This Row],[15]])</f>
        <v>4.004912037037036E-2</v>
      </c>
      <c r="Y95" s="138">
        <f>IF(ISBLANK(laps_times[[#This Row],[16]]),"DNF",    rounds_cum_time[[#This Row],[15]]+laps_times[[#This Row],[16]])</f>
        <v>4.2662951388888877E-2</v>
      </c>
      <c r="Z95" s="138">
        <f>IF(ISBLANK(laps_times[[#This Row],[17]]),"DNF",    rounds_cum_time[[#This Row],[16]]+laps_times[[#This Row],[17]])</f>
        <v>4.5219305555555547E-2</v>
      </c>
      <c r="AA95" s="138">
        <f>IF(ISBLANK(laps_times[[#This Row],[18]]),"DNF",    rounds_cum_time[[#This Row],[17]]+laps_times[[#This Row],[18]])</f>
        <v>4.7754374999999995E-2</v>
      </c>
      <c r="AB95" s="138">
        <f>IF(ISBLANK(laps_times[[#This Row],[19]]),"DNF",    rounds_cum_time[[#This Row],[18]]+laps_times[[#This Row],[19]])</f>
        <v>5.0314155092592586E-2</v>
      </c>
      <c r="AC95" s="138">
        <f>IF(ISBLANK(laps_times[[#This Row],[20]]),"DNF",    rounds_cum_time[[#This Row],[19]]+laps_times[[#This Row],[20]])</f>
        <v>5.2902638888888881E-2</v>
      </c>
      <c r="AD95" s="138">
        <f>IF(ISBLANK(laps_times[[#This Row],[21]]),"DNF",    rounds_cum_time[[#This Row],[20]]+laps_times[[#This Row],[21]])</f>
        <v>5.5484236111111106E-2</v>
      </c>
      <c r="AE95" s="138">
        <f>IF(ISBLANK(laps_times[[#This Row],[22]]),"DNF",    rounds_cum_time[[#This Row],[21]]+laps_times[[#This Row],[22]])</f>
        <v>5.803348379629629E-2</v>
      </c>
      <c r="AF95" s="138">
        <f>IF(ISBLANK(laps_times[[#This Row],[23]]),"DNF",    rounds_cum_time[[#This Row],[22]]+laps_times[[#This Row],[23]])</f>
        <v>6.0571608796296292E-2</v>
      </c>
      <c r="AG95" s="138">
        <f>IF(ISBLANK(laps_times[[#This Row],[24]]),"DNF",    rounds_cum_time[[#This Row],[23]]+laps_times[[#This Row],[24]])</f>
        <v>6.3208993055555551E-2</v>
      </c>
      <c r="AH95" s="138">
        <f>IF(ISBLANK(laps_times[[#This Row],[25]]),"DNF",    rounds_cum_time[[#This Row],[24]]+laps_times[[#This Row],[25]])</f>
        <v>6.5767673611111105E-2</v>
      </c>
      <c r="AI95" s="138">
        <f>IF(ISBLANK(laps_times[[#This Row],[26]]),"DNF",    rounds_cum_time[[#This Row],[25]]+laps_times[[#This Row],[26]])</f>
        <v>6.8316261574074069E-2</v>
      </c>
      <c r="AJ95" s="138">
        <f>IF(ISBLANK(laps_times[[#This Row],[27]]),"DNF",    rounds_cum_time[[#This Row],[26]]+laps_times[[#This Row],[27]])</f>
        <v>7.0865162037037036E-2</v>
      </c>
      <c r="AK95" s="138">
        <f>IF(ISBLANK(laps_times[[#This Row],[28]]),"DNF",    rounds_cum_time[[#This Row],[27]]+laps_times[[#This Row],[28]])</f>
        <v>7.3399444444444448E-2</v>
      </c>
      <c r="AL95" s="138">
        <f>IF(ISBLANK(laps_times[[#This Row],[29]]),"DNF",    rounds_cum_time[[#This Row],[28]]+laps_times[[#This Row],[29]])</f>
        <v>7.5950555555555563E-2</v>
      </c>
      <c r="AM95" s="138">
        <f>IF(ISBLANK(laps_times[[#This Row],[30]]),"DNF",    rounds_cum_time[[#This Row],[29]]+laps_times[[#This Row],[30]])</f>
        <v>7.8512523148148161E-2</v>
      </c>
      <c r="AN95" s="138">
        <f>IF(ISBLANK(laps_times[[#This Row],[31]]),"DNF",    rounds_cum_time[[#This Row],[30]]+laps_times[[#This Row],[31]])</f>
        <v>8.1151875000000012E-2</v>
      </c>
      <c r="AO95" s="138">
        <f>IF(ISBLANK(laps_times[[#This Row],[32]]),"DNF",    rounds_cum_time[[#This Row],[31]]+laps_times[[#This Row],[32]])</f>
        <v>8.3616840277777785E-2</v>
      </c>
      <c r="AP95" s="138">
        <f>IF(ISBLANK(laps_times[[#This Row],[33]]),"DNF",    rounds_cum_time[[#This Row],[32]]+laps_times[[#This Row],[33]])</f>
        <v>8.6201446759259268E-2</v>
      </c>
      <c r="AQ95" s="138">
        <f>IF(ISBLANK(laps_times[[#This Row],[34]]),"DNF",    rounds_cum_time[[#This Row],[33]]+laps_times[[#This Row],[34]])</f>
        <v>8.8810069444444459E-2</v>
      </c>
      <c r="AR95" s="138">
        <f>IF(ISBLANK(laps_times[[#This Row],[35]]),"DNF",    rounds_cum_time[[#This Row],[34]]+laps_times[[#This Row],[35]])</f>
        <v>9.1338993055555567E-2</v>
      </c>
      <c r="AS95" s="138">
        <f>IF(ISBLANK(laps_times[[#This Row],[36]]),"DNF",    rounds_cum_time[[#This Row],[35]]+laps_times[[#This Row],[36]])</f>
        <v>9.3847430555555569E-2</v>
      </c>
      <c r="AT95" s="138">
        <f>IF(ISBLANK(laps_times[[#This Row],[37]]),"DNF",    rounds_cum_time[[#This Row],[36]]+laps_times[[#This Row],[37]])</f>
        <v>9.6329467592592602E-2</v>
      </c>
      <c r="AU95" s="138">
        <f>IF(ISBLANK(laps_times[[#This Row],[38]]),"DNF",    rounds_cum_time[[#This Row],[37]]+laps_times[[#This Row],[38]])</f>
        <v>9.8884189814814824E-2</v>
      </c>
      <c r="AV95" s="138">
        <f>IF(ISBLANK(laps_times[[#This Row],[39]]),"DNF",    rounds_cum_time[[#This Row],[38]]+laps_times[[#This Row],[39]])</f>
        <v>0.10144081018518519</v>
      </c>
      <c r="AW95" s="138">
        <f>IF(ISBLANK(laps_times[[#This Row],[40]]),"DNF",    rounds_cum_time[[#This Row],[39]]+laps_times[[#This Row],[40]])</f>
        <v>0.10406960648148149</v>
      </c>
      <c r="AX95" s="138">
        <f>IF(ISBLANK(laps_times[[#This Row],[41]]),"DNF",    rounds_cum_time[[#This Row],[40]]+laps_times[[#This Row],[41]])</f>
        <v>0.10663956018518519</v>
      </c>
      <c r="AY95" s="138">
        <f>IF(ISBLANK(laps_times[[#This Row],[42]]),"DNF",    rounds_cum_time[[#This Row],[41]]+laps_times[[#This Row],[42]])</f>
        <v>0.1092279513888889</v>
      </c>
      <c r="AZ95" s="138">
        <f>IF(ISBLANK(laps_times[[#This Row],[43]]),"DNF",    rounds_cum_time[[#This Row],[42]]+laps_times[[#This Row],[43]])</f>
        <v>0.11187861111111112</v>
      </c>
      <c r="BA95" s="138">
        <f>IF(ISBLANK(laps_times[[#This Row],[44]]),"DNF",    rounds_cum_time[[#This Row],[43]]+laps_times[[#This Row],[44]])</f>
        <v>0.11453437500000001</v>
      </c>
      <c r="BB95" s="138">
        <f>IF(ISBLANK(laps_times[[#This Row],[45]]),"DNF",    rounds_cum_time[[#This Row],[44]]+laps_times[[#This Row],[45]])</f>
        <v>0.11721760416666667</v>
      </c>
      <c r="BC95" s="138">
        <f>IF(ISBLANK(laps_times[[#This Row],[46]]),"DNF",    rounds_cum_time[[#This Row],[45]]+laps_times[[#This Row],[46]])</f>
        <v>0.12038719907407408</v>
      </c>
      <c r="BD95" s="138">
        <f>IF(ISBLANK(laps_times[[#This Row],[47]]),"DNF",    rounds_cum_time[[#This Row],[46]]+laps_times[[#This Row],[47]])</f>
        <v>0.12300547453703704</v>
      </c>
      <c r="BE95" s="138">
        <f>IF(ISBLANK(laps_times[[#This Row],[48]]),"DNF",    rounds_cum_time[[#This Row],[47]]+laps_times[[#This Row],[48]])</f>
        <v>0.12568601851851852</v>
      </c>
      <c r="BF95" s="138">
        <f>IF(ISBLANK(laps_times[[#This Row],[49]]),"DNF",    rounds_cum_time[[#This Row],[48]]+laps_times[[#This Row],[49]])</f>
        <v>0.12840337962962964</v>
      </c>
      <c r="BG95" s="138">
        <f>IF(ISBLANK(laps_times[[#This Row],[50]]),"DNF",    rounds_cum_time[[#This Row],[49]]+laps_times[[#This Row],[50]])</f>
        <v>0.13114091435185185</v>
      </c>
      <c r="BH95" s="138">
        <f>IF(ISBLANK(laps_times[[#This Row],[51]]),"DNF",    rounds_cum_time[[#This Row],[50]]+laps_times[[#This Row],[51]])</f>
        <v>0.13372811342592592</v>
      </c>
      <c r="BI95" s="138">
        <f>IF(ISBLANK(laps_times[[#This Row],[52]]),"DNF",    rounds_cum_time[[#This Row],[51]]+laps_times[[#This Row],[52]])</f>
        <v>0.13632659722222221</v>
      </c>
      <c r="BJ95" s="138">
        <f>IF(ISBLANK(laps_times[[#This Row],[53]]),"DNF",    rounds_cum_time[[#This Row],[52]]+laps_times[[#This Row],[53]])</f>
        <v>0.13937574074074072</v>
      </c>
      <c r="BK95" s="138">
        <f>IF(ISBLANK(laps_times[[#This Row],[54]]),"DNF",    rounds_cum_time[[#This Row],[53]]+laps_times[[#This Row],[54]])</f>
        <v>0.14225606481481479</v>
      </c>
      <c r="BL95" s="138">
        <f>IF(ISBLANK(laps_times[[#This Row],[55]]),"DNF",    rounds_cum_time[[#This Row],[54]]+laps_times[[#This Row],[55]])</f>
        <v>0.14476797453703702</v>
      </c>
      <c r="BM95" s="138">
        <f>IF(ISBLANK(laps_times[[#This Row],[56]]),"DNF",    rounds_cum_time[[#This Row],[55]]+laps_times[[#This Row],[56]])</f>
        <v>0.14716760416666666</v>
      </c>
      <c r="BN95" s="138">
        <f>IF(ISBLANK(laps_times[[#This Row],[57]]),"DNF",    rounds_cum_time[[#This Row],[56]]+laps_times[[#This Row],[57]])</f>
        <v>0.14965636574074073</v>
      </c>
      <c r="BO95" s="138">
        <f>IF(ISBLANK(laps_times[[#This Row],[58]]),"DNF",    rounds_cum_time[[#This Row],[57]]+laps_times[[#This Row],[58]])</f>
        <v>0.15215770833333334</v>
      </c>
      <c r="BP95" s="138">
        <f>IF(ISBLANK(laps_times[[#This Row],[59]]),"DNF",    rounds_cum_time[[#This Row],[58]]+laps_times[[#This Row],[59]])</f>
        <v>0.15486427083333335</v>
      </c>
      <c r="BQ95" s="138">
        <f>IF(ISBLANK(laps_times[[#This Row],[60]]),"DNF",    rounds_cum_time[[#This Row],[59]]+laps_times[[#This Row],[60]])</f>
        <v>0.15738381944444446</v>
      </c>
      <c r="BR95" s="138">
        <f>IF(ISBLANK(laps_times[[#This Row],[61]]),"DNF",    rounds_cum_time[[#This Row],[60]]+laps_times[[#This Row],[61]])</f>
        <v>0.16013090277777781</v>
      </c>
      <c r="BS95" s="138">
        <f>IF(ISBLANK(laps_times[[#This Row],[62]]),"DNF",    rounds_cum_time[[#This Row],[61]]+laps_times[[#This Row],[62]])</f>
        <v>0.16300430555555559</v>
      </c>
      <c r="BT95" s="139">
        <f>IF(ISBLANK(laps_times[[#This Row],[63]]),"DNF",    rounds_cum_time[[#This Row],[62]]+laps_times[[#This Row],[63]])</f>
        <v>0.16540555555555558</v>
      </c>
    </row>
    <row r="96" spans="2:72" x14ac:dyDescent="0.2">
      <c r="B96" s="130">
        <f>laps_times[[#This Row],[poř]]</f>
        <v>91</v>
      </c>
      <c r="C96" s="131">
        <f>laps_times[[#This Row],[s.č.]]</f>
        <v>117</v>
      </c>
      <c r="D96" s="131" t="str">
        <f>laps_times[[#This Row],[jméno]]</f>
        <v>Sadílek Václav</v>
      </c>
      <c r="E96" s="132">
        <f>laps_times[[#This Row],[roč]]</f>
        <v>1950</v>
      </c>
      <c r="F96" s="132" t="str">
        <f>laps_times[[#This Row],[kat]]</f>
        <v>M5</v>
      </c>
      <c r="G96" s="132">
        <f>laps_times[[#This Row],[poř_kat]]</f>
        <v>5</v>
      </c>
      <c r="H96" s="131" t="str">
        <f>IF(ISBLANK(laps_times[[#This Row],[klub]]),"-",laps_times[[#This Row],[klub]])</f>
        <v>TJ Albrechtice</v>
      </c>
      <c r="I96" s="134">
        <f>laps_times[[#This Row],[celk. čas]]</f>
        <v>0.16570283564814814</v>
      </c>
      <c r="J96" s="138">
        <f>laps_times[[#This Row],[1]]</f>
        <v>3.2427083333333336E-3</v>
      </c>
      <c r="K96" s="138">
        <f>IF(ISBLANK(laps_times[[#This Row],[2]]),"DNF",    rounds_cum_time[[#This Row],[1]]+laps_times[[#This Row],[2]])</f>
        <v>5.6460069444444448E-3</v>
      </c>
      <c r="L96" s="138">
        <f>IF(ISBLANK(laps_times[[#This Row],[3]]),"DNF",    rounds_cum_time[[#This Row],[2]]+laps_times[[#This Row],[3]])</f>
        <v>7.9625462962962974E-3</v>
      </c>
      <c r="M96" s="138">
        <f>IF(ISBLANK(laps_times[[#This Row],[4]]),"DNF",    rounds_cum_time[[#This Row],[3]]+laps_times[[#This Row],[4]])</f>
        <v>1.0264780092592594E-2</v>
      </c>
      <c r="N96" s="138">
        <f>IF(ISBLANK(laps_times[[#This Row],[5]]),"DNF",    rounds_cum_time[[#This Row],[4]]+laps_times[[#This Row],[5]])</f>
        <v>1.2619120370370373E-2</v>
      </c>
      <c r="O96" s="138">
        <f>IF(ISBLANK(laps_times[[#This Row],[6]]),"DNF",    rounds_cum_time[[#This Row],[5]]+laps_times[[#This Row],[6]])</f>
        <v>1.4973414351851854E-2</v>
      </c>
      <c r="P96" s="138">
        <f>IF(ISBLANK(laps_times[[#This Row],[7]]),"DNF",    rounds_cum_time[[#This Row],[6]]+laps_times[[#This Row],[7]])</f>
        <v>1.7350011574074075E-2</v>
      </c>
      <c r="Q96" s="138">
        <f>IF(ISBLANK(laps_times[[#This Row],[8]]),"DNF",    rounds_cum_time[[#This Row],[7]]+laps_times[[#This Row],[8]])</f>
        <v>1.9726886574074076E-2</v>
      </c>
      <c r="R96" s="138">
        <f>IF(ISBLANK(laps_times[[#This Row],[9]]),"DNF",    rounds_cum_time[[#This Row],[8]]+laps_times[[#This Row],[9]])</f>
        <v>2.2085300925925928E-2</v>
      </c>
      <c r="S96" s="138">
        <f>IF(ISBLANK(laps_times[[#This Row],[10]]),"DNF",    rounds_cum_time[[#This Row],[9]]+laps_times[[#This Row],[10]])</f>
        <v>2.4434467592592594E-2</v>
      </c>
      <c r="T96" s="138">
        <f>IF(ISBLANK(laps_times[[#This Row],[11]]),"DNF",    rounds_cum_time[[#This Row],[10]]+laps_times[[#This Row],[11]])</f>
        <v>2.6813703703703704E-2</v>
      </c>
      <c r="U96" s="138">
        <f>IF(ISBLANK(laps_times[[#This Row],[12]]),"DNF",    rounds_cum_time[[#This Row],[11]]+laps_times[[#This Row],[12]])</f>
        <v>2.918439814814815E-2</v>
      </c>
      <c r="V96" s="138">
        <f>IF(ISBLANK(laps_times[[#This Row],[13]]),"DNF",    rounds_cum_time[[#This Row],[12]]+laps_times[[#This Row],[13]])</f>
        <v>3.1541655092592595E-2</v>
      </c>
      <c r="W96" s="138">
        <f>IF(ISBLANK(laps_times[[#This Row],[14]]),"DNF",    rounds_cum_time[[#This Row],[13]]+laps_times[[#This Row],[14]])</f>
        <v>3.3892118055555559E-2</v>
      </c>
      <c r="X96" s="138">
        <f>IF(ISBLANK(laps_times[[#This Row],[15]]),"DNF",    rounds_cum_time[[#This Row],[14]]+laps_times[[#This Row],[15]])</f>
        <v>3.6242523148148152E-2</v>
      </c>
      <c r="Y96" s="138">
        <f>IF(ISBLANK(laps_times[[#This Row],[16]]),"DNF",    rounds_cum_time[[#This Row],[15]]+laps_times[[#This Row],[16]])</f>
        <v>3.8632025462962967E-2</v>
      </c>
      <c r="Z96" s="138">
        <f>IF(ISBLANK(laps_times[[#This Row],[17]]),"DNF",    rounds_cum_time[[#This Row],[16]]+laps_times[[#This Row],[17]])</f>
        <v>4.1095856481481487E-2</v>
      </c>
      <c r="AA96" s="138">
        <f>IF(ISBLANK(laps_times[[#This Row],[18]]),"DNF",    rounds_cum_time[[#This Row],[17]]+laps_times[[#This Row],[18]])</f>
        <v>4.3446064814814819E-2</v>
      </c>
      <c r="AB96" s="138">
        <f>IF(ISBLANK(laps_times[[#This Row],[19]]),"DNF",    rounds_cum_time[[#This Row],[18]]+laps_times[[#This Row],[19]])</f>
        <v>4.5789953703703708E-2</v>
      </c>
      <c r="AC96" s="138">
        <f>IF(ISBLANK(laps_times[[#This Row],[20]]),"DNF",    rounds_cum_time[[#This Row],[19]]+laps_times[[#This Row],[20]])</f>
        <v>4.814043981481482E-2</v>
      </c>
      <c r="AD96" s="138">
        <f>IF(ISBLANK(laps_times[[#This Row],[21]]),"DNF",    rounds_cum_time[[#This Row],[20]]+laps_times[[#This Row],[21]])</f>
        <v>5.0530972222222227E-2</v>
      </c>
      <c r="AE96" s="138">
        <f>IF(ISBLANK(laps_times[[#This Row],[22]]),"DNF",    rounds_cum_time[[#This Row],[21]]+laps_times[[#This Row],[22]])</f>
        <v>5.2926041666666673E-2</v>
      </c>
      <c r="AF96" s="138">
        <f>IF(ISBLANK(laps_times[[#This Row],[23]]),"DNF",    rounds_cum_time[[#This Row],[22]]+laps_times[[#This Row],[23]])</f>
        <v>5.5309224537037044E-2</v>
      </c>
      <c r="AG96" s="138">
        <f>IF(ISBLANK(laps_times[[#This Row],[24]]),"DNF",    rounds_cum_time[[#This Row],[23]]+laps_times[[#This Row],[24]])</f>
        <v>5.7688541666666676E-2</v>
      </c>
      <c r="AH96" s="138">
        <f>IF(ISBLANK(laps_times[[#This Row],[25]]),"DNF",    rounds_cum_time[[#This Row],[24]]+laps_times[[#This Row],[25]])</f>
        <v>6.0079722222222229E-2</v>
      </c>
      <c r="AI96" s="138">
        <f>IF(ISBLANK(laps_times[[#This Row],[26]]),"DNF",    rounds_cum_time[[#This Row],[25]]+laps_times[[#This Row],[26]])</f>
        <v>6.2524722222222232E-2</v>
      </c>
      <c r="AJ96" s="138">
        <f>IF(ISBLANK(laps_times[[#This Row],[27]]),"DNF",    rounds_cum_time[[#This Row],[26]]+laps_times[[#This Row],[27]])</f>
        <v>6.5010358796296311E-2</v>
      </c>
      <c r="AK96" s="138">
        <f>IF(ISBLANK(laps_times[[#This Row],[28]]),"DNF",    rounds_cum_time[[#This Row],[27]]+laps_times[[#This Row],[28]])</f>
        <v>6.7496261574074082E-2</v>
      </c>
      <c r="AL96" s="138">
        <f>IF(ISBLANK(laps_times[[#This Row],[29]]),"DNF",    rounds_cum_time[[#This Row],[28]]+laps_times[[#This Row],[29]])</f>
        <v>6.9999108796296297E-2</v>
      </c>
      <c r="AM96" s="138">
        <f>IF(ISBLANK(laps_times[[#This Row],[30]]),"DNF",    rounds_cum_time[[#This Row],[29]]+laps_times[[#This Row],[30]])</f>
        <v>7.2628553240740745E-2</v>
      </c>
      <c r="AN96" s="138">
        <f>IF(ISBLANK(laps_times[[#This Row],[31]]),"DNF",    rounds_cum_time[[#This Row],[30]]+laps_times[[#This Row],[31]])</f>
        <v>7.5092291666666672E-2</v>
      </c>
      <c r="AO96" s="138">
        <f>IF(ISBLANK(laps_times[[#This Row],[32]]),"DNF",    rounds_cum_time[[#This Row],[31]]+laps_times[[#This Row],[32]])</f>
        <v>7.7540659722222224E-2</v>
      </c>
      <c r="AP96" s="138">
        <f>IF(ISBLANK(laps_times[[#This Row],[33]]),"DNF",    rounds_cum_time[[#This Row],[32]]+laps_times[[#This Row],[33]])</f>
        <v>8.0037361111111108E-2</v>
      </c>
      <c r="AQ96" s="138">
        <f>IF(ISBLANK(laps_times[[#This Row],[34]]),"DNF",    rounds_cum_time[[#This Row],[33]]+laps_times[[#This Row],[34]])</f>
        <v>8.2624953703703694E-2</v>
      </c>
      <c r="AR96" s="138">
        <f>IF(ISBLANK(laps_times[[#This Row],[35]]),"DNF",    rounds_cum_time[[#This Row],[34]]+laps_times[[#This Row],[35]])</f>
        <v>8.5147743055555544E-2</v>
      </c>
      <c r="AS96" s="138">
        <f>IF(ISBLANK(laps_times[[#This Row],[36]]),"DNF",    rounds_cum_time[[#This Row],[35]]+laps_times[[#This Row],[36]])</f>
        <v>8.7638715277777765E-2</v>
      </c>
      <c r="AT96" s="138">
        <f>IF(ISBLANK(laps_times[[#This Row],[37]]),"DNF",    rounds_cum_time[[#This Row],[36]]+laps_times[[#This Row],[37]])</f>
        <v>9.0186053240740721E-2</v>
      </c>
      <c r="AU96" s="138">
        <f>IF(ISBLANK(laps_times[[#This Row],[38]]),"DNF",    rounds_cum_time[[#This Row],[37]]+laps_times[[#This Row],[38]])</f>
        <v>9.2724050925925908E-2</v>
      </c>
      <c r="AV96" s="138">
        <f>IF(ISBLANK(laps_times[[#This Row],[39]]),"DNF",    rounds_cum_time[[#This Row],[38]]+laps_times[[#This Row],[39]])</f>
        <v>9.5261203703703681E-2</v>
      </c>
      <c r="AW96" s="138">
        <f>IF(ISBLANK(laps_times[[#This Row],[40]]),"DNF",    rounds_cum_time[[#This Row],[39]]+laps_times[[#This Row],[40]])</f>
        <v>9.8074594907407386E-2</v>
      </c>
      <c r="AX96" s="138">
        <f>IF(ISBLANK(laps_times[[#This Row],[41]]),"DNF",    rounds_cum_time[[#This Row],[40]]+laps_times[[#This Row],[41]])</f>
        <v>0.10067508101851849</v>
      </c>
      <c r="AY96" s="138">
        <f>IF(ISBLANK(laps_times[[#This Row],[42]]),"DNF",    rounds_cum_time[[#This Row],[41]]+laps_times[[#This Row],[42]])</f>
        <v>0.10333559027777775</v>
      </c>
      <c r="AZ96" s="138">
        <f>IF(ISBLANK(laps_times[[#This Row],[43]]),"DNF",    rounds_cum_time[[#This Row],[42]]+laps_times[[#This Row],[43]])</f>
        <v>0.10611932870370368</v>
      </c>
      <c r="BA96" s="138">
        <f>IF(ISBLANK(laps_times[[#This Row],[44]]),"DNF",    rounds_cum_time[[#This Row],[43]]+laps_times[[#This Row],[44]])</f>
        <v>0.10890871527777775</v>
      </c>
      <c r="BB96" s="138">
        <f>IF(ISBLANK(laps_times[[#This Row],[45]]),"DNF",    rounds_cum_time[[#This Row],[44]]+laps_times[[#This Row],[45]])</f>
        <v>0.11172665509259257</v>
      </c>
      <c r="BC96" s="138">
        <f>IF(ISBLANK(laps_times[[#This Row],[46]]),"DNF",    rounds_cum_time[[#This Row],[45]]+laps_times[[#This Row],[46]])</f>
        <v>0.11476135416666663</v>
      </c>
      <c r="BD96" s="138">
        <f>IF(ISBLANK(laps_times[[#This Row],[47]]),"DNF",    rounds_cum_time[[#This Row],[46]]+laps_times[[#This Row],[47]])</f>
        <v>0.11760868055555553</v>
      </c>
      <c r="BE96" s="138">
        <f>IF(ISBLANK(laps_times[[#This Row],[48]]),"DNF",    rounds_cum_time[[#This Row],[47]]+laps_times[[#This Row],[48]])</f>
        <v>0.1206733796296296</v>
      </c>
      <c r="BF96" s="138">
        <f>IF(ISBLANK(laps_times[[#This Row],[49]]),"DNF",    rounds_cum_time[[#This Row],[48]]+laps_times[[#This Row],[49]])</f>
        <v>0.12356481481481478</v>
      </c>
      <c r="BG96" s="138">
        <f>IF(ISBLANK(laps_times[[#This Row],[50]]),"DNF",    rounds_cum_time[[#This Row],[49]]+laps_times[[#This Row],[50]])</f>
        <v>0.12652548611111109</v>
      </c>
      <c r="BH96" s="138">
        <f>IF(ISBLANK(laps_times[[#This Row],[51]]),"DNF",    rounds_cum_time[[#This Row],[50]]+laps_times[[#This Row],[51]])</f>
        <v>0.12980944444444442</v>
      </c>
      <c r="BI96" s="138">
        <f>IF(ISBLANK(laps_times[[#This Row],[52]]),"DNF",    rounds_cum_time[[#This Row],[51]]+laps_times[[#This Row],[52]])</f>
        <v>0.1328223958333333</v>
      </c>
      <c r="BJ96" s="138">
        <f>IF(ISBLANK(laps_times[[#This Row],[53]]),"DNF",    rounds_cum_time[[#This Row],[52]]+laps_times[[#This Row],[53]])</f>
        <v>0.13605371527777774</v>
      </c>
      <c r="BK96" s="138">
        <f>IF(ISBLANK(laps_times[[#This Row],[54]]),"DNF",    rounds_cum_time[[#This Row],[53]]+laps_times[[#This Row],[54]])</f>
        <v>0.13908299768518514</v>
      </c>
      <c r="BL96" s="138">
        <f>IF(ISBLANK(laps_times[[#This Row],[55]]),"DNF",    rounds_cum_time[[#This Row],[54]]+laps_times[[#This Row],[55]])</f>
        <v>0.1420799421296296</v>
      </c>
      <c r="BM96" s="138">
        <f>IF(ISBLANK(laps_times[[#This Row],[56]]),"DNF",    rounds_cum_time[[#This Row],[55]]+laps_times[[#This Row],[56]])</f>
        <v>0.14518303240740738</v>
      </c>
      <c r="BN96" s="138">
        <f>IF(ISBLANK(laps_times[[#This Row],[57]]),"DNF",    rounds_cum_time[[#This Row],[56]]+laps_times[[#This Row],[57]])</f>
        <v>0.14817930555555553</v>
      </c>
      <c r="BO96" s="138">
        <f>IF(ISBLANK(laps_times[[#This Row],[58]]),"DNF",    rounds_cum_time[[#This Row],[57]]+laps_times[[#This Row],[58]])</f>
        <v>0.15118885416666664</v>
      </c>
      <c r="BP96" s="138">
        <f>IF(ISBLANK(laps_times[[#This Row],[59]]),"DNF",    rounds_cum_time[[#This Row],[58]]+laps_times[[#This Row],[59]])</f>
        <v>0.15431287037037034</v>
      </c>
      <c r="BQ96" s="138">
        <f>IF(ISBLANK(laps_times[[#This Row],[60]]),"DNF",    rounds_cum_time[[#This Row],[59]]+laps_times[[#This Row],[60]])</f>
        <v>0.15725084490740737</v>
      </c>
      <c r="BR96" s="138">
        <f>IF(ISBLANK(laps_times[[#This Row],[61]]),"DNF",    rounds_cum_time[[#This Row],[60]]+laps_times[[#This Row],[61]])</f>
        <v>0.16015181712962959</v>
      </c>
      <c r="BS96" s="138">
        <f>IF(ISBLANK(laps_times[[#This Row],[62]]),"DNF",    rounds_cum_time[[#This Row],[61]]+laps_times[[#This Row],[62]])</f>
        <v>0.16302428240740738</v>
      </c>
      <c r="BT96" s="139">
        <f>IF(ISBLANK(laps_times[[#This Row],[63]]),"DNF",    rounds_cum_time[[#This Row],[62]]+laps_times[[#This Row],[63]])</f>
        <v>0.16570283564814811</v>
      </c>
    </row>
    <row r="97" spans="2:72" x14ac:dyDescent="0.2">
      <c r="B97" s="130">
        <f>laps_times[[#This Row],[poř]]</f>
        <v>92</v>
      </c>
      <c r="C97" s="131">
        <f>laps_times[[#This Row],[s.č.]]</f>
        <v>65</v>
      </c>
      <c r="D97" s="131" t="str">
        <f>laps_times[[#This Row],[jméno]]</f>
        <v>Klepl Filip</v>
      </c>
      <c r="E97" s="132">
        <f>laps_times[[#This Row],[roč]]</f>
        <v>1966</v>
      </c>
      <c r="F97" s="132" t="str">
        <f>laps_times[[#This Row],[kat]]</f>
        <v>M4</v>
      </c>
      <c r="G97" s="132">
        <f>laps_times[[#This Row],[poř_kat]]</f>
        <v>21</v>
      </c>
      <c r="H97" s="131" t="str">
        <f>IF(ISBLANK(laps_times[[#This Row],[klub]]),"-",laps_times[[#This Row],[klub]])</f>
        <v>-</v>
      </c>
      <c r="I97" s="134">
        <f>laps_times[[#This Row],[celk. čas]]</f>
        <v>0.16610854166666666</v>
      </c>
      <c r="J97" s="138">
        <f>laps_times[[#This Row],[1]]</f>
        <v>3.0257060185185183E-3</v>
      </c>
      <c r="K97" s="138">
        <f>IF(ISBLANK(laps_times[[#This Row],[2]]),"DNF",    rounds_cum_time[[#This Row],[1]]+laps_times[[#This Row],[2]])</f>
        <v>5.3748958333333331E-3</v>
      </c>
      <c r="L97" s="138">
        <f>IF(ISBLANK(laps_times[[#This Row],[3]]),"DNF",    rounds_cum_time[[#This Row],[2]]+laps_times[[#This Row],[3]])</f>
        <v>7.737824074074074E-3</v>
      </c>
      <c r="M97" s="138">
        <f>IF(ISBLANK(laps_times[[#This Row],[4]]),"DNF",    rounds_cum_time[[#This Row],[3]]+laps_times[[#This Row],[4]])</f>
        <v>1.0060821759259259E-2</v>
      </c>
      <c r="N97" s="138">
        <f>IF(ISBLANK(laps_times[[#This Row],[5]]),"DNF",    rounds_cum_time[[#This Row],[4]]+laps_times[[#This Row],[5]])</f>
        <v>1.2360972222222221E-2</v>
      </c>
      <c r="O97" s="138">
        <f>IF(ISBLANK(laps_times[[#This Row],[6]]),"DNF",    rounds_cum_time[[#This Row],[5]]+laps_times[[#This Row],[6]])</f>
        <v>1.4668819444444443E-2</v>
      </c>
      <c r="P97" s="138">
        <f>IF(ISBLANK(laps_times[[#This Row],[7]]),"DNF",    rounds_cum_time[[#This Row],[6]]+laps_times[[#This Row],[7]])</f>
        <v>1.6991435185185182E-2</v>
      </c>
      <c r="Q97" s="138">
        <f>IF(ISBLANK(laps_times[[#This Row],[8]]),"DNF",    rounds_cum_time[[#This Row],[7]]+laps_times[[#This Row],[8]])</f>
        <v>1.9298599537037033E-2</v>
      </c>
      <c r="R97" s="138">
        <f>IF(ISBLANK(laps_times[[#This Row],[9]]),"DNF",    rounds_cum_time[[#This Row],[8]]+laps_times[[#This Row],[9]])</f>
        <v>2.1601585648148142E-2</v>
      </c>
      <c r="S97" s="138">
        <f>IF(ISBLANK(laps_times[[#This Row],[10]]),"DNF",    rounds_cum_time[[#This Row],[9]]+laps_times[[#This Row],[10]])</f>
        <v>2.3944965277777772E-2</v>
      </c>
      <c r="T97" s="138">
        <f>IF(ISBLANK(laps_times[[#This Row],[11]]),"DNF",    rounds_cum_time[[#This Row],[10]]+laps_times[[#This Row],[11]])</f>
        <v>2.6306226851851845E-2</v>
      </c>
      <c r="U97" s="138">
        <f>IF(ISBLANK(laps_times[[#This Row],[12]]),"DNF",    rounds_cum_time[[#This Row],[11]]+laps_times[[#This Row],[12]])</f>
        <v>2.8648217592592586E-2</v>
      </c>
      <c r="V97" s="138">
        <f>IF(ISBLANK(laps_times[[#This Row],[13]]),"DNF",    rounds_cum_time[[#This Row],[12]]+laps_times[[#This Row],[13]])</f>
        <v>3.1027395833333325E-2</v>
      </c>
      <c r="W97" s="138">
        <f>IF(ISBLANK(laps_times[[#This Row],[14]]),"DNF",    rounds_cum_time[[#This Row],[13]]+laps_times[[#This Row],[14]])</f>
        <v>3.3366805555555545E-2</v>
      </c>
      <c r="X97" s="138">
        <f>IF(ISBLANK(laps_times[[#This Row],[15]]),"DNF",    rounds_cum_time[[#This Row],[14]]+laps_times[[#This Row],[15]])</f>
        <v>3.5699502314814807E-2</v>
      </c>
      <c r="Y97" s="138">
        <f>IF(ISBLANK(laps_times[[#This Row],[16]]),"DNF",    rounds_cum_time[[#This Row],[15]]+laps_times[[#This Row],[16]])</f>
        <v>3.8072048611111103E-2</v>
      </c>
      <c r="Z97" s="138">
        <f>IF(ISBLANK(laps_times[[#This Row],[17]]),"DNF",    rounds_cum_time[[#This Row],[16]]+laps_times[[#This Row],[17]])</f>
        <v>4.0482696759259251E-2</v>
      </c>
      <c r="AA97" s="138">
        <f>IF(ISBLANK(laps_times[[#This Row],[18]]),"DNF",    rounds_cum_time[[#This Row],[17]]+laps_times[[#This Row],[18]])</f>
        <v>4.288184027777777E-2</v>
      </c>
      <c r="AB97" s="138">
        <f>IF(ISBLANK(laps_times[[#This Row],[19]]),"DNF",    rounds_cum_time[[#This Row],[18]]+laps_times[[#This Row],[19]])</f>
        <v>4.5270254629629622E-2</v>
      </c>
      <c r="AC97" s="138">
        <f>IF(ISBLANK(laps_times[[#This Row],[20]]),"DNF",    rounds_cum_time[[#This Row],[19]]+laps_times[[#This Row],[20]])</f>
        <v>4.7673506944444437E-2</v>
      </c>
      <c r="AD97" s="138">
        <f>IF(ISBLANK(laps_times[[#This Row],[21]]),"DNF",    rounds_cum_time[[#This Row],[20]]+laps_times[[#This Row],[21]])</f>
        <v>5.0095821759259251E-2</v>
      </c>
      <c r="AE97" s="138">
        <f>IF(ISBLANK(laps_times[[#This Row],[22]]),"DNF",    rounds_cum_time[[#This Row],[21]]+laps_times[[#This Row],[22]])</f>
        <v>5.2518379629629623E-2</v>
      </c>
      <c r="AF97" s="138">
        <f>IF(ISBLANK(laps_times[[#This Row],[23]]),"DNF",    rounds_cum_time[[#This Row],[22]]+laps_times[[#This Row],[23]])</f>
        <v>5.4920069444444441E-2</v>
      </c>
      <c r="AG97" s="138">
        <f>IF(ISBLANK(laps_times[[#This Row],[24]]),"DNF",    rounds_cum_time[[#This Row],[23]]+laps_times[[#This Row],[24]])</f>
        <v>5.7361273148148144E-2</v>
      </c>
      <c r="AH97" s="138">
        <f>IF(ISBLANK(laps_times[[#This Row],[25]]),"DNF",    rounds_cum_time[[#This Row],[24]]+laps_times[[#This Row],[25]])</f>
        <v>5.9806435185185178E-2</v>
      </c>
      <c r="AI97" s="138">
        <f>IF(ISBLANK(laps_times[[#This Row],[26]]),"DNF",    rounds_cum_time[[#This Row],[25]]+laps_times[[#This Row],[26]])</f>
        <v>6.226413194444444E-2</v>
      </c>
      <c r="AJ97" s="138">
        <f>IF(ISBLANK(laps_times[[#This Row],[27]]),"DNF",    rounds_cum_time[[#This Row],[26]]+laps_times[[#This Row],[27]])</f>
        <v>6.4696736111111111E-2</v>
      </c>
      <c r="AK97" s="138">
        <f>IF(ISBLANK(laps_times[[#This Row],[28]]),"DNF",    rounds_cum_time[[#This Row],[27]]+laps_times[[#This Row],[28]])</f>
        <v>6.7127523148148155E-2</v>
      </c>
      <c r="AL97" s="138">
        <f>IF(ISBLANK(laps_times[[#This Row],[29]]),"DNF",    rounds_cum_time[[#This Row],[28]]+laps_times[[#This Row],[29]])</f>
        <v>6.954547453703705E-2</v>
      </c>
      <c r="AM97" s="138">
        <f>IF(ISBLANK(laps_times[[#This Row],[30]]),"DNF",    rounds_cum_time[[#This Row],[29]]+laps_times[[#This Row],[30]])</f>
        <v>7.1964386574074085E-2</v>
      </c>
      <c r="AN97" s="138">
        <f>IF(ISBLANK(laps_times[[#This Row],[31]]),"DNF",    rounds_cum_time[[#This Row],[30]]+laps_times[[#This Row],[31]])</f>
        <v>7.4425567129629638E-2</v>
      </c>
      <c r="AO97" s="138">
        <f>IF(ISBLANK(laps_times[[#This Row],[32]]),"DNF",    rounds_cum_time[[#This Row],[31]]+laps_times[[#This Row],[32]])</f>
        <v>7.6994791666666673E-2</v>
      </c>
      <c r="AP97" s="138">
        <f>IF(ISBLANK(laps_times[[#This Row],[33]]),"DNF",    rounds_cum_time[[#This Row],[32]]+laps_times[[#This Row],[33]])</f>
        <v>7.9463611111111124E-2</v>
      </c>
      <c r="AQ97" s="138">
        <f>IF(ISBLANK(laps_times[[#This Row],[34]]),"DNF",    rounds_cum_time[[#This Row],[33]]+laps_times[[#This Row],[34]])</f>
        <v>8.189216435185187E-2</v>
      </c>
      <c r="AR97" s="138">
        <f>IF(ISBLANK(laps_times[[#This Row],[35]]),"DNF",    rounds_cum_time[[#This Row],[34]]+laps_times[[#This Row],[35]])</f>
        <v>8.4313113425925942E-2</v>
      </c>
      <c r="AS97" s="138">
        <f>IF(ISBLANK(laps_times[[#This Row],[36]]),"DNF",    rounds_cum_time[[#This Row],[35]]+laps_times[[#This Row],[36]])</f>
        <v>8.6699652777777789E-2</v>
      </c>
      <c r="AT97" s="138">
        <f>IF(ISBLANK(laps_times[[#This Row],[37]]),"DNF",    rounds_cum_time[[#This Row],[36]]+laps_times[[#This Row],[37]])</f>
        <v>8.9122349537037043E-2</v>
      </c>
      <c r="AU97" s="138">
        <f>IF(ISBLANK(laps_times[[#This Row],[38]]),"DNF",    rounds_cum_time[[#This Row],[37]]+laps_times[[#This Row],[38]])</f>
        <v>9.1570694444444448E-2</v>
      </c>
      <c r="AV97" s="138">
        <f>IF(ISBLANK(laps_times[[#This Row],[39]]),"DNF",    rounds_cum_time[[#This Row],[38]]+laps_times[[#This Row],[39]])</f>
        <v>9.4052754629629629E-2</v>
      </c>
      <c r="AW97" s="138">
        <f>IF(ISBLANK(laps_times[[#This Row],[40]]),"DNF",    rounds_cum_time[[#This Row],[39]]+laps_times[[#This Row],[40]])</f>
        <v>9.6526655092592589E-2</v>
      </c>
      <c r="AX97" s="138">
        <f>IF(ISBLANK(laps_times[[#This Row],[41]]),"DNF",    rounds_cum_time[[#This Row],[40]]+laps_times[[#This Row],[41]])</f>
        <v>9.9031099537037037E-2</v>
      </c>
      <c r="AY97" s="138">
        <f>IF(ISBLANK(laps_times[[#This Row],[42]]),"DNF",    rounds_cum_time[[#This Row],[41]]+laps_times[[#This Row],[42]])</f>
        <v>0.10150486111111111</v>
      </c>
      <c r="AZ97" s="138">
        <f>IF(ISBLANK(laps_times[[#This Row],[43]]),"DNF",    rounds_cum_time[[#This Row],[42]]+laps_times[[#This Row],[43]])</f>
        <v>0.10408624999999999</v>
      </c>
      <c r="BA97" s="138">
        <f>IF(ISBLANK(laps_times[[#This Row],[44]]),"DNF",    rounds_cum_time[[#This Row],[43]]+laps_times[[#This Row],[44]])</f>
        <v>0.10671519675925925</v>
      </c>
      <c r="BB97" s="138">
        <f>IF(ISBLANK(laps_times[[#This Row],[45]]),"DNF",    rounds_cum_time[[#This Row],[44]]+laps_times[[#This Row],[45]])</f>
        <v>0.10928695601851851</v>
      </c>
      <c r="BC97" s="138">
        <f>IF(ISBLANK(laps_times[[#This Row],[46]]),"DNF",    rounds_cum_time[[#This Row],[45]]+laps_times[[#This Row],[46]])</f>
        <v>0.11188591435185184</v>
      </c>
      <c r="BD97" s="138">
        <f>IF(ISBLANK(laps_times[[#This Row],[47]]),"DNF",    rounds_cum_time[[#This Row],[46]]+laps_times[[#This Row],[47]])</f>
        <v>0.11450873842592592</v>
      </c>
      <c r="BE97" s="138">
        <f>IF(ISBLANK(laps_times[[#This Row],[48]]),"DNF",    rounds_cum_time[[#This Row],[47]]+laps_times[[#This Row],[48]])</f>
        <v>0.1171680787037037</v>
      </c>
      <c r="BF97" s="138">
        <f>IF(ISBLANK(laps_times[[#This Row],[49]]),"DNF",    rounds_cum_time[[#This Row],[48]]+laps_times[[#This Row],[49]])</f>
        <v>0.11999438657407407</v>
      </c>
      <c r="BG97" s="138">
        <f>IF(ISBLANK(laps_times[[#This Row],[50]]),"DNF",    rounds_cum_time[[#This Row],[49]]+laps_times[[#This Row],[50]])</f>
        <v>0.12281275462962964</v>
      </c>
      <c r="BH97" s="138">
        <f>IF(ISBLANK(laps_times[[#This Row],[51]]),"DNF",    rounds_cum_time[[#This Row],[50]]+laps_times[[#This Row],[51]])</f>
        <v>0.12563729166666668</v>
      </c>
      <c r="BI97" s="138">
        <f>IF(ISBLANK(laps_times[[#This Row],[52]]),"DNF",    rounds_cum_time[[#This Row],[51]]+laps_times[[#This Row],[52]])</f>
        <v>0.12905148148148149</v>
      </c>
      <c r="BJ97" s="138">
        <f>IF(ISBLANK(laps_times[[#This Row],[53]]),"DNF",    rounds_cum_time[[#This Row],[52]]+laps_times[[#This Row],[53]])</f>
        <v>0.13204644675925928</v>
      </c>
      <c r="BK97" s="138">
        <f>IF(ISBLANK(laps_times[[#This Row],[54]]),"DNF",    rounds_cum_time[[#This Row],[53]]+laps_times[[#This Row],[54]])</f>
        <v>0.13525612268518519</v>
      </c>
      <c r="BL97" s="138">
        <f>IF(ISBLANK(laps_times[[#This Row],[55]]),"DNF",    rounds_cum_time[[#This Row],[54]]+laps_times[[#This Row],[55]])</f>
        <v>0.13856372685185186</v>
      </c>
      <c r="BM97" s="138">
        <f>IF(ISBLANK(laps_times[[#This Row],[56]]),"DNF",    rounds_cum_time[[#This Row],[55]]+laps_times[[#This Row],[56]])</f>
        <v>0.14211383101851854</v>
      </c>
      <c r="BN97" s="138">
        <f>IF(ISBLANK(laps_times[[#This Row],[57]]),"DNF",    rounds_cum_time[[#This Row],[56]]+laps_times[[#This Row],[57]])</f>
        <v>0.14552969907407409</v>
      </c>
      <c r="BO97" s="138">
        <f>IF(ISBLANK(laps_times[[#This Row],[58]]),"DNF",    rounds_cum_time[[#This Row],[57]]+laps_times[[#This Row],[58]])</f>
        <v>0.14892509259259262</v>
      </c>
      <c r="BP97" s="138">
        <f>IF(ISBLANK(laps_times[[#This Row],[59]]),"DNF",    rounds_cum_time[[#This Row],[58]]+laps_times[[#This Row],[59]])</f>
        <v>0.15251578703703705</v>
      </c>
      <c r="BQ97" s="138">
        <f>IF(ISBLANK(laps_times[[#This Row],[60]]),"DNF",    rounds_cum_time[[#This Row],[59]]+laps_times[[#This Row],[60]])</f>
        <v>0.15614089120370372</v>
      </c>
      <c r="BR97" s="138">
        <f>IF(ISBLANK(laps_times[[#This Row],[61]]),"DNF",    rounds_cum_time[[#This Row],[60]]+laps_times[[#This Row],[61]])</f>
        <v>0.15955653935185188</v>
      </c>
      <c r="BS97" s="138">
        <f>IF(ISBLANK(laps_times[[#This Row],[62]]),"DNF",    rounds_cum_time[[#This Row],[61]]+laps_times[[#This Row],[62]])</f>
        <v>0.16313395833333336</v>
      </c>
      <c r="BT97" s="139">
        <f>IF(ISBLANK(laps_times[[#This Row],[63]]),"DNF",    rounds_cum_time[[#This Row],[62]]+laps_times[[#This Row],[63]])</f>
        <v>0.16610854166666669</v>
      </c>
    </row>
    <row r="98" spans="2:72" x14ac:dyDescent="0.2">
      <c r="B98" s="130">
        <f>laps_times[[#This Row],[poř]]</f>
        <v>93</v>
      </c>
      <c r="C98" s="131">
        <f>laps_times[[#This Row],[s.č.]]</f>
        <v>74</v>
      </c>
      <c r="D98" s="131" t="str">
        <f>laps_times[[#This Row],[jméno]]</f>
        <v>Škarda Jan</v>
      </c>
      <c r="E98" s="132">
        <f>laps_times[[#This Row],[roč]]</f>
        <v>1969</v>
      </c>
      <c r="F98" s="132" t="str">
        <f>laps_times[[#This Row],[kat]]</f>
        <v>M3</v>
      </c>
      <c r="G98" s="132">
        <f>laps_times[[#This Row],[poř_kat]]</f>
        <v>33</v>
      </c>
      <c r="H98" s="131" t="str">
        <f>IF(ISBLANK(laps_times[[#This Row],[klub]]),"-",laps_times[[#This Row],[klub]])</f>
        <v>-</v>
      </c>
      <c r="I98" s="134">
        <f>laps_times[[#This Row],[celk. čas]]</f>
        <v>0.16901653935185187</v>
      </c>
      <c r="J98" s="138">
        <f>laps_times[[#This Row],[1]]</f>
        <v>3.0196412037037036E-3</v>
      </c>
      <c r="K98" s="138">
        <f>IF(ISBLANK(laps_times[[#This Row],[2]]),"DNF",    rounds_cum_time[[#This Row],[1]]+laps_times[[#This Row],[2]])</f>
        <v>5.354895833333333E-3</v>
      </c>
      <c r="L98" s="138">
        <f>IF(ISBLANK(laps_times[[#This Row],[3]]),"DNF",    rounds_cum_time[[#This Row],[2]]+laps_times[[#This Row],[3]])</f>
        <v>7.7248379629629629E-3</v>
      </c>
      <c r="M98" s="138">
        <f>IF(ISBLANK(laps_times[[#This Row],[4]]),"DNF",    rounds_cum_time[[#This Row],[3]]+laps_times[[#This Row],[4]])</f>
        <v>1.0052511574074073E-2</v>
      </c>
      <c r="N98" s="138">
        <f>IF(ISBLANK(laps_times[[#This Row],[5]]),"DNF",    rounds_cum_time[[#This Row],[4]]+laps_times[[#This Row],[5]])</f>
        <v>1.2369305555555555E-2</v>
      </c>
      <c r="O98" s="138">
        <f>IF(ISBLANK(laps_times[[#This Row],[6]]),"DNF",    rounds_cum_time[[#This Row],[5]]+laps_times[[#This Row],[6]])</f>
        <v>1.4684155092592592E-2</v>
      </c>
      <c r="P98" s="138">
        <f>IF(ISBLANK(laps_times[[#This Row],[7]]),"DNF",    rounds_cum_time[[#This Row],[6]]+laps_times[[#This Row],[7]])</f>
        <v>1.703369212962963E-2</v>
      </c>
      <c r="Q98" s="138">
        <f>IF(ISBLANK(laps_times[[#This Row],[8]]),"DNF",    rounds_cum_time[[#This Row],[7]]+laps_times[[#This Row],[8]])</f>
        <v>1.9357476851851851E-2</v>
      </c>
      <c r="R98" s="138">
        <f>IF(ISBLANK(laps_times[[#This Row],[9]]),"DNF",    rounds_cum_time[[#This Row],[8]]+laps_times[[#This Row],[9]])</f>
        <v>2.1663935185185185E-2</v>
      </c>
      <c r="S98" s="138">
        <f>IF(ISBLANK(laps_times[[#This Row],[10]]),"DNF",    rounds_cum_time[[#This Row],[9]]+laps_times[[#This Row],[10]])</f>
        <v>2.4043703703703703E-2</v>
      </c>
      <c r="T98" s="138">
        <f>IF(ISBLANK(laps_times[[#This Row],[11]]),"DNF",    rounds_cum_time[[#This Row],[10]]+laps_times[[#This Row],[11]])</f>
        <v>2.6406967592592593E-2</v>
      </c>
      <c r="U98" s="138">
        <f>IF(ISBLANK(laps_times[[#This Row],[12]]),"DNF",    rounds_cum_time[[#This Row],[11]]+laps_times[[#This Row],[12]])</f>
        <v>2.8785868055555556E-2</v>
      </c>
      <c r="V98" s="138">
        <f>IF(ISBLANK(laps_times[[#This Row],[13]]),"DNF",    rounds_cum_time[[#This Row],[12]]+laps_times[[#This Row],[13]])</f>
        <v>3.1108668981481482E-2</v>
      </c>
      <c r="W98" s="138">
        <f>IF(ISBLANK(laps_times[[#This Row],[14]]),"DNF",    rounds_cum_time[[#This Row],[13]]+laps_times[[#This Row],[14]])</f>
        <v>3.3552395833333332E-2</v>
      </c>
      <c r="X98" s="138">
        <f>IF(ISBLANK(laps_times[[#This Row],[15]]),"DNF",    rounds_cum_time[[#This Row],[14]]+laps_times[[#This Row],[15]])</f>
        <v>3.5953437499999998E-2</v>
      </c>
      <c r="Y98" s="138">
        <f>IF(ISBLANK(laps_times[[#This Row],[16]]),"DNF",    rounds_cum_time[[#This Row],[15]]+laps_times[[#This Row],[16]])</f>
        <v>3.8285763888888887E-2</v>
      </c>
      <c r="Z98" s="138">
        <f>IF(ISBLANK(laps_times[[#This Row],[17]]),"DNF",    rounds_cum_time[[#This Row],[16]]+laps_times[[#This Row],[17]])</f>
        <v>4.0672800925925921E-2</v>
      </c>
      <c r="AA98" s="138">
        <f>IF(ISBLANK(laps_times[[#This Row],[18]]),"DNF",    rounds_cum_time[[#This Row],[17]]+laps_times[[#This Row],[18]])</f>
        <v>4.3050636574074069E-2</v>
      </c>
      <c r="AB98" s="138">
        <f>IF(ISBLANK(laps_times[[#This Row],[19]]),"DNF",    rounds_cum_time[[#This Row],[18]]+laps_times[[#This Row],[19]])</f>
        <v>4.542391203703703E-2</v>
      </c>
      <c r="AC98" s="138">
        <f>IF(ISBLANK(laps_times[[#This Row],[20]]),"DNF",    rounds_cum_time[[#This Row],[19]]+laps_times[[#This Row],[20]])</f>
        <v>4.780291666666666E-2</v>
      </c>
      <c r="AD98" s="138">
        <f>IF(ISBLANK(laps_times[[#This Row],[21]]),"DNF",    rounds_cum_time[[#This Row],[20]]+laps_times[[#This Row],[21]])</f>
        <v>5.022217592592592E-2</v>
      </c>
      <c r="AE98" s="138">
        <f>IF(ISBLANK(laps_times[[#This Row],[22]]),"DNF",    rounds_cum_time[[#This Row],[21]]+laps_times[[#This Row],[22]])</f>
        <v>5.2585787037037028E-2</v>
      </c>
      <c r="AF98" s="138">
        <f>IF(ISBLANK(laps_times[[#This Row],[23]]),"DNF",    rounds_cum_time[[#This Row],[22]]+laps_times[[#This Row],[23]])</f>
        <v>5.4970300925925919E-2</v>
      </c>
      <c r="AG98" s="138">
        <f>IF(ISBLANK(laps_times[[#This Row],[24]]),"DNF",    rounds_cum_time[[#This Row],[23]]+laps_times[[#This Row],[24]])</f>
        <v>5.7366261574074068E-2</v>
      </c>
      <c r="AH98" s="138">
        <f>IF(ISBLANK(laps_times[[#This Row],[25]]),"DNF",    rounds_cum_time[[#This Row],[24]]+laps_times[[#This Row],[25]])</f>
        <v>5.9824479166666659E-2</v>
      </c>
      <c r="AI98" s="138">
        <f>IF(ISBLANK(laps_times[[#This Row],[26]]),"DNF",    rounds_cum_time[[#This Row],[25]]+laps_times[[#This Row],[26]])</f>
        <v>6.2273703703703699E-2</v>
      </c>
      <c r="AJ98" s="138">
        <f>IF(ISBLANK(laps_times[[#This Row],[27]]),"DNF",    rounds_cum_time[[#This Row],[26]]+laps_times[[#This Row],[27]])</f>
        <v>6.4736134259259254E-2</v>
      </c>
      <c r="AK98" s="138">
        <f>IF(ISBLANK(laps_times[[#This Row],[28]]),"DNF",    rounds_cum_time[[#This Row],[27]]+laps_times[[#This Row],[28]])</f>
        <v>6.719953703703703E-2</v>
      </c>
      <c r="AL98" s="138">
        <f>IF(ISBLANK(laps_times[[#This Row],[29]]),"DNF",    rounds_cum_time[[#This Row],[28]]+laps_times[[#This Row],[29]])</f>
        <v>6.9623877314814814E-2</v>
      </c>
      <c r="AM98" s="138">
        <f>IF(ISBLANK(laps_times[[#This Row],[30]]),"DNF",    rounds_cum_time[[#This Row],[29]]+laps_times[[#This Row],[30]])</f>
        <v>7.2066574074074075E-2</v>
      </c>
      <c r="AN98" s="138">
        <f>IF(ISBLANK(laps_times[[#This Row],[31]]),"DNF",    rounds_cum_time[[#This Row],[30]]+laps_times[[#This Row],[31]])</f>
        <v>7.4565462962962958E-2</v>
      </c>
      <c r="AO98" s="138">
        <f>IF(ISBLANK(laps_times[[#This Row],[32]]),"DNF",    rounds_cum_time[[#This Row],[31]]+laps_times[[#This Row],[32]])</f>
        <v>7.699697916666666E-2</v>
      </c>
      <c r="AP98" s="138">
        <f>IF(ISBLANK(laps_times[[#This Row],[33]]),"DNF",    rounds_cum_time[[#This Row],[32]]+laps_times[[#This Row],[33]])</f>
        <v>7.9420798611111107E-2</v>
      </c>
      <c r="AQ98" s="138">
        <f>IF(ISBLANK(laps_times[[#This Row],[34]]),"DNF",    rounds_cum_time[[#This Row],[33]]+laps_times[[#This Row],[34]])</f>
        <v>8.1845682870370362E-2</v>
      </c>
      <c r="AR98" s="138">
        <f>IF(ISBLANK(laps_times[[#This Row],[35]]),"DNF",    rounds_cum_time[[#This Row],[34]]+laps_times[[#This Row],[35]])</f>
        <v>8.4334733796296288E-2</v>
      </c>
      <c r="AS98" s="138">
        <f>IF(ISBLANK(laps_times[[#This Row],[36]]),"DNF",    rounds_cum_time[[#This Row],[35]]+laps_times[[#This Row],[36]])</f>
        <v>8.6876481481481471E-2</v>
      </c>
      <c r="AT98" s="138">
        <f>IF(ISBLANK(laps_times[[#This Row],[37]]),"DNF",    rounds_cum_time[[#This Row],[36]]+laps_times[[#This Row],[37]])</f>
        <v>8.9373900462962952E-2</v>
      </c>
      <c r="AU98" s="138">
        <f>IF(ISBLANK(laps_times[[#This Row],[38]]),"DNF",    rounds_cum_time[[#This Row],[37]]+laps_times[[#This Row],[38]])</f>
        <v>9.2045393518518509E-2</v>
      </c>
      <c r="AV98" s="138">
        <f>IF(ISBLANK(laps_times[[#This Row],[39]]),"DNF",    rounds_cum_time[[#This Row],[38]]+laps_times[[#This Row],[39]])</f>
        <v>9.4823032407407401E-2</v>
      </c>
      <c r="AW98" s="138">
        <f>IF(ISBLANK(laps_times[[#This Row],[40]]),"DNF",    rounds_cum_time[[#This Row],[39]]+laps_times[[#This Row],[40]])</f>
        <v>9.7475277777777772E-2</v>
      </c>
      <c r="AX98" s="138">
        <f>IF(ISBLANK(laps_times[[#This Row],[41]]),"DNF",    rounds_cum_time[[#This Row],[40]]+laps_times[[#This Row],[41]])</f>
        <v>0.10006347222222221</v>
      </c>
      <c r="AY98" s="138">
        <f>IF(ISBLANK(laps_times[[#This Row],[42]]),"DNF",    rounds_cum_time[[#This Row],[41]]+laps_times[[#This Row],[42]])</f>
        <v>0.10274652777777776</v>
      </c>
      <c r="AZ98" s="138">
        <f>IF(ISBLANK(laps_times[[#This Row],[43]]),"DNF",    rounds_cum_time[[#This Row],[42]]+laps_times[[#This Row],[43]])</f>
        <v>0.10554307870370369</v>
      </c>
      <c r="BA98" s="138">
        <f>IF(ISBLANK(laps_times[[#This Row],[44]]),"DNF",    rounds_cum_time[[#This Row],[43]]+laps_times[[#This Row],[44]])</f>
        <v>0.10837799768518518</v>
      </c>
      <c r="BB98" s="138">
        <f>IF(ISBLANK(laps_times[[#This Row],[45]]),"DNF",    rounds_cum_time[[#This Row],[44]]+laps_times[[#This Row],[45]])</f>
        <v>0.11117666666666666</v>
      </c>
      <c r="BC98" s="138">
        <f>IF(ISBLANK(laps_times[[#This Row],[46]]),"DNF",    rounds_cum_time[[#This Row],[45]]+laps_times[[#This Row],[46]])</f>
        <v>0.11419733796296296</v>
      </c>
      <c r="BD98" s="138">
        <f>IF(ISBLANK(laps_times[[#This Row],[47]]),"DNF",    rounds_cum_time[[#This Row],[46]]+laps_times[[#This Row],[47]])</f>
        <v>0.11727409722222222</v>
      </c>
      <c r="BE98" s="138">
        <f>IF(ISBLANK(laps_times[[#This Row],[48]]),"DNF",    rounds_cum_time[[#This Row],[47]]+laps_times[[#This Row],[48]])</f>
        <v>0.12012247685185184</v>
      </c>
      <c r="BF98" s="138">
        <f>IF(ISBLANK(laps_times[[#This Row],[49]]),"DNF",    rounds_cum_time[[#This Row],[48]]+laps_times[[#This Row],[49]])</f>
        <v>0.12307686342592591</v>
      </c>
      <c r="BG98" s="138">
        <f>IF(ISBLANK(laps_times[[#This Row],[50]]),"DNF",    rounds_cum_time[[#This Row],[49]]+laps_times[[#This Row],[50]])</f>
        <v>0.12647221064814815</v>
      </c>
      <c r="BH98" s="138">
        <f>IF(ISBLANK(laps_times[[#This Row],[51]]),"DNF",    rounds_cum_time[[#This Row],[50]]+laps_times[[#This Row],[51]])</f>
        <v>0.12947332175925927</v>
      </c>
      <c r="BI98" s="138">
        <f>IF(ISBLANK(laps_times[[#This Row],[52]]),"DNF",    rounds_cum_time[[#This Row],[51]]+laps_times[[#This Row],[52]])</f>
        <v>0.13266233796296298</v>
      </c>
      <c r="BJ98" s="138">
        <f>IF(ISBLANK(laps_times[[#This Row],[53]]),"DNF",    rounds_cum_time[[#This Row],[52]]+laps_times[[#This Row],[53]])</f>
        <v>0.13604863425925928</v>
      </c>
      <c r="BK98" s="138">
        <f>IF(ISBLANK(laps_times[[#This Row],[54]]),"DNF",    rounds_cum_time[[#This Row],[53]]+laps_times[[#This Row],[54]])</f>
        <v>0.1392521990740741</v>
      </c>
      <c r="BL98" s="138">
        <f>IF(ISBLANK(laps_times[[#This Row],[55]]),"DNF",    rounds_cum_time[[#This Row],[54]]+laps_times[[#This Row],[55]])</f>
        <v>0.1425242939814815</v>
      </c>
      <c r="BM98" s="138">
        <f>IF(ISBLANK(laps_times[[#This Row],[56]]),"DNF",    rounds_cum_time[[#This Row],[55]]+laps_times[[#This Row],[56]])</f>
        <v>0.14590738425925928</v>
      </c>
      <c r="BN98" s="138">
        <f>IF(ISBLANK(laps_times[[#This Row],[57]]),"DNF",    rounds_cum_time[[#This Row],[56]]+laps_times[[#This Row],[57]])</f>
        <v>0.14899325231481483</v>
      </c>
      <c r="BO98" s="138">
        <f>IF(ISBLANK(laps_times[[#This Row],[58]]),"DNF",    rounds_cum_time[[#This Row],[57]]+laps_times[[#This Row],[58]])</f>
        <v>0.15216656250000002</v>
      </c>
      <c r="BP98" s="138">
        <f>IF(ISBLANK(laps_times[[#This Row],[59]]),"DNF",    rounds_cum_time[[#This Row],[58]]+laps_times[[#This Row],[59]])</f>
        <v>0.15546332175925928</v>
      </c>
      <c r="BQ98" s="138">
        <f>IF(ISBLANK(laps_times[[#This Row],[60]]),"DNF",    rounds_cum_time[[#This Row],[59]]+laps_times[[#This Row],[60]])</f>
        <v>0.15887773148148152</v>
      </c>
      <c r="BR98" s="138">
        <f>IF(ISBLANK(laps_times[[#This Row],[61]]),"DNF",    rounds_cum_time[[#This Row],[60]]+laps_times[[#This Row],[61]])</f>
        <v>0.16211594907407412</v>
      </c>
      <c r="BS98" s="138">
        <f>IF(ISBLANK(laps_times[[#This Row],[62]]),"DNF",    rounds_cum_time[[#This Row],[61]]+laps_times[[#This Row],[62]])</f>
        <v>0.165607650462963</v>
      </c>
      <c r="BT98" s="139">
        <f>IF(ISBLANK(laps_times[[#This Row],[63]]),"DNF",    rounds_cum_time[[#This Row],[62]]+laps_times[[#This Row],[63]])</f>
        <v>0.16901653935185187</v>
      </c>
    </row>
    <row r="99" spans="2:72" x14ac:dyDescent="0.2">
      <c r="B99" s="130">
        <f>laps_times[[#This Row],[poř]]</f>
        <v>94</v>
      </c>
      <c r="C99" s="131">
        <f>laps_times[[#This Row],[s.č.]]</f>
        <v>106</v>
      </c>
      <c r="D99" s="131" t="str">
        <f>laps_times[[#This Row],[jméno]]</f>
        <v>Valiga Petr</v>
      </c>
      <c r="E99" s="132">
        <f>laps_times[[#This Row],[roč]]</f>
        <v>1973</v>
      </c>
      <c r="F99" s="132" t="str">
        <f>laps_times[[#This Row],[kat]]</f>
        <v>M3</v>
      </c>
      <c r="G99" s="132">
        <f>laps_times[[#This Row],[poř_kat]]</f>
        <v>34</v>
      </c>
      <c r="H99" s="131" t="str">
        <f>IF(ISBLANK(laps_times[[#This Row],[klub]]),"-",laps_times[[#This Row],[klub]])</f>
        <v>Skrejchovský střely</v>
      </c>
      <c r="I99" s="134">
        <f>laps_times[[#This Row],[celk. čas]]</f>
        <v>0.17045016203703703</v>
      </c>
      <c r="J99" s="138">
        <f>laps_times[[#This Row],[1]]</f>
        <v>2.8822453703703701E-3</v>
      </c>
      <c r="K99" s="138">
        <f>IF(ISBLANK(laps_times[[#This Row],[2]]),"DNF",    rounds_cum_time[[#This Row],[1]]+laps_times[[#This Row],[2]])</f>
        <v>5.1361226851851845E-3</v>
      </c>
      <c r="L99" s="138">
        <f>IF(ISBLANK(laps_times[[#This Row],[3]]),"DNF",    rounds_cum_time[[#This Row],[2]]+laps_times[[#This Row],[3]])</f>
        <v>7.4242708333333331E-3</v>
      </c>
      <c r="M99" s="138">
        <f>IF(ISBLANK(laps_times[[#This Row],[4]]),"DNF",    rounds_cum_time[[#This Row],[3]]+laps_times[[#This Row],[4]])</f>
        <v>9.7225000000000002E-3</v>
      </c>
      <c r="N99" s="138">
        <f>IF(ISBLANK(laps_times[[#This Row],[5]]),"DNF",    rounds_cum_time[[#This Row],[4]]+laps_times[[#This Row],[5]])</f>
        <v>1.1996909722222223E-2</v>
      </c>
      <c r="O99" s="138">
        <f>IF(ISBLANK(laps_times[[#This Row],[6]]),"DNF",    rounds_cum_time[[#This Row],[5]]+laps_times[[#This Row],[6]])</f>
        <v>1.4280266203703705E-2</v>
      </c>
      <c r="P99" s="138">
        <f>IF(ISBLANK(laps_times[[#This Row],[7]]),"DNF",    rounds_cum_time[[#This Row],[6]]+laps_times[[#This Row],[7]])</f>
        <v>1.6519201388888891E-2</v>
      </c>
      <c r="Q99" s="138">
        <f>IF(ISBLANK(laps_times[[#This Row],[8]]),"DNF",    rounds_cum_time[[#This Row],[7]]+laps_times[[#This Row],[8]])</f>
        <v>1.8718321759259263E-2</v>
      </c>
      <c r="R99" s="138">
        <f>IF(ISBLANK(laps_times[[#This Row],[9]]),"DNF",    rounds_cum_time[[#This Row],[8]]+laps_times[[#This Row],[9]])</f>
        <v>2.0924930555555558E-2</v>
      </c>
      <c r="S99" s="138">
        <f>IF(ISBLANK(laps_times[[#This Row],[10]]),"DNF",    rounds_cum_time[[#This Row],[9]]+laps_times[[#This Row],[10]])</f>
        <v>2.3177048611111112E-2</v>
      </c>
      <c r="T99" s="138">
        <f>IF(ISBLANK(laps_times[[#This Row],[11]]),"DNF",    rounds_cum_time[[#This Row],[10]]+laps_times[[#This Row],[11]])</f>
        <v>2.5468217592592594E-2</v>
      </c>
      <c r="U99" s="138">
        <f>IF(ISBLANK(laps_times[[#This Row],[12]]),"DNF",    rounds_cum_time[[#This Row],[11]]+laps_times[[#This Row],[12]])</f>
        <v>2.7796689814814816E-2</v>
      </c>
      <c r="V99" s="138">
        <f>IF(ISBLANK(laps_times[[#This Row],[13]]),"DNF",    rounds_cum_time[[#This Row],[12]]+laps_times[[#This Row],[13]])</f>
        <v>3.0129583333333335E-2</v>
      </c>
      <c r="W99" s="138">
        <f>IF(ISBLANK(laps_times[[#This Row],[14]]),"DNF",    rounds_cum_time[[#This Row],[13]]+laps_times[[#This Row],[14]])</f>
        <v>3.2481944444444445E-2</v>
      </c>
      <c r="X99" s="138">
        <f>IF(ISBLANK(laps_times[[#This Row],[15]]),"DNF",    rounds_cum_time[[#This Row],[14]]+laps_times[[#This Row],[15]])</f>
        <v>3.4854537037037038E-2</v>
      </c>
      <c r="Y99" s="138">
        <f>IF(ISBLANK(laps_times[[#This Row],[16]]),"DNF",    rounds_cum_time[[#This Row],[15]]+laps_times[[#This Row],[16]])</f>
        <v>3.7184687500000001E-2</v>
      </c>
      <c r="Z99" s="138">
        <f>IF(ISBLANK(laps_times[[#This Row],[17]]),"DNF",    rounds_cum_time[[#This Row],[16]]+laps_times[[#This Row],[17]])</f>
        <v>3.9517256944444447E-2</v>
      </c>
      <c r="AA99" s="138">
        <f>IF(ISBLANK(laps_times[[#This Row],[18]]),"DNF",    rounds_cum_time[[#This Row],[17]]+laps_times[[#This Row],[18]])</f>
        <v>4.1831793981481485E-2</v>
      </c>
      <c r="AB99" s="138">
        <f>IF(ISBLANK(laps_times[[#This Row],[19]]),"DNF",    rounds_cum_time[[#This Row],[18]]+laps_times[[#This Row],[19]])</f>
        <v>4.4104039351851858E-2</v>
      </c>
      <c r="AC99" s="138">
        <f>IF(ISBLANK(laps_times[[#This Row],[20]]),"DNF",    rounds_cum_time[[#This Row],[19]]+laps_times[[#This Row],[20]])</f>
        <v>4.6320995370370377E-2</v>
      </c>
      <c r="AD99" s="138">
        <f>IF(ISBLANK(laps_times[[#This Row],[21]]),"DNF",    rounds_cum_time[[#This Row],[20]]+laps_times[[#This Row],[21]])</f>
        <v>4.8557256944444453E-2</v>
      </c>
      <c r="AE99" s="138">
        <f>IF(ISBLANK(laps_times[[#This Row],[22]]),"DNF",    rounds_cum_time[[#This Row],[21]]+laps_times[[#This Row],[22]])</f>
        <v>5.0797523148148158E-2</v>
      </c>
      <c r="AF99" s="138">
        <f>IF(ISBLANK(laps_times[[#This Row],[23]]),"DNF",    rounds_cum_time[[#This Row],[22]]+laps_times[[#This Row],[23]])</f>
        <v>5.3039780092592602E-2</v>
      </c>
      <c r="AG99" s="138">
        <f>IF(ISBLANK(laps_times[[#This Row],[24]]),"DNF",    rounds_cum_time[[#This Row],[23]]+laps_times[[#This Row],[24]])</f>
        <v>5.529721064814816E-2</v>
      </c>
      <c r="AH99" s="138">
        <f>IF(ISBLANK(laps_times[[#This Row],[25]]),"DNF",    rounds_cum_time[[#This Row],[24]]+laps_times[[#This Row],[25]])</f>
        <v>5.7567372685185199E-2</v>
      </c>
      <c r="AI99" s="138">
        <f>IF(ISBLANK(laps_times[[#This Row],[26]]),"DNF",    rounds_cum_time[[#This Row],[25]]+laps_times[[#This Row],[26]])</f>
        <v>5.9826655092592607E-2</v>
      </c>
      <c r="AJ99" s="138">
        <f>IF(ISBLANK(laps_times[[#This Row],[27]]),"DNF",    rounds_cum_time[[#This Row],[26]]+laps_times[[#This Row],[27]])</f>
        <v>6.2294189814814827E-2</v>
      </c>
      <c r="AK99" s="138">
        <f>IF(ISBLANK(laps_times[[#This Row],[28]]),"DNF",    rounds_cum_time[[#This Row],[27]]+laps_times[[#This Row],[28]])</f>
        <v>6.4643634259259272E-2</v>
      </c>
      <c r="AL99" s="138">
        <f>IF(ISBLANK(laps_times[[#This Row],[29]]),"DNF",    rounds_cum_time[[#This Row],[28]]+laps_times[[#This Row],[29]])</f>
        <v>6.7024965277777793E-2</v>
      </c>
      <c r="AM99" s="138">
        <f>IF(ISBLANK(laps_times[[#This Row],[30]]),"DNF",    rounds_cum_time[[#This Row],[29]]+laps_times[[#This Row],[30]])</f>
        <v>6.9439143518518529E-2</v>
      </c>
      <c r="AN99" s="138">
        <f>IF(ISBLANK(laps_times[[#This Row],[31]]),"DNF",    rounds_cum_time[[#This Row],[30]]+laps_times[[#This Row],[31]])</f>
        <v>7.2026504629629645E-2</v>
      </c>
      <c r="AO99" s="138">
        <f>IF(ISBLANK(laps_times[[#This Row],[32]]),"DNF",    rounds_cum_time[[#This Row],[31]]+laps_times[[#This Row],[32]])</f>
        <v>7.4489872685185199E-2</v>
      </c>
      <c r="AP99" s="138">
        <f>IF(ISBLANK(laps_times[[#This Row],[33]]),"DNF",    rounds_cum_time[[#This Row],[32]]+laps_times[[#This Row],[33]])</f>
        <v>7.6984050925925945E-2</v>
      </c>
      <c r="AQ99" s="138">
        <f>IF(ISBLANK(laps_times[[#This Row],[34]]),"DNF",    rounds_cum_time[[#This Row],[33]]+laps_times[[#This Row],[34]])</f>
        <v>7.951822916666669E-2</v>
      </c>
      <c r="AR99" s="138">
        <f>IF(ISBLANK(laps_times[[#This Row],[35]]),"DNF",    rounds_cum_time[[#This Row],[34]]+laps_times[[#This Row],[35]])</f>
        <v>8.2453923611111132E-2</v>
      </c>
      <c r="AS99" s="138">
        <f>IF(ISBLANK(laps_times[[#This Row],[36]]),"DNF",    rounds_cum_time[[#This Row],[35]]+laps_times[[#This Row],[36]])</f>
        <v>8.5034884259259286E-2</v>
      </c>
      <c r="AT99" s="138">
        <f>IF(ISBLANK(laps_times[[#This Row],[37]]),"DNF",    rounds_cum_time[[#This Row],[36]]+laps_times[[#This Row],[37]])</f>
        <v>8.7655150462962989E-2</v>
      </c>
      <c r="AU99" s="138">
        <f>IF(ISBLANK(laps_times[[#This Row],[38]]),"DNF",    rounds_cum_time[[#This Row],[37]]+laps_times[[#This Row],[38]])</f>
        <v>9.0337673611111141E-2</v>
      </c>
      <c r="AV99" s="138">
        <f>IF(ISBLANK(laps_times[[#This Row],[39]]),"DNF",    rounds_cum_time[[#This Row],[38]]+laps_times[[#This Row],[39]])</f>
        <v>9.2922013888888919E-2</v>
      </c>
      <c r="AW99" s="138">
        <f>IF(ISBLANK(laps_times[[#This Row],[40]]),"DNF",    rounds_cum_time[[#This Row],[39]]+laps_times[[#This Row],[40]])</f>
        <v>9.5834039351851877E-2</v>
      </c>
      <c r="AX99" s="138">
        <f>IF(ISBLANK(laps_times[[#This Row],[41]]),"DNF",    rounds_cum_time[[#This Row],[40]]+laps_times[[#This Row],[41]])</f>
        <v>9.8509513888888914E-2</v>
      </c>
      <c r="AY99" s="138">
        <f>IF(ISBLANK(laps_times[[#This Row],[42]]),"DNF",    rounds_cum_time[[#This Row],[41]]+laps_times[[#This Row],[42]])</f>
        <v>0.10132405092592595</v>
      </c>
      <c r="AZ99" s="138">
        <f>IF(ISBLANK(laps_times[[#This Row],[43]]),"DNF",    rounds_cum_time[[#This Row],[42]]+laps_times[[#This Row],[43]])</f>
        <v>0.10425385416666669</v>
      </c>
      <c r="BA99" s="138">
        <f>IF(ISBLANK(laps_times[[#This Row],[44]]),"DNF",    rounds_cum_time[[#This Row],[43]]+laps_times[[#This Row],[44]])</f>
        <v>0.10746547453703706</v>
      </c>
      <c r="BB99" s="138">
        <f>IF(ISBLANK(laps_times[[#This Row],[45]]),"DNF",    rounds_cum_time[[#This Row],[44]]+laps_times[[#This Row],[45]])</f>
        <v>0.11050490740740743</v>
      </c>
      <c r="BC99" s="138">
        <f>IF(ISBLANK(laps_times[[#This Row],[46]]),"DNF",    rounds_cum_time[[#This Row],[45]]+laps_times[[#This Row],[46]])</f>
        <v>0.11363546296296298</v>
      </c>
      <c r="BD99" s="138">
        <f>IF(ISBLANK(laps_times[[#This Row],[47]]),"DNF",    rounds_cum_time[[#This Row],[46]]+laps_times[[#This Row],[47]])</f>
        <v>0.11653480324074075</v>
      </c>
      <c r="BE99" s="138">
        <f>IF(ISBLANK(laps_times[[#This Row],[48]]),"DNF",    rounds_cum_time[[#This Row],[47]]+laps_times[[#This Row],[48]])</f>
        <v>0.11963899305555557</v>
      </c>
      <c r="BF99" s="138">
        <f>IF(ISBLANK(laps_times[[#This Row],[49]]),"DNF",    rounds_cum_time[[#This Row],[48]]+laps_times[[#This Row],[49]])</f>
        <v>0.12288626157407409</v>
      </c>
      <c r="BG99" s="138">
        <f>IF(ISBLANK(laps_times[[#This Row],[50]]),"DNF",    rounds_cum_time[[#This Row],[49]]+laps_times[[#This Row],[50]])</f>
        <v>0.12614148148148149</v>
      </c>
      <c r="BH99" s="138">
        <f>IF(ISBLANK(laps_times[[#This Row],[51]]),"DNF",    rounds_cum_time[[#This Row],[50]]+laps_times[[#This Row],[51]])</f>
        <v>0.1294749189814815</v>
      </c>
      <c r="BI99" s="138">
        <f>IF(ISBLANK(laps_times[[#This Row],[52]]),"DNF",    rounds_cum_time[[#This Row],[51]]+laps_times[[#This Row],[52]])</f>
        <v>0.13375425925925927</v>
      </c>
      <c r="BJ99" s="138">
        <f>IF(ISBLANK(laps_times[[#This Row],[53]]),"DNF",    rounds_cum_time[[#This Row],[52]]+laps_times[[#This Row],[53]])</f>
        <v>0.13661715277777778</v>
      </c>
      <c r="BK99" s="138">
        <f>IF(ISBLANK(laps_times[[#This Row],[54]]),"DNF",    rounds_cum_time[[#This Row],[53]]+laps_times[[#This Row],[54]])</f>
        <v>0.14067612268518517</v>
      </c>
      <c r="BL99" s="138">
        <f>IF(ISBLANK(laps_times[[#This Row],[55]]),"DNF",    rounds_cum_time[[#This Row],[54]]+laps_times[[#This Row],[55]])</f>
        <v>0.1440849884259259</v>
      </c>
      <c r="BM99" s="138">
        <f>IF(ISBLANK(laps_times[[#This Row],[56]]),"DNF",    rounds_cum_time[[#This Row],[55]]+laps_times[[#This Row],[56]])</f>
        <v>0.14766459490740738</v>
      </c>
      <c r="BN99" s="138">
        <f>IF(ISBLANK(laps_times[[#This Row],[57]]),"DNF",    rounds_cum_time[[#This Row],[56]]+laps_times[[#This Row],[57]])</f>
        <v>0.15087115740740739</v>
      </c>
      <c r="BO99" s="138">
        <f>IF(ISBLANK(laps_times[[#This Row],[58]]),"DNF",    rounds_cum_time[[#This Row],[57]]+laps_times[[#This Row],[58]])</f>
        <v>0.15404365740740739</v>
      </c>
      <c r="BP99" s="138">
        <f>IF(ISBLANK(laps_times[[#This Row],[59]]),"DNF",    rounds_cum_time[[#This Row],[58]]+laps_times[[#This Row],[59]])</f>
        <v>0.15763173611111109</v>
      </c>
      <c r="BQ99" s="138">
        <f>IF(ISBLANK(laps_times[[#This Row],[60]]),"DNF",    rounds_cum_time[[#This Row],[59]]+laps_times[[#This Row],[60]])</f>
        <v>0.1610926736111111</v>
      </c>
      <c r="BR99" s="138">
        <f>IF(ISBLANK(laps_times[[#This Row],[61]]),"DNF",    rounds_cum_time[[#This Row],[60]]+laps_times[[#This Row],[61]])</f>
        <v>0.16480306712962961</v>
      </c>
      <c r="BS99" s="138">
        <f>IF(ISBLANK(laps_times[[#This Row],[62]]),"DNF",    rounds_cum_time[[#This Row],[61]]+laps_times[[#This Row],[62]])</f>
        <v>0.16766748842592591</v>
      </c>
      <c r="BT99" s="139">
        <f>IF(ISBLANK(laps_times[[#This Row],[63]]),"DNF",    rounds_cum_time[[#This Row],[62]]+laps_times[[#This Row],[63]])</f>
        <v>0.17045016203703703</v>
      </c>
    </row>
    <row r="100" spans="2:72" x14ac:dyDescent="0.2">
      <c r="B100" s="130">
        <f>laps_times[[#This Row],[poř]]</f>
        <v>95</v>
      </c>
      <c r="C100" s="131">
        <f>laps_times[[#This Row],[s.č.]]</f>
        <v>98</v>
      </c>
      <c r="D100" s="131" t="str">
        <f>laps_times[[#This Row],[jméno]]</f>
        <v>Turický Ladislav</v>
      </c>
      <c r="E100" s="132">
        <f>laps_times[[#This Row],[roč]]</f>
        <v>1981</v>
      </c>
      <c r="F100" s="132" t="str">
        <f>laps_times[[#This Row],[kat]]</f>
        <v>M2</v>
      </c>
      <c r="G100" s="132">
        <f>laps_times[[#This Row],[poř_kat]]</f>
        <v>21</v>
      </c>
      <c r="H100" s="131" t="str">
        <f>IF(ISBLANK(laps_times[[#This Row],[klub]]),"-",laps_times[[#This Row],[klub]])</f>
        <v>Pteam</v>
      </c>
      <c r="I100" s="134">
        <f>laps_times[[#This Row],[celk. čas]]</f>
        <v>0.17105030092592591</v>
      </c>
      <c r="J100" s="138">
        <f>laps_times[[#This Row],[1]]</f>
        <v>3.4045833333333328E-3</v>
      </c>
      <c r="K100" s="138">
        <f>IF(ISBLANK(laps_times[[#This Row],[2]]),"DNF",    rounds_cum_time[[#This Row],[1]]+laps_times[[#This Row],[2]])</f>
        <v>5.8167824074074068E-3</v>
      </c>
      <c r="L100" s="138">
        <f>IF(ISBLANK(laps_times[[#This Row],[3]]),"DNF",    rounds_cum_time[[#This Row],[2]]+laps_times[[#This Row],[3]])</f>
        <v>8.2809953703703691E-3</v>
      </c>
      <c r="M100" s="138">
        <f>IF(ISBLANK(laps_times[[#This Row],[4]]),"DNF",    rounds_cum_time[[#This Row],[3]]+laps_times[[#This Row],[4]])</f>
        <v>1.0805937499999998E-2</v>
      </c>
      <c r="N100" s="138">
        <f>IF(ISBLANK(laps_times[[#This Row],[5]]),"DNF",    rounds_cum_time[[#This Row],[4]]+laps_times[[#This Row],[5]])</f>
        <v>1.3284641203703701E-2</v>
      </c>
      <c r="O100" s="138">
        <f>IF(ISBLANK(laps_times[[#This Row],[6]]),"DNF",    rounds_cum_time[[#This Row],[5]]+laps_times[[#This Row],[6]])</f>
        <v>1.5766284722222221E-2</v>
      </c>
      <c r="P100" s="138">
        <f>IF(ISBLANK(laps_times[[#This Row],[7]]),"DNF",    rounds_cum_time[[#This Row],[6]]+laps_times[[#This Row],[7]])</f>
        <v>1.8269861111111112E-2</v>
      </c>
      <c r="Q100" s="138">
        <f>IF(ISBLANK(laps_times[[#This Row],[8]]),"DNF",    rounds_cum_time[[#This Row],[7]]+laps_times[[#This Row],[8]])</f>
        <v>2.074689814814815E-2</v>
      </c>
      <c r="R100" s="138">
        <f>IF(ISBLANK(laps_times[[#This Row],[9]]),"DNF",    rounds_cum_time[[#This Row],[8]]+laps_times[[#This Row],[9]])</f>
        <v>2.3247546296296297E-2</v>
      </c>
      <c r="S100" s="138">
        <f>IF(ISBLANK(laps_times[[#This Row],[10]]),"DNF",    rounds_cum_time[[#This Row],[9]]+laps_times[[#This Row],[10]])</f>
        <v>2.5763645833333335E-2</v>
      </c>
      <c r="T100" s="138">
        <f>IF(ISBLANK(laps_times[[#This Row],[11]]),"DNF",    rounds_cum_time[[#This Row],[10]]+laps_times[[#This Row],[11]])</f>
        <v>2.8288703703703705E-2</v>
      </c>
      <c r="U100" s="138">
        <f>IF(ISBLANK(laps_times[[#This Row],[12]]),"DNF",    rounds_cum_time[[#This Row],[11]]+laps_times[[#This Row],[12]])</f>
        <v>3.0804675925925926E-2</v>
      </c>
      <c r="V100" s="138">
        <f>IF(ISBLANK(laps_times[[#This Row],[13]]),"DNF",    rounds_cum_time[[#This Row],[12]]+laps_times[[#This Row],[13]])</f>
        <v>3.3257303240740742E-2</v>
      </c>
      <c r="W100" s="138">
        <f>IF(ISBLANK(laps_times[[#This Row],[14]]),"DNF",    rounds_cum_time[[#This Row],[13]]+laps_times[[#This Row],[14]])</f>
        <v>3.571097222222222E-2</v>
      </c>
      <c r="X100" s="138">
        <f>IF(ISBLANK(laps_times[[#This Row],[15]]),"DNF",    rounds_cum_time[[#This Row],[14]]+laps_times[[#This Row],[15]])</f>
        <v>3.8149166666666665E-2</v>
      </c>
      <c r="Y100" s="138">
        <f>IF(ISBLANK(laps_times[[#This Row],[16]]),"DNF",    rounds_cum_time[[#This Row],[15]]+laps_times[[#This Row],[16]])</f>
        <v>4.0578726851851848E-2</v>
      </c>
      <c r="Z100" s="138">
        <f>IF(ISBLANK(laps_times[[#This Row],[17]]),"DNF",    rounds_cum_time[[#This Row],[16]]+laps_times[[#This Row],[17]])</f>
        <v>4.3020162037037034E-2</v>
      </c>
      <c r="AA100" s="138">
        <f>IF(ISBLANK(laps_times[[#This Row],[18]]),"DNF",    rounds_cum_time[[#This Row],[17]]+laps_times[[#This Row],[18]])</f>
        <v>4.5486898148148144E-2</v>
      </c>
      <c r="AB100" s="138">
        <f>IF(ISBLANK(laps_times[[#This Row],[19]]),"DNF",    rounds_cum_time[[#This Row],[18]]+laps_times[[#This Row],[19]])</f>
        <v>4.7971423611111105E-2</v>
      </c>
      <c r="AC100" s="138">
        <f>IF(ISBLANK(laps_times[[#This Row],[20]]),"DNF",    rounds_cum_time[[#This Row],[19]]+laps_times[[#This Row],[20]])</f>
        <v>5.0419085648148142E-2</v>
      </c>
      <c r="AD100" s="138">
        <f>IF(ISBLANK(laps_times[[#This Row],[21]]),"DNF",    rounds_cum_time[[#This Row],[20]]+laps_times[[#This Row],[21]])</f>
        <v>5.2935185185185182E-2</v>
      </c>
      <c r="AE100" s="138">
        <f>IF(ISBLANK(laps_times[[#This Row],[22]]),"DNF",    rounds_cum_time[[#This Row],[21]]+laps_times[[#This Row],[22]])</f>
        <v>5.5359641203703701E-2</v>
      </c>
      <c r="AF100" s="138">
        <f>IF(ISBLANK(laps_times[[#This Row],[23]]),"DNF",    rounds_cum_time[[#This Row],[22]]+laps_times[[#This Row],[23]])</f>
        <v>5.784418981481481E-2</v>
      </c>
      <c r="AG100" s="138">
        <f>IF(ISBLANK(laps_times[[#This Row],[24]]),"DNF",    rounds_cum_time[[#This Row],[23]]+laps_times[[#This Row],[24]])</f>
        <v>6.0367164351851847E-2</v>
      </c>
      <c r="AH100" s="138">
        <f>IF(ISBLANK(laps_times[[#This Row],[25]]),"DNF",    rounds_cum_time[[#This Row],[24]]+laps_times[[#This Row],[25]])</f>
        <v>6.288310185185185E-2</v>
      </c>
      <c r="AI100" s="138">
        <f>IF(ISBLANK(laps_times[[#This Row],[26]]),"DNF",    rounds_cum_time[[#This Row],[25]]+laps_times[[#This Row],[26]])</f>
        <v>6.5463726851851853E-2</v>
      </c>
      <c r="AJ100" s="138">
        <f>IF(ISBLANK(laps_times[[#This Row],[27]]),"DNF",    rounds_cum_time[[#This Row],[26]]+laps_times[[#This Row],[27]])</f>
        <v>6.7989409722222227E-2</v>
      </c>
      <c r="AK100" s="138">
        <f>IF(ISBLANK(laps_times[[#This Row],[28]]),"DNF",    rounds_cum_time[[#This Row],[27]]+laps_times[[#This Row],[28]])</f>
        <v>7.0536423611111121E-2</v>
      </c>
      <c r="AL100" s="138">
        <f>IF(ISBLANK(laps_times[[#This Row],[29]]),"DNF",    rounds_cum_time[[#This Row],[28]]+laps_times[[#This Row],[29]])</f>
        <v>7.3054201388888892E-2</v>
      </c>
      <c r="AM100" s="138">
        <f>IF(ISBLANK(laps_times[[#This Row],[30]]),"DNF",    rounds_cum_time[[#This Row],[29]]+laps_times[[#This Row],[30]])</f>
        <v>7.5615590277777783E-2</v>
      </c>
      <c r="AN100" s="138">
        <f>IF(ISBLANK(laps_times[[#This Row],[31]]),"DNF",    rounds_cum_time[[#This Row],[30]]+laps_times[[#This Row],[31]])</f>
        <v>7.8123946759259266E-2</v>
      </c>
      <c r="AO100" s="138">
        <f>IF(ISBLANK(laps_times[[#This Row],[32]]),"DNF",    rounds_cum_time[[#This Row],[31]]+laps_times[[#This Row],[32]])</f>
        <v>8.0720023148148148E-2</v>
      </c>
      <c r="AP100" s="138">
        <f>IF(ISBLANK(laps_times[[#This Row],[33]]),"DNF",    rounds_cum_time[[#This Row],[32]]+laps_times[[#This Row],[33]])</f>
        <v>8.3326898148148143E-2</v>
      </c>
      <c r="AQ100" s="138">
        <f>IF(ISBLANK(laps_times[[#This Row],[34]]),"DNF",    rounds_cum_time[[#This Row],[33]]+laps_times[[#This Row],[34]])</f>
        <v>8.5916099537037036E-2</v>
      </c>
      <c r="AR100" s="138">
        <f>IF(ISBLANK(laps_times[[#This Row],[35]]),"DNF",    rounds_cum_time[[#This Row],[34]]+laps_times[[#This Row],[35]])</f>
        <v>8.8515104166666664E-2</v>
      </c>
      <c r="AS100" s="138">
        <f>IF(ISBLANK(laps_times[[#This Row],[36]]),"DNF",    rounds_cum_time[[#This Row],[35]]+laps_times[[#This Row],[36]])</f>
        <v>9.11131712962963E-2</v>
      </c>
      <c r="AT100" s="138">
        <f>IF(ISBLANK(laps_times[[#This Row],[37]]),"DNF",    rounds_cum_time[[#This Row],[36]]+laps_times[[#This Row],[37]])</f>
        <v>9.374018518518519E-2</v>
      </c>
      <c r="AU100" s="138">
        <f>IF(ISBLANK(laps_times[[#This Row],[38]]),"DNF",    rounds_cum_time[[#This Row],[37]]+laps_times[[#This Row],[38]])</f>
        <v>9.641575231481482E-2</v>
      </c>
      <c r="AV100" s="138">
        <f>IF(ISBLANK(laps_times[[#This Row],[39]]),"DNF",    rounds_cum_time[[#This Row],[38]]+laps_times[[#This Row],[39]])</f>
        <v>9.9078310185185189E-2</v>
      </c>
      <c r="AW100" s="138">
        <f>IF(ISBLANK(laps_times[[#This Row],[40]]),"DNF",    rounds_cum_time[[#This Row],[39]]+laps_times[[#This Row],[40]])</f>
        <v>0.10175104166666667</v>
      </c>
      <c r="AX100" s="138">
        <f>IF(ISBLANK(laps_times[[#This Row],[41]]),"DNF",    rounds_cum_time[[#This Row],[40]]+laps_times[[#This Row],[41]])</f>
        <v>0.10442606481481481</v>
      </c>
      <c r="AY100" s="138">
        <f>IF(ISBLANK(laps_times[[#This Row],[42]]),"DNF",    rounds_cum_time[[#This Row],[41]]+laps_times[[#This Row],[42]])</f>
        <v>0.10720561342592592</v>
      </c>
      <c r="AZ100" s="138">
        <f>IF(ISBLANK(laps_times[[#This Row],[43]]),"DNF",    rounds_cum_time[[#This Row],[42]]+laps_times[[#This Row],[43]])</f>
        <v>0.10996195601851852</v>
      </c>
      <c r="BA100" s="138">
        <f>IF(ISBLANK(laps_times[[#This Row],[44]]),"DNF",    rounds_cum_time[[#This Row],[43]]+laps_times[[#This Row],[44]])</f>
        <v>0.11275978009259259</v>
      </c>
      <c r="BB100" s="138">
        <f>IF(ISBLANK(laps_times[[#This Row],[45]]),"DNF",    rounds_cum_time[[#This Row],[44]]+laps_times[[#This Row],[45]])</f>
        <v>0.11555513888888888</v>
      </c>
      <c r="BC100" s="138">
        <f>IF(ISBLANK(laps_times[[#This Row],[46]]),"DNF",    rounds_cum_time[[#This Row],[45]]+laps_times[[#This Row],[46]])</f>
        <v>0.11838576388888888</v>
      </c>
      <c r="BD100" s="138">
        <f>IF(ISBLANK(laps_times[[#This Row],[47]]),"DNF",    rounds_cum_time[[#This Row],[46]]+laps_times[[#This Row],[47]])</f>
        <v>0.1213136574074074</v>
      </c>
      <c r="BE100" s="138">
        <f>IF(ISBLANK(laps_times[[#This Row],[48]]),"DNF",    rounds_cum_time[[#This Row],[47]]+laps_times[[#This Row],[48]])</f>
        <v>0.12433783564814814</v>
      </c>
      <c r="BF100" s="138">
        <f>IF(ISBLANK(laps_times[[#This Row],[49]]),"DNF",    rounds_cum_time[[#This Row],[48]]+laps_times[[#This Row],[49]])</f>
        <v>0.12723793981481479</v>
      </c>
      <c r="BG100" s="138">
        <f>IF(ISBLANK(laps_times[[#This Row],[50]]),"DNF",    rounds_cum_time[[#This Row],[49]]+laps_times[[#This Row],[50]])</f>
        <v>0.13016511574074072</v>
      </c>
      <c r="BH100" s="138">
        <f>IF(ISBLANK(laps_times[[#This Row],[51]]),"DNF",    rounds_cum_time[[#This Row],[50]]+laps_times[[#This Row],[51]])</f>
        <v>0.13306046296296295</v>
      </c>
      <c r="BI100" s="138">
        <f>IF(ISBLANK(laps_times[[#This Row],[52]]),"DNF",    rounds_cum_time[[#This Row],[51]]+laps_times[[#This Row],[52]])</f>
        <v>0.1360056597222222</v>
      </c>
      <c r="BJ100" s="138">
        <f>IF(ISBLANK(laps_times[[#This Row],[53]]),"DNF",    rounds_cum_time[[#This Row],[52]]+laps_times[[#This Row],[53]])</f>
        <v>0.13909085648148145</v>
      </c>
      <c r="BK100" s="138">
        <f>IF(ISBLANK(laps_times[[#This Row],[54]]),"DNF",    rounds_cum_time[[#This Row],[53]]+laps_times[[#This Row],[54]])</f>
        <v>0.14212790509259257</v>
      </c>
      <c r="BL100" s="138">
        <f>IF(ISBLANK(laps_times[[#This Row],[55]]),"DNF",    rounds_cum_time[[#This Row],[54]]+laps_times[[#This Row],[55]])</f>
        <v>0.14517327546296294</v>
      </c>
      <c r="BM100" s="138">
        <f>IF(ISBLANK(laps_times[[#This Row],[56]]),"DNF",    rounds_cum_time[[#This Row],[55]]+laps_times[[#This Row],[56]])</f>
        <v>0.14836365740740737</v>
      </c>
      <c r="BN100" s="138">
        <f>IF(ISBLANK(laps_times[[#This Row],[57]]),"DNF",    rounds_cum_time[[#This Row],[56]]+laps_times[[#This Row],[57]])</f>
        <v>0.15188560185185182</v>
      </c>
      <c r="BO100" s="138">
        <f>IF(ISBLANK(laps_times[[#This Row],[58]]),"DNF",    rounds_cum_time[[#This Row],[57]]+laps_times[[#This Row],[58]])</f>
        <v>0.15507040509259257</v>
      </c>
      <c r="BP100" s="138">
        <f>IF(ISBLANK(laps_times[[#This Row],[59]]),"DNF",    rounds_cum_time[[#This Row],[58]]+laps_times[[#This Row],[59]])</f>
        <v>0.15844560185185183</v>
      </c>
      <c r="BQ100" s="138">
        <f>IF(ISBLANK(laps_times[[#This Row],[60]]),"DNF",    rounds_cum_time[[#This Row],[59]]+laps_times[[#This Row],[60]])</f>
        <v>0.1618156597222222</v>
      </c>
      <c r="BR100" s="138">
        <f>IF(ISBLANK(laps_times[[#This Row],[61]]),"DNF",    rounds_cum_time[[#This Row],[60]]+laps_times[[#This Row],[61]])</f>
        <v>0.16514100694444442</v>
      </c>
      <c r="BS100" s="138">
        <f>IF(ISBLANK(laps_times[[#This Row],[62]]),"DNF",    rounds_cum_time[[#This Row],[61]]+laps_times[[#This Row],[62]])</f>
        <v>0.16829777777777774</v>
      </c>
      <c r="BT100" s="139">
        <f>IF(ISBLANK(laps_times[[#This Row],[63]]),"DNF",    rounds_cum_time[[#This Row],[62]]+laps_times[[#This Row],[63]])</f>
        <v>0.17105030092592588</v>
      </c>
    </row>
    <row r="101" spans="2:72" x14ac:dyDescent="0.2">
      <c r="B101" s="130">
        <f>laps_times[[#This Row],[poř]]</f>
        <v>96</v>
      </c>
      <c r="C101" s="131">
        <f>laps_times[[#This Row],[s.č.]]</f>
        <v>1</v>
      </c>
      <c r="D101" s="131" t="str">
        <f>laps_times[[#This Row],[jméno]]</f>
        <v>Novák Jarda</v>
      </c>
      <c r="E101" s="132">
        <f>laps_times[[#This Row],[roč]]</f>
        <v>1964</v>
      </c>
      <c r="F101" s="132" t="str">
        <f>laps_times[[#This Row],[kat]]</f>
        <v>M4</v>
      </c>
      <c r="G101" s="132">
        <f>laps_times[[#This Row],[poř_kat]]</f>
        <v>22</v>
      </c>
      <c r="H101" s="131" t="str">
        <f>IF(ISBLANK(laps_times[[#This Row],[klub]]),"-",laps_times[[#This Row],[klub]])</f>
        <v>Mokré u ČB</v>
      </c>
      <c r="I101" s="134">
        <f>laps_times[[#This Row],[celk. čas]]</f>
        <v>0.17204182870370369</v>
      </c>
      <c r="J101" s="138">
        <f>laps_times[[#This Row],[1]]</f>
        <v>2.9222800925925926E-3</v>
      </c>
      <c r="K101" s="138">
        <f>IF(ISBLANK(laps_times[[#This Row],[2]]),"DNF",    rounds_cum_time[[#This Row],[1]]+laps_times[[#This Row],[2]])</f>
        <v>5.1237384259259257E-3</v>
      </c>
      <c r="L101" s="138">
        <f>IF(ISBLANK(laps_times[[#This Row],[3]]),"DNF",    rounds_cum_time[[#This Row],[2]]+laps_times[[#This Row],[3]])</f>
        <v>7.3746759259259251E-3</v>
      </c>
      <c r="M101" s="138">
        <f>IF(ISBLANK(laps_times[[#This Row],[4]]),"DNF",    rounds_cum_time[[#This Row],[3]]+laps_times[[#This Row],[4]])</f>
        <v>9.575983796296296E-3</v>
      </c>
      <c r="N101" s="138">
        <f>IF(ISBLANK(laps_times[[#This Row],[5]]),"DNF",    rounds_cum_time[[#This Row],[4]]+laps_times[[#This Row],[5]])</f>
        <v>1.18625E-2</v>
      </c>
      <c r="O101" s="138">
        <f>IF(ISBLANK(laps_times[[#This Row],[6]]),"DNF",    rounds_cum_time[[#This Row],[5]]+laps_times[[#This Row],[6]])</f>
        <v>1.4013518518518519E-2</v>
      </c>
      <c r="P101" s="138">
        <f>IF(ISBLANK(laps_times[[#This Row],[7]]),"DNF",    rounds_cum_time[[#This Row],[6]]+laps_times[[#This Row],[7]])</f>
        <v>1.6208113425925926E-2</v>
      </c>
      <c r="Q101" s="138">
        <f>IF(ISBLANK(laps_times[[#This Row],[8]]),"DNF",    rounds_cum_time[[#This Row],[7]]+laps_times[[#This Row],[8]])</f>
        <v>1.839474537037037E-2</v>
      </c>
      <c r="R101" s="138">
        <f>IF(ISBLANK(laps_times[[#This Row],[9]]),"DNF",    rounds_cum_time[[#This Row],[8]]+laps_times[[#This Row],[9]])</f>
        <v>2.0573993055555555E-2</v>
      </c>
      <c r="S101" s="138">
        <f>IF(ISBLANK(laps_times[[#This Row],[10]]),"DNF",    rounds_cum_time[[#This Row],[9]]+laps_times[[#This Row],[10]])</f>
        <v>2.2865972222222222E-2</v>
      </c>
      <c r="T101" s="138">
        <f>IF(ISBLANK(laps_times[[#This Row],[11]]),"DNF",    rounds_cum_time[[#This Row],[10]]+laps_times[[#This Row],[11]])</f>
        <v>2.507855324074074E-2</v>
      </c>
      <c r="U101" s="138">
        <f>IF(ISBLANK(laps_times[[#This Row],[12]]),"DNF",    rounds_cum_time[[#This Row],[11]]+laps_times[[#This Row],[12]])</f>
        <v>2.7181226851851852E-2</v>
      </c>
      <c r="V101" s="138">
        <f>IF(ISBLANK(laps_times[[#This Row],[13]]),"DNF",    rounds_cum_time[[#This Row],[12]]+laps_times[[#This Row],[13]])</f>
        <v>2.9367094907407409E-2</v>
      </c>
      <c r="W101" s="138">
        <f>IF(ISBLANK(laps_times[[#This Row],[14]]),"DNF",    rounds_cum_time[[#This Row],[13]]+laps_times[[#This Row],[14]])</f>
        <v>3.1599409722222221E-2</v>
      </c>
      <c r="X101" s="138">
        <f>IF(ISBLANK(laps_times[[#This Row],[15]]),"DNF",    rounds_cum_time[[#This Row],[14]]+laps_times[[#This Row],[15]])</f>
        <v>3.3721539351851848E-2</v>
      </c>
      <c r="Y101" s="138">
        <f>IF(ISBLANK(laps_times[[#This Row],[16]]),"DNF",    rounds_cum_time[[#This Row],[15]]+laps_times[[#This Row],[16]])</f>
        <v>3.5846747685185185E-2</v>
      </c>
      <c r="Z101" s="138">
        <f>IF(ISBLANK(laps_times[[#This Row],[17]]),"DNF",    rounds_cum_time[[#This Row],[16]]+laps_times[[#This Row],[17]])</f>
        <v>3.7986377314814815E-2</v>
      </c>
      <c r="AA101" s="138">
        <f>IF(ISBLANK(laps_times[[#This Row],[18]]),"DNF",    rounds_cum_time[[#This Row],[17]]+laps_times[[#This Row],[18]])</f>
        <v>4.0151296296296296E-2</v>
      </c>
      <c r="AB101" s="138">
        <f>IF(ISBLANK(laps_times[[#This Row],[19]]),"DNF",    rounds_cum_time[[#This Row],[18]]+laps_times[[#This Row],[19]])</f>
        <v>4.2248807870370372E-2</v>
      </c>
      <c r="AC101" s="138">
        <f>IF(ISBLANK(laps_times[[#This Row],[20]]),"DNF",    rounds_cum_time[[#This Row],[19]]+laps_times[[#This Row],[20]])</f>
        <v>4.4316770833333338E-2</v>
      </c>
      <c r="AD101" s="138">
        <f>IF(ISBLANK(laps_times[[#This Row],[21]]),"DNF",    rounds_cum_time[[#This Row],[20]]+laps_times[[#This Row],[21]])</f>
        <v>4.6760891203703706E-2</v>
      </c>
      <c r="AE101" s="138">
        <f>IF(ISBLANK(laps_times[[#This Row],[22]]),"DNF",    rounds_cum_time[[#This Row],[21]]+laps_times[[#This Row],[22]])</f>
        <v>4.9021493055555559E-2</v>
      </c>
      <c r="AF101" s="138">
        <f>IF(ISBLANK(laps_times[[#This Row],[23]]),"DNF",    rounds_cum_time[[#This Row],[22]]+laps_times[[#This Row],[23]])</f>
        <v>5.1411898148148151E-2</v>
      </c>
      <c r="AG101" s="138">
        <f>IF(ISBLANK(laps_times[[#This Row],[24]]),"DNF",    rounds_cum_time[[#This Row],[23]]+laps_times[[#This Row],[24]])</f>
        <v>5.3634629629629629E-2</v>
      </c>
      <c r="AH101" s="138">
        <f>IF(ISBLANK(laps_times[[#This Row],[25]]),"DNF",    rounds_cum_time[[#This Row],[24]]+laps_times[[#This Row],[25]])</f>
        <v>5.5891446759259257E-2</v>
      </c>
      <c r="AI101" s="138">
        <f>IF(ISBLANK(laps_times[[#This Row],[26]]),"DNF",    rounds_cum_time[[#This Row],[25]]+laps_times[[#This Row],[26]])</f>
        <v>5.8552997685185182E-2</v>
      </c>
      <c r="AJ101" s="138">
        <f>IF(ISBLANK(laps_times[[#This Row],[27]]),"DNF",    rounds_cum_time[[#This Row],[26]]+laps_times[[#This Row],[27]])</f>
        <v>6.083438657407407E-2</v>
      </c>
      <c r="AK101" s="138">
        <f>IF(ISBLANK(laps_times[[#This Row],[28]]),"DNF",    rounds_cum_time[[#This Row],[27]]+laps_times[[#This Row],[28]])</f>
        <v>6.3366631944444446E-2</v>
      </c>
      <c r="AL101" s="138">
        <f>IF(ISBLANK(laps_times[[#This Row],[29]]),"DNF",    rounds_cum_time[[#This Row],[28]]+laps_times[[#This Row],[29]])</f>
        <v>6.5759374999999995E-2</v>
      </c>
      <c r="AM101" s="138">
        <f>IF(ISBLANK(laps_times[[#This Row],[30]]),"DNF",    rounds_cum_time[[#This Row],[29]]+laps_times[[#This Row],[30]])</f>
        <v>6.7952071759259255E-2</v>
      </c>
      <c r="AN101" s="138">
        <f>IF(ISBLANK(laps_times[[#This Row],[31]]),"DNF",    rounds_cum_time[[#This Row],[30]]+laps_times[[#This Row],[31]])</f>
        <v>7.0126273148148149E-2</v>
      </c>
      <c r="AO101" s="138">
        <f>IF(ISBLANK(laps_times[[#This Row],[32]]),"DNF",    rounds_cum_time[[#This Row],[31]]+laps_times[[#This Row],[32]])</f>
        <v>7.2358761574074074E-2</v>
      </c>
      <c r="AP101" s="138">
        <f>IF(ISBLANK(laps_times[[#This Row],[33]]),"DNF",    rounds_cum_time[[#This Row],[32]]+laps_times[[#This Row],[33]])</f>
        <v>7.4589768518518521E-2</v>
      </c>
      <c r="AQ101" s="138">
        <f>IF(ISBLANK(laps_times[[#This Row],[34]]),"DNF",    rounds_cum_time[[#This Row],[33]]+laps_times[[#This Row],[34]])</f>
        <v>7.6885381944444442E-2</v>
      </c>
      <c r="AR101" s="138">
        <f>IF(ISBLANK(laps_times[[#This Row],[35]]),"DNF",    rounds_cum_time[[#This Row],[34]]+laps_times[[#This Row],[35]])</f>
        <v>7.9191296296296287E-2</v>
      </c>
      <c r="AS101" s="138">
        <f>IF(ISBLANK(laps_times[[#This Row],[36]]),"DNF",    rounds_cum_time[[#This Row],[35]]+laps_times[[#This Row],[36]])</f>
        <v>8.1488043981481476E-2</v>
      </c>
      <c r="AT101" s="138">
        <f>IF(ISBLANK(laps_times[[#This Row],[37]]),"DNF",    rounds_cum_time[[#This Row],[36]]+laps_times[[#This Row],[37]])</f>
        <v>8.3752499999999994E-2</v>
      </c>
      <c r="AU101" s="138">
        <f>IF(ISBLANK(laps_times[[#This Row],[38]]),"DNF",    rounds_cum_time[[#This Row],[37]]+laps_times[[#This Row],[38]])</f>
        <v>8.6120937499999994E-2</v>
      </c>
      <c r="AV101" s="138">
        <f>IF(ISBLANK(laps_times[[#This Row],[39]]),"DNF",    rounds_cum_time[[#This Row],[38]]+laps_times[[#This Row],[39]])</f>
        <v>8.8899872685185177E-2</v>
      </c>
      <c r="AW101" s="138">
        <f>IF(ISBLANK(laps_times[[#This Row],[40]]),"DNF",    rounds_cum_time[[#This Row],[39]]+laps_times[[#This Row],[40]])</f>
        <v>9.122020833333333E-2</v>
      </c>
      <c r="AX101" s="138">
        <f>IF(ISBLANK(laps_times[[#This Row],[41]]),"DNF",    rounds_cum_time[[#This Row],[40]]+laps_times[[#This Row],[41]])</f>
        <v>9.3502766203703694E-2</v>
      </c>
      <c r="AY101" s="138">
        <f>IF(ISBLANK(laps_times[[#This Row],[42]]),"DNF",    rounds_cum_time[[#This Row],[41]]+laps_times[[#This Row],[42]])</f>
        <v>9.5871932870370366E-2</v>
      </c>
      <c r="AZ101" s="138">
        <f>IF(ISBLANK(laps_times[[#This Row],[43]]),"DNF",    rounds_cum_time[[#This Row],[42]]+laps_times[[#This Row],[43]])</f>
        <v>9.8218159722222212E-2</v>
      </c>
      <c r="BA101" s="138">
        <f>IF(ISBLANK(laps_times[[#This Row],[44]]),"DNF",    rounds_cum_time[[#This Row],[43]]+laps_times[[#This Row],[44]])</f>
        <v>0.10048180555555554</v>
      </c>
      <c r="BB101" s="138">
        <f>IF(ISBLANK(laps_times[[#This Row],[45]]),"DNF",    rounds_cum_time[[#This Row],[44]]+laps_times[[#This Row],[45]])</f>
        <v>0.10284719907407405</v>
      </c>
      <c r="BC101" s="138">
        <f>IF(ISBLANK(laps_times[[#This Row],[46]]),"DNF",    rounds_cum_time[[#This Row],[45]]+laps_times[[#This Row],[46]])</f>
        <v>0.10549114583333331</v>
      </c>
      <c r="BD101" s="138">
        <f>IF(ISBLANK(laps_times[[#This Row],[47]]),"DNF",    rounds_cum_time[[#This Row],[46]]+laps_times[[#This Row],[47]])</f>
        <v>0.10851701388888887</v>
      </c>
      <c r="BE101" s="138">
        <f>IF(ISBLANK(laps_times[[#This Row],[48]]),"DNF",    rounds_cum_time[[#This Row],[47]]+laps_times[[#This Row],[48]])</f>
        <v>0.11205730324074073</v>
      </c>
      <c r="BF101" s="138">
        <f>IF(ISBLANK(laps_times[[#This Row],[49]]),"DNF",    rounds_cum_time[[#This Row],[48]]+laps_times[[#This Row],[49]])</f>
        <v>0.11570924768518517</v>
      </c>
      <c r="BG101" s="138">
        <f>IF(ISBLANK(laps_times[[#This Row],[50]]),"DNF",    rounds_cum_time[[#This Row],[49]]+laps_times[[#This Row],[50]])</f>
        <v>0.11963085648148147</v>
      </c>
      <c r="BH101" s="138">
        <f>IF(ISBLANK(laps_times[[#This Row],[51]]),"DNF",    rounds_cum_time[[#This Row],[50]]+laps_times[[#This Row],[51]])</f>
        <v>0.1227761574074074</v>
      </c>
      <c r="BI101" s="138">
        <f>IF(ISBLANK(laps_times[[#This Row],[52]]),"DNF",    rounds_cum_time[[#This Row],[51]]+laps_times[[#This Row],[52]])</f>
        <v>0.12598148148148147</v>
      </c>
      <c r="BJ101" s="138">
        <f>IF(ISBLANK(laps_times[[#This Row],[53]]),"DNF",    rounds_cum_time[[#This Row],[52]]+laps_times[[#This Row],[53]])</f>
        <v>0.12897120370370369</v>
      </c>
      <c r="BK101" s="138">
        <f>IF(ISBLANK(laps_times[[#This Row],[54]]),"DNF",    rounds_cum_time[[#This Row],[53]]+laps_times[[#This Row],[54]])</f>
        <v>0.13223855324074071</v>
      </c>
      <c r="BL101" s="138">
        <f>IF(ISBLANK(laps_times[[#This Row],[55]]),"DNF",    rounds_cum_time[[#This Row],[54]]+laps_times[[#This Row],[55]])</f>
        <v>0.13593107638888885</v>
      </c>
      <c r="BM101" s="138">
        <f>IF(ISBLANK(laps_times[[#This Row],[56]]),"DNF",    rounds_cum_time[[#This Row],[55]]+laps_times[[#This Row],[56]])</f>
        <v>0.13959902777777775</v>
      </c>
      <c r="BN101" s="138">
        <f>IF(ISBLANK(laps_times[[#This Row],[57]]),"DNF",    rounds_cum_time[[#This Row],[56]]+laps_times[[#This Row],[57]])</f>
        <v>0.14427293981481479</v>
      </c>
      <c r="BO101" s="138">
        <f>IF(ISBLANK(laps_times[[#This Row],[58]]),"DNF",    rounds_cum_time[[#This Row],[57]]+laps_times[[#This Row],[58]])</f>
        <v>0.14913517361111109</v>
      </c>
      <c r="BP101" s="138">
        <f>IF(ISBLANK(laps_times[[#This Row],[59]]),"DNF",    rounds_cum_time[[#This Row],[58]]+laps_times[[#This Row],[59]])</f>
        <v>0.15364839120370369</v>
      </c>
      <c r="BQ101" s="138">
        <f>IF(ISBLANK(laps_times[[#This Row],[60]]),"DNF",    rounds_cum_time[[#This Row],[59]]+laps_times[[#This Row],[60]])</f>
        <v>0.1582628472222222</v>
      </c>
      <c r="BR101" s="138">
        <f>IF(ISBLANK(laps_times[[#This Row],[61]]),"DNF",    rounds_cum_time[[#This Row],[60]]+laps_times[[#This Row],[61]])</f>
        <v>0.16341565972222219</v>
      </c>
      <c r="BS101" s="138">
        <f>IF(ISBLANK(laps_times[[#This Row],[62]]),"DNF",    rounds_cum_time[[#This Row],[61]]+laps_times[[#This Row],[62]])</f>
        <v>0.16810313657407405</v>
      </c>
      <c r="BT101" s="139">
        <f>IF(ISBLANK(laps_times[[#This Row],[63]]),"DNF",    rounds_cum_time[[#This Row],[62]]+laps_times[[#This Row],[63]])</f>
        <v>0.17204182870370369</v>
      </c>
    </row>
    <row r="102" spans="2:72" x14ac:dyDescent="0.2">
      <c r="B102" s="130">
        <f>laps_times[[#This Row],[poř]]</f>
        <v>97</v>
      </c>
      <c r="C102" s="131">
        <f>laps_times[[#This Row],[s.č.]]</f>
        <v>44</v>
      </c>
      <c r="D102" s="131" t="str">
        <f>laps_times[[#This Row],[jméno]]</f>
        <v>Breburdová Hana</v>
      </c>
      <c r="E102" s="132">
        <f>laps_times[[#This Row],[roč]]</f>
        <v>1961</v>
      </c>
      <c r="F102" s="132" t="str">
        <f>laps_times[[#This Row],[kat]]</f>
        <v>Z2</v>
      </c>
      <c r="G102" s="132">
        <f>laps_times[[#This Row],[poř_kat]]</f>
        <v>6</v>
      </c>
      <c r="H102" s="131" t="str">
        <f>IF(ISBLANK(laps_times[[#This Row],[klub]]),"-",laps_times[[#This Row],[klub]])</f>
        <v>Maratón klub Kladno</v>
      </c>
      <c r="I102" s="134">
        <f>laps_times[[#This Row],[celk. čas]]</f>
        <v>0.17221464120370369</v>
      </c>
      <c r="J102" s="138">
        <f>laps_times[[#This Row],[1]]</f>
        <v>3.2865740740740741E-3</v>
      </c>
      <c r="K102" s="138">
        <f>IF(ISBLANK(laps_times[[#This Row],[2]]),"DNF",    rounds_cum_time[[#This Row],[1]]+laps_times[[#This Row],[2]])</f>
        <v>5.7545370370370372E-3</v>
      </c>
      <c r="L102" s="138">
        <f>IF(ISBLANK(laps_times[[#This Row],[3]]),"DNF",    rounds_cum_time[[#This Row],[2]]+laps_times[[#This Row],[3]])</f>
        <v>8.2299999999999995E-3</v>
      </c>
      <c r="M102" s="138">
        <f>IF(ISBLANK(laps_times[[#This Row],[4]]),"DNF",    rounds_cum_time[[#This Row],[3]]+laps_times[[#This Row],[4]])</f>
        <v>1.067954861111111E-2</v>
      </c>
      <c r="N102" s="138">
        <f>IF(ISBLANK(laps_times[[#This Row],[5]]),"DNF",    rounds_cum_time[[#This Row],[4]]+laps_times[[#This Row],[5]])</f>
        <v>1.3130277777777777E-2</v>
      </c>
      <c r="O102" s="138">
        <f>IF(ISBLANK(laps_times[[#This Row],[6]]),"DNF",    rounds_cum_time[[#This Row],[5]]+laps_times[[#This Row],[6]])</f>
        <v>1.5576770833333333E-2</v>
      </c>
      <c r="P102" s="138">
        <f>IF(ISBLANK(laps_times[[#This Row],[7]]),"DNF",    rounds_cum_time[[#This Row],[6]]+laps_times[[#This Row],[7]])</f>
        <v>1.7985856481481481E-2</v>
      </c>
      <c r="Q102" s="138">
        <f>IF(ISBLANK(laps_times[[#This Row],[8]]),"DNF",    rounds_cum_time[[#This Row],[7]]+laps_times[[#This Row],[8]])</f>
        <v>2.0457627314814816E-2</v>
      </c>
      <c r="R102" s="138">
        <f>IF(ISBLANK(laps_times[[#This Row],[9]]),"DNF",    rounds_cum_time[[#This Row],[8]]+laps_times[[#This Row],[9]])</f>
        <v>2.2907372685185185E-2</v>
      </c>
      <c r="S102" s="138">
        <f>IF(ISBLANK(laps_times[[#This Row],[10]]),"DNF",    rounds_cum_time[[#This Row],[9]]+laps_times[[#This Row],[10]])</f>
        <v>2.5390208333333334E-2</v>
      </c>
      <c r="T102" s="138">
        <f>IF(ISBLANK(laps_times[[#This Row],[11]]),"DNF",    rounds_cum_time[[#This Row],[10]]+laps_times[[#This Row],[11]])</f>
        <v>2.7885451388888888E-2</v>
      </c>
      <c r="U102" s="138">
        <f>IF(ISBLANK(laps_times[[#This Row],[12]]),"DNF",    rounds_cum_time[[#This Row],[11]]+laps_times[[#This Row],[12]])</f>
        <v>3.0414386574074075E-2</v>
      </c>
      <c r="V102" s="138">
        <f>IF(ISBLANK(laps_times[[#This Row],[13]]),"DNF",    rounds_cum_time[[#This Row],[12]]+laps_times[[#This Row],[13]])</f>
        <v>3.2876712962962962E-2</v>
      </c>
      <c r="W102" s="138">
        <f>IF(ISBLANK(laps_times[[#This Row],[14]]),"DNF",    rounds_cum_time[[#This Row],[13]]+laps_times[[#This Row],[14]])</f>
        <v>3.5349976851851851E-2</v>
      </c>
      <c r="X102" s="138">
        <f>IF(ISBLANK(laps_times[[#This Row],[15]]),"DNF",    rounds_cum_time[[#This Row],[14]]+laps_times[[#This Row],[15]])</f>
        <v>3.7883541666666666E-2</v>
      </c>
      <c r="Y102" s="138">
        <f>IF(ISBLANK(laps_times[[#This Row],[16]]),"DNF",    rounds_cum_time[[#This Row],[15]]+laps_times[[#This Row],[16]])</f>
        <v>4.0462812500000001E-2</v>
      </c>
      <c r="Z102" s="138">
        <f>IF(ISBLANK(laps_times[[#This Row],[17]]),"DNF",    rounds_cum_time[[#This Row],[16]]+laps_times[[#This Row],[17]])</f>
        <v>4.2986840277777778E-2</v>
      </c>
      <c r="AA102" s="138">
        <f>IF(ISBLANK(laps_times[[#This Row],[18]]),"DNF",    rounds_cum_time[[#This Row],[17]]+laps_times[[#This Row],[18]])</f>
        <v>4.553984953703704E-2</v>
      </c>
      <c r="AB102" s="138">
        <f>IF(ISBLANK(laps_times[[#This Row],[19]]),"DNF",    rounds_cum_time[[#This Row],[18]]+laps_times[[#This Row],[19]])</f>
        <v>4.8138090277777781E-2</v>
      </c>
      <c r="AC102" s="138">
        <f>IF(ISBLANK(laps_times[[#This Row],[20]]),"DNF",    rounds_cum_time[[#This Row],[19]]+laps_times[[#This Row],[20]])</f>
        <v>5.074113425925926E-2</v>
      </c>
      <c r="AD102" s="138">
        <f>IF(ISBLANK(laps_times[[#This Row],[21]]),"DNF",    rounds_cum_time[[#This Row],[20]]+laps_times[[#This Row],[21]])</f>
        <v>5.3308287037037036E-2</v>
      </c>
      <c r="AE102" s="138">
        <f>IF(ISBLANK(laps_times[[#This Row],[22]]),"DNF",    rounds_cum_time[[#This Row],[21]]+laps_times[[#This Row],[22]])</f>
        <v>5.5898657407407404E-2</v>
      </c>
      <c r="AF102" s="138">
        <f>IF(ISBLANK(laps_times[[#This Row],[23]]),"DNF",    rounds_cum_time[[#This Row],[22]]+laps_times[[#This Row],[23]])</f>
        <v>5.8574780092592586E-2</v>
      </c>
      <c r="AG102" s="138">
        <f>IF(ISBLANK(laps_times[[#This Row],[24]]),"DNF",    rounds_cum_time[[#This Row],[23]]+laps_times[[#This Row],[24]])</f>
        <v>6.1114687499999994E-2</v>
      </c>
      <c r="AH102" s="138">
        <f>IF(ISBLANK(laps_times[[#This Row],[25]]),"DNF",    rounds_cum_time[[#This Row],[24]]+laps_times[[#This Row],[25]])</f>
        <v>6.3683229166666661E-2</v>
      </c>
      <c r="AI102" s="138">
        <f>IF(ISBLANK(laps_times[[#This Row],[26]]),"DNF",    rounds_cum_time[[#This Row],[25]]+laps_times[[#This Row],[26]])</f>
        <v>6.6325011574074069E-2</v>
      </c>
      <c r="AJ102" s="138">
        <f>IF(ISBLANK(laps_times[[#This Row],[27]]),"DNF",    rounds_cum_time[[#This Row],[26]]+laps_times[[#This Row],[27]])</f>
        <v>6.9057928240740737E-2</v>
      </c>
      <c r="AK102" s="138">
        <f>IF(ISBLANK(laps_times[[#This Row],[28]]),"DNF",    rounds_cum_time[[#This Row],[27]]+laps_times[[#This Row],[28]])</f>
        <v>7.1794884259259256E-2</v>
      </c>
      <c r="AL102" s="138">
        <f>IF(ISBLANK(laps_times[[#This Row],[29]]),"DNF",    rounds_cum_time[[#This Row],[28]]+laps_times[[#This Row],[29]])</f>
        <v>7.4554108796296287E-2</v>
      </c>
      <c r="AM102" s="138">
        <f>IF(ISBLANK(laps_times[[#This Row],[30]]),"DNF",    rounds_cum_time[[#This Row],[29]]+laps_times[[#This Row],[30]])</f>
        <v>7.7358206018518505E-2</v>
      </c>
      <c r="AN102" s="138">
        <f>IF(ISBLANK(laps_times[[#This Row],[31]]),"DNF",    rounds_cum_time[[#This Row],[30]]+laps_times[[#This Row],[31]])</f>
        <v>8.0328969907407399E-2</v>
      </c>
      <c r="AO102" s="138">
        <f>IF(ISBLANK(laps_times[[#This Row],[32]]),"DNF",    rounds_cum_time[[#This Row],[31]]+laps_times[[#This Row],[32]])</f>
        <v>8.3087060185185177E-2</v>
      </c>
      <c r="AP102" s="138">
        <f>IF(ISBLANK(laps_times[[#This Row],[33]]),"DNF",    rounds_cum_time[[#This Row],[32]]+laps_times[[#This Row],[33]])</f>
        <v>8.5863449074074061E-2</v>
      </c>
      <c r="AQ102" s="138">
        <f>IF(ISBLANK(laps_times[[#This Row],[34]]),"DNF",    rounds_cum_time[[#This Row],[33]]+laps_times[[#This Row],[34]])</f>
        <v>8.8703749999999984E-2</v>
      </c>
      <c r="AR102" s="138">
        <f>IF(ISBLANK(laps_times[[#This Row],[35]]),"DNF",    rounds_cum_time[[#This Row],[34]]+laps_times[[#This Row],[35]])</f>
        <v>9.1517303240740727E-2</v>
      </c>
      <c r="AS102" s="138">
        <f>IF(ISBLANK(laps_times[[#This Row],[36]]),"DNF",    rounds_cum_time[[#This Row],[35]]+laps_times[[#This Row],[36]])</f>
        <v>9.4321990740740727E-2</v>
      </c>
      <c r="AT102" s="138">
        <f>IF(ISBLANK(laps_times[[#This Row],[37]]),"DNF",    rounds_cum_time[[#This Row],[36]]+laps_times[[#This Row],[37]])</f>
        <v>9.7199641203703696E-2</v>
      </c>
      <c r="AU102" s="138">
        <f>IF(ISBLANK(laps_times[[#This Row],[38]]),"DNF",    rounds_cum_time[[#This Row],[37]]+laps_times[[#This Row],[38]])</f>
        <v>0.1000335648148148</v>
      </c>
      <c r="AV102" s="138">
        <f>IF(ISBLANK(laps_times[[#This Row],[39]]),"DNF",    rounds_cum_time[[#This Row],[38]]+laps_times[[#This Row],[39]])</f>
        <v>0.1027686574074074</v>
      </c>
      <c r="AW102" s="138">
        <f>IF(ISBLANK(laps_times[[#This Row],[40]]),"DNF",    rounds_cum_time[[#This Row],[39]]+laps_times[[#This Row],[40]])</f>
        <v>0.1055395949074074</v>
      </c>
      <c r="AX102" s="138">
        <f>IF(ISBLANK(laps_times[[#This Row],[41]]),"DNF",    rounds_cum_time[[#This Row],[40]]+laps_times[[#This Row],[41]])</f>
        <v>0.10846449074074073</v>
      </c>
      <c r="AY102" s="138">
        <f>IF(ISBLANK(laps_times[[#This Row],[42]]),"DNF",    rounds_cum_time[[#This Row],[41]]+laps_times[[#This Row],[42]])</f>
        <v>0.11133579861111111</v>
      </c>
      <c r="AZ102" s="138">
        <f>IF(ISBLANK(laps_times[[#This Row],[43]]),"DNF",    rounds_cum_time[[#This Row],[42]]+laps_times[[#This Row],[43]])</f>
        <v>0.11428815972222221</v>
      </c>
      <c r="BA102" s="138">
        <f>IF(ISBLANK(laps_times[[#This Row],[44]]),"DNF",    rounds_cum_time[[#This Row],[43]]+laps_times[[#This Row],[44]])</f>
        <v>0.11700236111111111</v>
      </c>
      <c r="BB102" s="138">
        <f>IF(ISBLANK(laps_times[[#This Row],[45]]),"DNF",    rounds_cum_time[[#This Row],[44]]+laps_times[[#This Row],[45]])</f>
        <v>0.11972858796296296</v>
      </c>
      <c r="BC102" s="138">
        <f>IF(ISBLANK(laps_times[[#This Row],[46]]),"DNF",    rounds_cum_time[[#This Row],[45]]+laps_times[[#This Row],[46]])</f>
        <v>0.12253290509259258</v>
      </c>
      <c r="BD102" s="138">
        <f>IF(ISBLANK(laps_times[[#This Row],[47]]),"DNF",    rounds_cum_time[[#This Row],[46]]+laps_times[[#This Row],[47]])</f>
        <v>0.12530225694444444</v>
      </c>
      <c r="BE102" s="138">
        <f>IF(ISBLANK(laps_times[[#This Row],[48]]),"DNF",    rounds_cum_time[[#This Row],[47]]+laps_times[[#This Row],[48]])</f>
        <v>0.12811153935185185</v>
      </c>
      <c r="BF102" s="138">
        <f>IF(ISBLANK(laps_times[[#This Row],[49]]),"DNF",    rounds_cum_time[[#This Row],[48]]+laps_times[[#This Row],[49]])</f>
        <v>0.13089249999999999</v>
      </c>
      <c r="BG102" s="138">
        <f>IF(ISBLANK(laps_times[[#This Row],[50]]),"DNF",    rounds_cum_time[[#This Row],[49]]+laps_times[[#This Row],[50]])</f>
        <v>0.13371458333333333</v>
      </c>
      <c r="BH102" s="138">
        <f>IF(ISBLANK(laps_times[[#This Row],[51]]),"DNF",    rounds_cum_time[[#This Row],[50]]+laps_times[[#This Row],[51]])</f>
        <v>0.13676199074074075</v>
      </c>
      <c r="BI102" s="138">
        <f>IF(ISBLANK(laps_times[[#This Row],[52]]),"DNF",    rounds_cum_time[[#This Row],[51]]+laps_times[[#This Row],[52]])</f>
        <v>0.13964736111111112</v>
      </c>
      <c r="BJ102" s="138">
        <f>IF(ISBLANK(laps_times[[#This Row],[53]]),"DNF",    rounds_cum_time[[#This Row],[52]]+laps_times[[#This Row],[53]])</f>
        <v>0.14254376157407408</v>
      </c>
      <c r="BK102" s="138">
        <f>IF(ISBLANK(laps_times[[#This Row],[54]]),"DNF",    rounds_cum_time[[#This Row],[53]]+laps_times[[#This Row],[54]])</f>
        <v>0.14538019675925928</v>
      </c>
      <c r="BL102" s="138">
        <f>IF(ISBLANK(laps_times[[#This Row],[55]]),"DNF",    rounds_cum_time[[#This Row],[54]]+laps_times[[#This Row],[55]])</f>
        <v>0.14826638888888891</v>
      </c>
      <c r="BM102" s="138">
        <f>IF(ISBLANK(laps_times[[#This Row],[56]]),"DNF",    rounds_cum_time[[#This Row],[55]]+laps_times[[#This Row],[56]])</f>
        <v>0.15118310185185188</v>
      </c>
      <c r="BN102" s="138">
        <f>IF(ISBLANK(laps_times[[#This Row],[57]]),"DNF",    rounds_cum_time[[#This Row],[56]]+laps_times[[#This Row],[57]])</f>
        <v>0.15419526620370375</v>
      </c>
      <c r="BO102" s="138">
        <f>IF(ISBLANK(laps_times[[#This Row],[58]]),"DNF",    rounds_cum_time[[#This Row],[57]]+laps_times[[#This Row],[58]])</f>
        <v>0.15722988425925929</v>
      </c>
      <c r="BP102" s="138">
        <f>IF(ISBLANK(laps_times[[#This Row],[59]]),"DNF",    rounds_cum_time[[#This Row],[58]]+laps_times[[#This Row],[59]])</f>
        <v>0.16029467592592597</v>
      </c>
      <c r="BQ102" s="138">
        <f>IF(ISBLANK(laps_times[[#This Row],[60]]),"DNF",    rounds_cum_time[[#This Row],[59]]+laps_times[[#This Row],[60]])</f>
        <v>0.16330561342592598</v>
      </c>
      <c r="BR102" s="138">
        <f>IF(ISBLANK(laps_times[[#This Row],[61]]),"DNF",    rounds_cum_time[[#This Row],[60]]+laps_times[[#This Row],[61]])</f>
        <v>0.16633131944444449</v>
      </c>
      <c r="BS102" s="138">
        <f>IF(ISBLANK(laps_times[[#This Row],[62]]),"DNF",    rounds_cum_time[[#This Row],[61]]+laps_times[[#This Row],[62]])</f>
        <v>0.16939153935185189</v>
      </c>
      <c r="BT102" s="139">
        <f>IF(ISBLANK(laps_times[[#This Row],[63]]),"DNF",    rounds_cum_time[[#This Row],[62]]+laps_times[[#This Row],[63]])</f>
        <v>0.17221464120370375</v>
      </c>
    </row>
    <row r="103" spans="2:72" x14ac:dyDescent="0.2">
      <c r="B103" s="130">
        <f>laps_times[[#This Row],[poř]]</f>
        <v>98</v>
      </c>
      <c r="C103" s="131">
        <f>laps_times[[#This Row],[s.č.]]</f>
        <v>130</v>
      </c>
      <c r="D103" s="131" t="str">
        <f>laps_times[[#This Row],[jméno]]</f>
        <v>Kincová Petra</v>
      </c>
      <c r="E103" s="132">
        <f>laps_times[[#This Row],[roč]]</f>
        <v>1974</v>
      </c>
      <c r="F103" s="132" t="str">
        <f>laps_times[[#This Row],[kat]]</f>
        <v>Z2</v>
      </c>
      <c r="G103" s="132">
        <f>laps_times[[#This Row],[poř_kat]]</f>
        <v>7</v>
      </c>
      <c r="H103" s="131" t="str">
        <f>IF(ISBLANK(laps_times[[#This Row],[klub]]),"-",laps_times[[#This Row],[klub]])</f>
        <v>Triatlon Ladies Tábor</v>
      </c>
      <c r="I103" s="134">
        <f>laps_times[[#This Row],[celk. čas]]</f>
        <v>0.17270964120370369</v>
      </c>
      <c r="J103" s="138">
        <f>laps_times[[#This Row],[1]]</f>
        <v>3.0543055555555553E-3</v>
      </c>
      <c r="K103" s="138">
        <f>IF(ISBLANK(laps_times[[#This Row],[2]]),"DNF",    rounds_cum_time[[#This Row],[1]]+laps_times[[#This Row],[2]])</f>
        <v>5.3595601851851851E-3</v>
      </c>
      <c r="L103" s="138">
        <f>IF(ISBLANK(laps_times[[#This Row],[3]]),"DNF",    rounds_cum_time[[#This Row],[2]]+laps_times[[#This Row],[3]])</f>
        <v>7.7317592592592594E-3</v>
      </c>
      <c r="M103" s="138">
        <f>IF(ISBLANK(laps_times[[#This Row],[4]]),"DNF",    rounds_cum_time[[#This Row],[3]]+laps_times[[#This Row],[4]])</f>
        <v>1.0068425925925925E-2</v>
      </c>
      <c r="N103" s="138">
        <f>IF(ISBLANK(laps_times[[#This Row],[5]]),"DNF",    rounds_cum_time[[#This Row],[4]]+laps_times[[#This Row],[5]])</f>
        <v>1.2381550925925924E-2</v>
      </c>
      <c r="O103" s="138">
        <f>IF(ISBLANK(laps_times[[#This Row],[6]]),"DNF",    rounds_cum_time[[#This Row],[5]]+laps_times[[#This Row],[6]])</f>
        <v>1.4699571759259258E-2</v>
      </c>
      <c r="P103" s="138">
        <f>IF(ISBLANK(laps_times[[#This Row],[7]]),"DNF",    rounds_cum_time[[#This Row],[6]]+laps_times[[#This Row],[7]])</f>
        <v>1.7044884259259256E-2</v>
      </c>
      <c r="Q103" s="138">
        <f>IF(ISBLANK(laps_times[[#This Row],[8]]),"DNF",    rounds_cum_time[[#This Row],[7]]+laps_times[[#This Row],[8]])</f>
        <v>1.9389548611111109E-2</v>
      </c>
      <c r="R103" s="138">
        <f>IF(ISBLANK(laps_times[[#This Row],[9]]),"DNF",    rounds_cum_time[[#This Row],[8]]+laps_times[[#This Row],[9]])</f>
        <v>2.174565972222222E-2</v>
      </c>
      <c r="S103" s="138">
        <f>IF(ISBLANK(laps_times[[#This Row],[10]]),"DNF",    rounds_cum_time[[#This Row],[9]]+laps_times[[#This Row],[10]])</f>
        <v>2.4094305555555553E-2</v>
      </c>
      <c r="T103" s="138">
        <f>IF(ISBLANK(laps_times[[#This Row],[11]]),"DNF",    rounds_cum_time[[#This Row],[10]]+laps_times[[#This Row],[11]])</f>
        <v>2.6452615740740738E-2</v>
      </c>
      <c r="U103" s="138">
        <f>IF(ISBLANK(laps_times[[#This Row],[12]]),"DNF",    rounds_cum_time[[#This Row],[11]]+laps_times[[#This Row],[12]])</f>
        <v>2.8841643518518516E-2</v>
      </c>
      <c r="V103" s="138">
        <f>IF(ISBLANK(laps_times[[#This Row],[13]]),"DNF",    rounds_cum_time[[#This Row],[12]]+laps_times[[#This Row],[13]])</f>
        <v>3.1272106481481481E-2</v>
      </c>
      <c r="W103" s="138">
        <f>IF(ISBLANK(laps_times[[#This Row],[14]]),"DNF",    rounds_cum_time[[#This Row],[13]]+laps_times[[#This Row],[14]])</f>
        <v>3.3642858796296297E-2</v>
      </c>
      <c r="X103" s="138">
        <f>IF(ISBLANK(laps_times[[#This Row],[15]]),"DNF",    rounds_cum_time[[#This Row],[14]]+laps_times[[#This Row],[15]])</f>
        <v>3.6049953703703702E-2</v>
      </c>
      <c r="Y103" s="138">
        <f>IF(ISBLANK(laps_times[[#This Row],[16]]),"DNF",    rounds_cum_time[[#This Row],[15]]+laps_times[[#This Row],[16]])</f>
        <v>3.8467395833333334E-2</v>
      </c>
      <c r="Z103" s="138">
        <f>IF(ISBLANK(laps_times[[#This Row],[17]]),"DNF",    rounds_cum_time[[#This Row],[16]]+laps_times[[#This Row],[17]])</f>
        <v>4.0918229166666667E-2</v>
      </c>
      <c r="AA103" s="138">
        <f>IF(ISBLANK(laps_times[[#This Row],[18]]),"DNF",    rounds_cum_time[[#This Row],[17]]+laps_times[[#This Row],[18]])</f>
        <v>4.3342650462962963E-2</v>
      </c>
      <c r="AB103" s="138">
        <f>IF(ISBLANK(laps_times[[#This Row],[19]]),"DNF",    rounds_cum_time[[#This Row],[18]]+laps_times[[#This Row],[19]])</f>
        <v>4.5796087962962966E-2</v>
      </c>
      <c r="AC103" s="138">
        <f>IF(ISBLANK(laps_times[[#This Row],[20]]),"DNF",    rounds_cum_time[[#This Row],[19]]+laps_times[[#This Row],[20]])</f>
        <v>4.8272233796296297E-2</v>
      </c>
      <c r="AD103" s="138">
        <f>IF(ISBLANK(laps_times[[#This Row],[21]]),"DNF",    rounds_cum_time[[#This Row],[20]]+laps_times[[#This Row],[21]])</f>
        <v>5.1442685185185189E-2</v>
      </c>
      <c r="AE103" s="138">
        <f>IF(ISBLANK(laps_times[[#This Row],[22]]),"DNF",    rounds_cum_time[[#This Row],[21]]+laps_times[[#This Row],[22]])</f>
        <v>5.3931354166666667E-2</v>
      </c>
      <c r="AF103" s="138">
        <f>IF(ISBLANK(laps_times[[#This Row],[23]]),"DNF",    rounds_cum_time[[#This Row],[22]]+laps_times[[#This Row],[23]])</f>
        <v>5.6432465277777781E-2</v>
      </c>
      <c r="AG103" s="138">
        <f>IF(ISBLANK(laps_times[[#This Row],[24]]),"DNF",    rounds_cum_time[[#This Row],[23]]+laps_times[[#This Row],[24]])</f>
        <v>5.8943229166666666E-2</v>
      </c>
      <c r="AH103" s="138">
        <f>IF(ISBLANK(laps_times[[#This Row],[25]]),"DNF",    rounds_cum_time[[#This Row],[24]]+laps_times[[#This Row],[25]])</f>
        <v>6.1467418981481482E-2</v>
      </c>
      <c r="AI103" s="138">
        <f>IF(ISBLANK(laps_times[[#This Row],[26]]),"DNF",    rounds_cum_time[[#This Row],[25]]+laps_times[[#This Row],[26]])</f>
        <v>6.3989467592592594E-2</v>
      </c>
      <c r="AJ103" s="138">
        <f>IF(ISBLANK(laps_times[[#This Row],[27]]),"DNF",    rounds_cum_time[[#This Row],[26]]+laps_times[[#This Row],[27]])</f>
        <v>6.6607418981481481E-2</v>
      </c>
      <c r="AK103" s="138">
        <f>IF(ISBLANK(laps_times[[#This Row],[28]]),"DNF",    rounds_cum_time[[#This Row],[27]]+laps_times[[#This Row],[28]])</f>
        <v>6.9169212962962967E-2</v>
      </c>
      <c r="AL103" s="138">
        <f>IF(ISBLANK(laps_times[[#This Row],[29]]),"DNF",    rounds_cum_time[[#This Row],[28]]+laps_times[[#This Row],[29]])</f>
        <v>7.173495370370371E-2</v>
      </c>
      <c r="AM103" s="138">
        <f>IF(ISBLANK(laps_times[[#This Row],[30]]),"DNF",    rounds_cum_time[[#This Row],[29]]+laps_times[[#This Row],[30]])</f>
        <v>7.4336493055555564E-2</v>
      </c>
      <c r="AN103" s="138">
        <f>IF(ISBLANK(laps_times[[#This Row],[31]]),"DNF",    rounds_cum_time[[#This Row],[30]]+laps_times[[#This Row],[31]])</f>
        <v>7.6923032407407416E-2</v>
      </c>
      <c r="AO103" s="138">
        <f>IF(ISBLANK(laps_times[[#This Row],[32]]),"DNF",    rounds_cum_time[[#This Row],[31]]+laps_times[[#This Row],[32]])</f>
        <v>7.9715983796296311E-2</v>
      </c>
      <c r="AP103" s="138">
        <f>IF(ISBLANK(laps_times[[#This Row],[33]]),"DNF",    rounds_cum_time[[#This Row],[32]]+laps_times[[#This Row],[33]])</f>
        <v>8.227644675925927E-2</v>
      </c>
      <c r="AQ103" s="138">
        <f>IF(ISBLANK(laps_times[[#This Row],[34]]),"DNF",    rounds_cum_time[[#This Row],[33]]+laps_times[[#This Row],[34]])</f>
        <v>8.5088715277777782E-2</v>
      </c>
      <c r="AR103" s="138">
        <f>IF(ISBLANK(laps_times[[#This Row],[35]]),"DNF",    rounds_cum_time[[#This Row],[34]]+laps_times[[#This Row],[35]])</f>
        <v>8.7749652777777784E-2</v>
      </c>
      <c r="AS103" s="138">
        <f>IF(ISBLANK(laps_times[[#This Row],[36]]),"DNF",    rounds_cum_time[[#This Row],[35]]+laps_times[[#This Row],[36]])</f>
        <v>9.0471875000000007E-2</v>
      </c>
      <c r="AT103" s="138">
        <f>IF(ISBLANK(laps_times[[#This Row],[37]]),"DNF",    rounds_cum_time[[#This Row],[36]]+laps_times[[#This Row],[37]])</f>
        <v>9.3193657407407413E-2</v>
      </c>
      <c r="AU103" s="138">
        <f>IF(ISBLANK(laps_times[[#This Row],[38]]),"DNF",    rounds_cum_time[[#This Row],[37]]+laps_times[[#This Row],[38]])</f>
        <v>9.6048391203703704E-2</v>
      </c>
      <c r="AV103" s="138">
        <f>IF(ISBLANK(laps_times[[#This Row],[39]]),"DNF",    rounds_cum_time[[#This Row],[38]]+laps_times[[#This Row],[39]])</f>
        <v>9.87350462962963E-2</v>
      </c>
      <c r="AW103" s="138">
        <f>IF(ISBLANK(laps_times[[#This Row],[40]]),"DNF",    rounds_cum_time[[#This Row],[39]]+laps_times[[#This Row],[40]])</f>
        <v>0.10164675925925926</v>
      </c>
      <c r="AX103" s="138">
        <f>IF(ISBLANK(laps_times[[#This Row],[41]]),"DNF",    rounds_cum_time[[#This Row],[40]]+laps_times[[#This Row],[41]])</f>
        <v>0.10437922453703703</v>
      </c>
      <c r="AY103" s="138">
        <f>IF(ISBLANK(laps_times[[#This Row],[42]]),"DNF",    rounds_cum_time[[#This Row],[41]]+laps_times[[#This Row],[42]])</f>
        <v>0.10733525462962963</v>
      </c>
      <c r="AZ103" s="138">
        <f>IF(ISBLANK(laps_times[[#This Row],[43]]),"DNF",    rounds_cum_time[[#This Row],[42]]+laps_times[[#This Row],[43]])</f>
        <v>0.1101227662037037</v>
      </c>
      <c r="BA103" s="138">
        <f>IF(ISBLANK(laps_times[[#This Row],[44]]),"DNF",    rounds_cum_time[[#This Row],[43]]+laps_times[[#This Row],[44]])</f>
        <v>0.11312766203703703</v>
      </c>
      <c r="BB103" s="138">
        <f>IF(ISBLANK(laps_times[[#This Row],[45]]),"DNF",    rounds_cum_time[[#This Row],[44]]+laps_times[[#This Row],[45]])</f>
        <v>0.11605641203703702</v>
      </c>
      <c r="BC103" s="138">
        <f>IF(ISBLANK(laps_times[[#This Row],[46]]),"DNF",    rounds_cum_time[[#This Row],[45]]+laps_times[[#This Row],[46]])</f>
        <v>0.12079319444444443</v>
      </c>
      <c r="BD103" s="138">
        <f>IF(ISBLANK(laps_times[[#This Row],[47]]),"DNF",    rounds_cum_time[[#This Row],[46]]+laps_times[[#This Row],[47]])</f>
        <v>0.12354543981481481</v>
      </c>
      <c r="BE103" s="138">
        <f>IF(ISBLANK(laps_times[[#This Row],[48]]),"DNF",    rounds_cum_time[[#This Row],[47]]+laps_times[[#This Row],[48]])</f>
        <v>0.12653076388888887</v>
      </c>
      <c r="BF103" s="138">
        <f>IF(ISBLANK(laps_times[[#This Row],[49]]),"DNF",    rounds_cum_time[[#This Row],[48]]+laps_times[[#This Row],[49]])</f>
        <v>0.12971101851851849</v>
      </c>
      <c r="BG103" s="138">
        <f>IF(ISBLANK(laps_times[[#This Row],[50]]),"DNF",    rounds_cum_time[[#This Row],[49]]+laps_times[[#This Row],[50]])</f>
        <v>0.13275673611111108</v>
      </c>
      <c r="BH103" s="138">
        <f>IF(ISBLANK(laps_times[[#This Row],[51]]),"DNF",    rounds_cum_time[[#This Row],[50]]+laps_times[[#This Row],[51]])</f>
        <v>0.13570310185185183</v>
      </c>
      <c r="BI103" s="138">
        <f>IF(ISBLANK(laps_times[[#This Row],[52]]),"DNF",    rounds_cum_time[[#This Row],[51]]+laps_times[[#This Row],[52]])</f>
        <v>0.13952991898148145</v>
      </c>
      <c r="BJ103" s="138">
        <f>IF(ISBLANK(laps_times[[#This Row],[53]]),"DNF",    rounds_cum_time[[#This Row],[52]]+laps_times[[#This Row],[53]])</f>
        <v>0.14250836805555553</v>
      </c>
      <c r="BK103" s="138">
        <f>IF(ISBLANK(laps_times[[#This Row],[54]]),"DNF",    rounds_cum_time[[#This Row],[53]]+laps_times[[#This Row],[54]])</f>
        <v>0.14572108796296293</v>
      </c>
      <c r="BL103" s="138">
        <f>IF(ISBLANK(laps_times[[#This Row],[55]]),"DNF",    rounds_cum_time[[#This Row],[54]]+laps_times[[#This Row],[55]])</f>
        <v>0.14877295138888885</v>
      </c>
      <c r="BM103" s="138">
        <f>IF(ISBLANK(laps_times[[#This Row],[56]]),"DNF",    rounds_cum_time[[#This Row],[55]]+laps_times[[#This Row],[56]])</f>
        <v>0.15183178240740738</v>
      </c>
      <c r="BN103" s="138">
        <f>IF(ISBLANK(laps_times[[#This Row],[57]]),"DNF",    rounds_cum_time[[#This Row],[56]]+laps_times[[#This Row],[57]])</f>
        <v>0.15507567129629626</v>
      </c>
      <c r="BO103" s="138">
        <f>IF(ISBLANK(laps_times[[#This Row],[58]]),"DNF",    rounds_cum_time[[#This Row],[57]]+laps_times[[#This Row],[58]])</f>
        <v>0.15808004629629627</v>
      </c>
      <c r="BP103" s="138">
        <f>IF(ISBLANK(laps_times[[#This Row],[59]]),"DNF",    rounds_cum_time[[#This Row],[58]]+laps_times[[#This Row],[59]])</f>
        <v>0.16106152777777774</v>
      </c>
      <c r="BQ103" s="138">
        <f>IF(ISBLANK(laps_times[[#This Row],[60]]),"DNF",    rounds_cum_time[[#This Row],[59]]+laps_times[[#This Row],[60]])</f>
        <v>0.16426346064814812</v>
      </c>
      <c r="BR103" s="138">
        <f>IF(ISBLANK(laps_times[[#This Row],[61]]),"DNF",    rounds_cum_time[[#This Row],[60]]+laps_times[[#This Row],[61]])</f>
        <v>0.16719331018518516</v>
      </c>
      <c r="BS103" s="138">
        <f>IF(ISBLANK(laps_times[[#This Row],[62]]),"DNF",    rounds_cum_time[[#This Row],[61]]+laps_times[[#This Row],[62]])</f>
        <v>0.17003342592592591</v>
      </c>
      <c r="BT103" s="139">
        <f>IF(ISBLANK(laps_times[[#This Row],[63]]),"DNF",    rounds_cum_time[[#This Row],[62]]+laps_times[[#This Row],[63]])</f>
        <v>0.17270964120370369</v>
      </c>
    </row>
    <row r="104" spans="2:72" x14ac:dyDescent="0.2">
      <c r="B104" s="130">
        <f>laps_times[[#This Row],[poř]]</f>
        <v>99</v>
      </c>
      <c r="C104" s="131">
        <f>laps_times[[#This Row],[s.č.]]</f>
        <v>124</v>
      </c>
      <c r="D104" s="131" t="str">
        <f>laps_times[[#This Row],[jméno]]</f>
        <v>Dolejš Jan</v>
      </c>
      <c r="E104" s="132">
        <f>laps_times[[#This Row],[roč]]</f>
        <v>1949</v>
      </c>
      <c r="F104" s="132" t="str">
        <f>laps_times[[#This Row],[kat]]</f>
        <v>M5</v>
      </c>
      <c r="G104" s="132">
        <f>laps_times[[#This Row],[poř_kat]]</f>
        <v>6</v>
      </c>
      <c r="H104" s="131" t="str">
        <f>IF(ISBLANK(laps_times[[#This Row],[klub]]),"-",laps_times[[#This Row],[klub]])</f>
        <v>TJ Sokol Unhošť</v>
      </c>
      <c r="I104" s="134">
        <f>laps_times[[#This Row],[celk. čas]]</f>
        <v>0.17273998842592594</v>
      </c>
      <c r="J104" s="138">
        <f>laps_times[[#This Row],[1]]</f>
        <v>3.0943055555555554E-3</v>
      </c>
      <c r="K104" s="138">
        <f>IF(ISBLANK(laps_times[[#This Row],[2]]),"DNF",    rounds_cum_time[[#This Row],[1]]+laps_times[[#This Row],[2]])</f>
        <v>5.5627430555555551E-3</v>
      </c>
      <c r="L104" s="138">
        <f>IF(ISBLANK(laps_times[[#This Row],[3]]),"DNF",    rounds_cum_time[[#This Row],[2]]+laps_times[[#This Row],[3]])</f>
        <v>8.0451620370370364E-3</v>
      </c>
      <c r="M104" s="138">
        <f>IF(ISBLANK(laps_times[[#This Row],[4]]),"DNF",    rounds_cum_time[[#This Row],[3]]+laps_times[[#This Row],[4]])</f>
        <v>1.0516620370370371E-2</v>
      </c>
      <c r="N104" s="138">
        <f>IF(ISBLANK(laps_times[[#This Row],[5]]),"DNF",    rounds_cum_time[[#This Row],[4]]+laps_times[[#This Row],[5]])</f>
        <v>1.2980983796296296E-2</v>
      </c>
      <c r="O104" s="138">
        <f>IF(ISBLANK(laps_times[[#This Row],[6]]),"DNF",    rounds_cum_time[[#This Row],[5]]+laps_times[[#This Row],[6]])</f>
        <v>1.5516851851851851E-2</v>
      </c>
      <c r="P104" s="138">
        <f>IF(ISBLANK(laps_times[[#This Row],[7]]),"DNF",    rounds_cum_time[[#This Row],[6]]+laps_times[[#This Row],[7]])</f>
        <v>1.8068182870370368E-2</v>
      </c>
      <c r="Q104" s="138">
        <f>IF(ISBLANK(laps_times[[#This Row],[8]]),"DNF",    rounds_cum_time[[#This Row],[7]]+laps_times[[#This Row],[8]])</f>
        <v>2.0668576388888887E-2</v>
      </c>
      <c r="R104" s="138">
        <f>IF(ISBLANK(laps_times[[#This Row],[9]]),"DNF",    rounds_cum_time[[#This Row],[8]]+laps_times[[#This Row],[9]])</f>
        <v>2.3262326388888886E-2</v>
      </c>
      <c r="S104" s="138">
        <f>IF(ISBLANK(laps_times[[#This Row],[10]]),"DNF",    rounds_cum_time[[#This Row],[9]]+laps_times[[#This Row],[10]])</f>
        <v>2.5873668981481478E-2</v>
      </c>
      <c r="T104" s="138">
        <f>IF(ISBLANK(laps_times[[#This Row],[11]]),"DNF",    rounds_cum_time[[#This Row],[10]]+laps_times[[#This Row],[11]])</f>
        <v>2.849528935185185E-2</v>
      </c>
      <c r="U104" s="138">
        <f>IF(ISBLANK(laps_times[[#This Row],[12]]),"DNF",    rounds_cum_time[[#This Row],[11]]+laps_times[[#This Row],[12]])</f>
        <v>3.1152962962962962E-2</v>
      </c>
      <c r="V104" s="138">
        <f>IF(ISBLANK(laps_times[[#This Row],[13]]),"DNF",    rounds_cum_time[[#This Row],[12]]+laps_times[[#This Row],[13]])</f>
        <v>3.379909722222222E-2</v>
      </c>
      <c r="W104" s="138">
        <f>IF(ISBLANK(laps_times[[#This Row],[14]]),"DNF",    rounds_cum_time[[#This Row],[13]]+laps_times[[#This Row],[14]])</f>
        <v>3.6390891203703701E-2</v>
      </c>
      <c r="X104" s="138">
        <f>IF(ISBLANK(laps_times[[#This Row],[15]]),"DNF",    rounds_cum_time[[#This Row],[14]]+laps_times[[#This Row],[15]])</f>
        <v>3.9233298611111106E-2</v>
      </c>
      <c r="Y104" s="138">
        <f>IF(ISBLANK(laps_times[[#This Row],[16]]),"DNF",    rounds_cum_time[[#This Row],[15]]+laps_times[[#This Row],[16]])</f>
        <v>4.1835914351851848E-2</v>
      </c>
      <c r="Z104" s="138">
        <f>IF(ISBLANK(laps_times[[#This Row],[17]]),"DNF",    rounds_cum_time[[#This Row],[16]]+laps_times[[#This Row],[17]])</f>
        <v>4.4487256944444442E-2</v>
      </c>
      <c r="AA104" s="138">
        <f>IF(ISBLANK(laps_times[[#This Row],[18]]),"DNF",    rounds_cum_time[[#This Row],[17]]+laps_times[[#This Row],[18]])</f>
        <v>4.710134259259259E-2</v>
      </c>
      <c r="AB104" s="138">
        <f>IF(ISBLANK(laps_times[[#This Row],[19]]),"DNF",    rounds_cum_time[[#This Row],[18]]+laps_times[[#This Row],[19]])</f>
        <v>4.9781574074074075E-2</v>
      </c>
      <c r="AC104" s="138">
        <f>IF(ISBLANK(laps_times[[#This Row],[20]]),"DNF",    rounds_cum_time[[#This Row],[19]]+laps_times[[#This Row],[20]])</f>
        <v>5.2545706018518518E-2</v>
      </c>
      <c r="AD104" s="138">
        <f>IF(ISBLANK(laps_times[[#This Row],[21]]),"DNF",    rounds_cum_time[[#This Row],[20]]+laps_times[[#This Row],[21]])</f>
        <v>5.5268703703703702E-2</v>
      </c>
      <c r="AE104" s="138">
        <f>IF(ISBLANK(laps_times[[#This Row],[22]]),"DNF",    rounds_cum_time[[#This Row],[21]]+laps_times[[#This Row],[22]])</f>
        <v>5.7875810185185186E-2</v>
      </c>
      <c r="AF104" s="138">
        <f>IF(ISBLANK(laps_times[[#This Row],[23]]),"DNF",    rounds_cum_time[[#This Row],[22]]+laps_times[[#This Row],[23]])</f>
        <v>6.048337962962963E-2</v>
      </c>
      <c r="AG104" s="138">
        <f>IF(ISBLANK(laps_times[[#This Row],[24]]),"DNF",    rounds_cum_time[[#This Row],[23]]+laps_times[[#This Row],[24]])</f>
        <v>6.5174305555555562E-2</v>
      </c>
      <c r="AH104" s="138">
        <f>IF(ISBLANK(laps_times[[#This Row],[25]]),"DNF",    rounds_cum_time[[#This Row],[24]]+laps_times[[#This Row],[25]])</f>
        <v>6.7679768518518521E-2</v>
      </c>
      <c r="AI104" s="138">
        <f>IF(ISBLANK(laps_times[[#This Row],[26]]),"DNF",    rounds_cum_time[[#This Row],[25]]+laps_times[[#This Row],[26]])</f>
        <v>7.0238333333333333E-2</v>
      </c>
      <c r="AJ104" s="138">
        <f>IF(ISBLANK(laps_times[[#This Row],[27]]),"DNF",    rounds_cum_time[[#This Row],[26]]+laps_times[[#This Row],[27]])</f>
        <v>7.2933449074074078E-2</v>
      </c>
      <c r="AK104" s="138">
        <f>IF(ISBLANK(laps_times[[#This Row],[28]]),"DNF",    rounds_cum_time[[#This Row],[27]]+laps_times[[#This Row],[28]])</f>
        <v>7.5654166666666675E-2</v>
      </c>
      <c r="AL104" s="138">
        <f>IF(ISBLANK(laps_times[[#This Row],[29]]),"DNF",    rounds_cum_time[[#This Row],[28]]+laps_times[[#This Row],[29]])</f>
        <v>7.8287685185185196E-2</v>
      </c>
      <c r="AM104" s="138">
        <f>IF(ISBLANK(laps_times[[#This Row],[30]]),"DNF",    rounds_cum_time[[#This Row],[29]]+laps_times[[#This Row],[30]])</f>
        <v>8.0946250000000011E-2</v>
      </c>
      <c r="AN104" s="138">
        <f>IF(ISBLANK(laps_times[[#This Row],[31]]),"DNF",    rounds_cum_time[[#This Row],[30]]+laps_times[[#This Row],[31]])</f>
        <v>8.3670405092592604E-2</v>
      </c>
      <c r="AO104" s="138">
        <f>IF(ISBLANK(laps_times[[#This Row],[32]]),"DNF",    rounds_cum_time[[#This Row],[31]]+laps_times[[#This Row],[32]])</f>
        <v>8.6545868055555572E-2</v>
      </c>
      <c r="AP104" s="138">
        <f>IF(ISBLANK(laps_times[[#This Row],[33]]),"DNF",    rounds_cum_time[[#This Row],[32]]+laps_times[[#This Row],[33]])</f>
        <v>8.9125520833333347E-2</v>
      </c>
      <c r="AQ104" s="138">
        <f>IF(ISBLANK(laps_times[[#This Row],[34]]),"DNF",    rounds_cum_time[[#This Row],[33]]+laps_times[[#This Row],[34]])</f>
        <v>9.1776967592592601E-2</v>
      </c>
      <c r="AR104" s="138">
        <f>IF(ISBLANK(laps_times[[#This Row],[35]]),"DNF",    rounds_cum_time[[#This Row],[34]]+laps_times[[#This Row],[35]])</f>
        <v>9.442416666666667E-2</v>
      </c>
      <c r="AS104" s="138">
        <f>IF(ISBLANK(laps_times[[#This Row],[36]]),"DNF",    rounds_cum_time[[#This Row],[35]]+laps_times[[#This Row],[36]])</f>
        <v>9.7308310185185182E-2</v>
      </c>
      <c r="AT104" s="138">
        <f>IF(ISBLANK(laps_times[[#This Row],[37]]),"DNF",    rounds_cum_time[[#This Row],[36]]+laps_times[[#This Row],[37]])</f>
        <v>9.993130787037037E-2</v>
      </c>
      <c r="AU104" s="138">
        <f>IF(ISBLANK(laps_times[[#This Row],[38]]),"DNF",    rounds_cum_time[[#This Row],[37]]+laps_times[[#This Row],[38]])</f>
        <v>0.10271221064814814</v>
      </c>
      <c r="AV104" s="138">
        <f>IF(ISBLANK(laps_times[[#This Row],[39]]),"DNF",    rounds_cum_time[[#This Row],[38]]+laps_times[[#This Row],[39]])</f>
        <v>0.10547810185185184</v>
      </c>
      <c r="AW104" s="138">
        <f>IF(ISBLANK(laps_times[[#This Row],[40]]),"DNF",    rounds_cum_time[[#This Row],[39]]+laps_times[[#This Row],[40]])</f>
        <v>0.10831811342592591</v>
      </c>
      <c r="AX104" s="138">
        <f>IF(ISBLANK(laps_times[[#This Row],[41]]),"DNF",    rounds_cum_time[[#This Row],[40]]+laps_times[[#This Row],[41]])</f>
        <v>0.11107666666666666</v>
      </c>
      <c r="AY104" s="138">
        <f>IF(ISBLANK(laps_times[[#This Row],[42]]),"DNF",    rounds_cum_time[[#This Row],[41]]+laps_times[[#This Row],[42]])</f>
        <v>0.11380828703703702</v>
      </c>
      <c r="AZ104" s="138">
        <f>IF(ISBLANK(laps_times[[#This Row],[43]]),"DNF",    rounds_cum_time[[#This Row],[42]]+laps_times[[#This Row],[43]])</f>
        <v>0.11663929398148147</v>
      </c>
      <c r="BA104" s="138">
        <f>IF(ISBLANK(laps_times[[#This Row],[44]]),"DNF",    rounds_cum_time[[#This Row],[43]]+laps_times[[#This Row],[44]])</f>
        <v>0.11950108796296295</v>
      </c>
      <c r="BB104" s="138">
        <f>IF(ISBLANK(laps_times[[#This Row],[45]]),"DNF",    rounds_cum_time[[#This Row],[44]]+laps_times[[#This Row],[45]])</f>
        <v>0.12234107638888887</v>
      </c>
      <c r="BC104" s="138">
        <f>IF(ISBLANK(laps_times[[#This Row],[46]]),"DNF",    rounds_cum_time[[#This Row],[45]]+laps_times[[#This Row],[46]])</f>
        <v>0.12520008101851851</v>
      </c>
      <c r="BD104" s="138">
        <f>IF(ISBLANK(laps_times[[#This Row],[47]]),"DNF",    rounds_cum_time[[#This Row],[46]]+laps_times[[#This Row],[47]])</f>
        <v>0.12845490740740739</v>
      </c>
      <c r="BE104" s="138">
        <f>IF(ISBLANK(laps_times[[#This Row],[48]]),"DNF",    rounds_cum_time[[#This Row],[47]]+laps_times[[#This Row],[48]])</f>
        <v>0.1313799074074074</v>
      </c>
      <c r="BF104" s="138">
        <f>IF(ISBLANK(laps_times[[#This Row],[49]]),"DNF",    rounds_cum_time[[#This Row],[48]]+laps_times[[#This Row],[49]])</f>
        <v>0.13416539351851853</v>
      </c>
      <c r="BG104" s="138">
        <f>IF(ISBLANK(laps_times[[#This Row],[50]]),"DNF",    rounds_cum_time[[#This Row],[49]]+laps_times[[#This Row],[50]])</f>
        <v>0.13698207175925928</v>
      </c>
      <c r="BH104" s="138">
        <f>IF(ISBLANK(laps_times[[#This Row],[51]]),"DNF",    rounds_cum_time[[#This Row],[50]]+laps_times[[#This Row],[51]])</f>
        <v>0.13980381944444445</v>
      </c>
      <c r="BI104" s="138">
        <f>IF(ISBLANK(laps_times[[#This Row],[52]]),"DNF",    rounds_cum_time[[#This Row],[51]]+laps_times[[#This Row],[52]])</f>
        <v>0.14250967592592592</v>
      </c>
      <c r="BJ104" s="138">
        <f>IF(ISBLANK(laps_times[[#This Row],[53]]),"DNF",    rounds_cum_time[[#This Row],[52]]+laps_times[[#This Row],[53]])</f>
        <v>0.14527376157407407</v>
      </c>
      <c r="BK104" s="138">
        <f>IF(ISBLANK(laps_times[[#This Row],[54]]),"DNF",    rounds_cum_time[[#This Row],[53]]+laps_times[[#This Row],[54]])</f>
        <v>0.14800221064814814</v>
      </c>
      <c r="BL104" s="138">
        <f>IF(ISBLANK(laps_times[[#This Row],[55]]),"DNF",    rounds_cum_time[[#This Row],[54]]+laps_times[[#This Row],[55]])</f>
        <v>0.15076218750000001</v>
      </c>
      <c r="BM104" s="138">
        <f>IF(ISBLANK(laps_times[[#This Row],[56]]),"DNF",    rounds_cum_time[[#This Row],[55]]+laps_times[[#This Row],[56]])</f>
        <v>0.15360041666666668</v>
      </c>
      <c r="BN104" s="138">
        <f>IF(ISBLANK(laps_times[[#This Row],[57]]),"DNF",    rounds_cum_time[[#This Row],[56]]+laps_times[[#This Row],[57]])</f>
        <v>0.15652819444444446</v>
      </c>
      <c r="BO104" s="138">
        <f>IF(ISBLANK(laps_times[[#This Row],[58]]),"DNF",    rounds_cum_time[[#This Row],[57]]+laps_times[[#This Row],[58]])</f>
        <v>0.15964701388888891</v>
      </c>
      <c r="BP104" s="138">
        <f>IF(ISBLANK(laps_times[[#This Row],[59]]),"DNF",    rounds_cum_time[[#This Row],[58]]+laps_times[[#This Row],[59]])</f>
        <v>0.16266157407407408</v>
      </c>
      <c r="BQ104" s="138">
        <f>IF(ISBLANK(laps_times[[#This Row],[60]]),"DNF",    rounds_cum_time[[#This Row],[59]]+laps_times[[#This Row],[60]])</f>
        <v>0.1654458564814815</v>
      </c>
      <c r="BR104" s="138">
        <f>IF(ISBLANK(laps_times[[#This Row],[61]]),"DNF",    rounds_cum_time[[#This Row],[60]]+laps_times[[#This Row],[61]])</f>
        <v>0.16802937500000001</v>
      </c>
      <c r="BS104" s="138">
        <f>IF(ISBLANK(laps_times[[#This Row],[62]]),"DNF",    rounds_cum_time[[#This Row],[61]]+laps_times[[#This Row],[62]])</f>
        <v>0.17053819444444446</v>
      </c>
      <c r="BT104" s="139">
        <f>IF(ISBLANK(laps_times[[#This Row],[63]]),"DNF",    rounds_cum_time[[#This Row],[62]]+laps_times[[#This Row],[63]])</f>
        <v>0.17273998842592594</v>
      </c>
    </row>
    <row r="105" spans="2:72" x14ac:dyDescent="0.2">
      <c r="B105" s="130">
        <f>laps_times[[#This Row],[poř]]</f>
        <v>100</v>
      </c>
      <c r="C105" s="131">
        <f>laps_times[[#This Row],[s.č.]]</f>
        <v>8</v>
      </c>
      <c r="D105" s="131" t="str">
        <f>laps_times[[#This Row],[jméno]]</f>
        <v>Círal František</v>
      </c>
      <c r="E105" s="132">
        <f>laps_times[[#This Row],[roč]]</f>
        <v>1998</v>
      </c>
      <c r="F105" s="132" t="str">
        <f>laps_times[[#This Row],[kat]]</f>
        <v>M1</v>
      </c>
      <c r="G105" s="132">
        <f>laps_times[[#This Row],[poř_kat]]</f>
        <v>5</v>
      </c>
      <c r="H105" s="131" t="str">
        <f>IF(ISBLANK(laps_times[[#This Row],[klub]]),"-",laps_times[[#This Row],[klub]])</f>
        <v>Anča Team</v>
      </c>
      <c r="I105" s="134">
        <f>laps_times[[#This Row],[celk. čas]]</f>
        <v>0.17336556712962961</v>
      </c>
      <c r="J105" s="138">
        <f>laps_times[[#This Row],[1]]</f>
        <v>3.0349305555555559E-3</v>
      </c>
      <c r="K105" s="138">
        <f>IF(ISBLANK(laps_times[[#This Row],[2]]),"DNF",    rounds_cum_time[[#This Row],[1]]+laps_times[[#This Row],[2]])</f>
        <v>5.3818634259259262E-3</v>
      </c>
      <c r="L105" s="138">
        <f>IF(ISBLANK(laps_times[[#This Row],[3]]),"DNF",    rounds_cum_time[[#This Row],[2]]+laps_times[[#This Row],[3]])</f>
        <v>7.7503935185185193E-3</v>
      </c>
      <c r="M105" s="138">
        <f>IF(ISBLANK(laps_times[[#This Row],[4]]),"DNF",    rounds_cum_time[[#This Row],[3]]+laps_times[[#This Row],[4]])</f>
        <v>1.0109675925925926E-2</v>
      </c>
      <c r="N105" s="138">
        <f>IF(ISBLANK(laps_times[[#This Row],[5]]),"DNF",    rounds_cum_time[[#This Row],[4]]+laps_times[[#This Row],[5]])</f>
        <v>1.2393113425925927E-2</v>
      </c>
      <c r="O105" s="138">
        <f>IF(ISBLANK(laps_times[[#This Row],[6]]),"DNF",    rounds_cum_time[[#This Row],[5]]+laps_times[[#This Row],[6]])</f>
        <v>1.4711724537037039E-2</v>
      </c>
      <c r="P105" s="138">
        <f>IF(ISBLANK(laps_times[[#This Row],[7]]),"DNF",    rounds_cum_time[[#This Row],[6]]+laps_times[[#This Row],[7]])</f>
        <v>1.7050520833333336E-2</v>
      </c>
      <c r="Q105" s="138">
        <f>IF(ISBLANK(laps_times[[#This Row],[8]]),"DNF",    rounds_cum_time[[#This Row],[7]]+laps_times[[#This Row],[8]])</f>
        <v>1.9343414351851853E-2</v>
      </c>
      <c r="R105" s="138">
        <f>IF(ISBLANK(laps_times[[#This Row],[9]]),"DNF",    rounds_cum_time[[#This Row],[8]]+laps_times[[#This Row],[9]])</f>
        <v>2.1558819444444446E-2</v>
      </c>
      <c r="S105" s="138">
        <f>IF(ISBLANK(laps_times[[#This Row],[10]]),"DNF",    rounds_cum_time[[#This Row],[9]]+laps_times[[#This Row],[10]])</f>
        <v>2.3825844907407408E-2</v>
      </c>
      <c r="T105" s="138">
        <f>IF(ISBLANK(laps_times[[#This Row],[11]]),"DNF",    rounds_cum_time[[#This Row],[10]]+laps_times[[#This Row],[11]])</f>
        <v>2.6118391203703704E-2</v>
      </c>
      <c r="U105" s="138">
        <f>IF(ISBLANK(laps_times[[#This Row],[12]]),"DNF",    rounds_cum_time[[#This Row],[11]]+laps_times[[#This Row],[12]])</f>
        <v>2.8459594907407407E-2</v>
      </c>
      <c r="V105" s="138">
        <f>IF(ISBLANK(laps_times[[#This Row],[13]]),"DNF",    rounds_cum_time[[#This Row],[12]]+laps_times[[#This Row],[13]])</f>
        <v>3.0947187500000001E-2</v>
      </c>
      <c r="W105" s="138">
        <f>IF(ISBLANK(laps_times[[#This Row],[14]]),"DNF",    rounds_cum_time[[#This Row],[13]]+laps_times[[#This Row],[14]])</f>
        <v>3.339394675925926E-2</v>
      </c>
      <c r="X105" s="138">
        <f>IF(ISBLANK(laps_times[[#This Row],[15]]),"DNF",    rounds_cum_time[[#This Row],[14]]+laps_times[[#This Row],[15]])</f>
        <v>3.5787986111111114E-2</v>
      </c>
      <c r="Y105" s="138">
        <f>IF(ISBLANK(laps_times[[#This Row],[16]]),"DNF",    rounds_cum_time[[#This Row],[15]]+laps_times[[#This Row],[16]])</f>
        <v>3.8131909722222225E-2</v>
      </c>
      <c r="Z105" s="138">
        <f>IF(ISBLANK(laps_times[[#This Row],[17]]),"DNF",    rounds_cum_time[[#This Row],[16]]+laps_times[[#This Row],[17]])</f>
        <v>4.049391203703704E-2</v>
      </c>
      <c r="AA105" s="138">
        <f>IF(ISBLANK(laps_times[[#This Row],[18]]),"DNF",    rounds_cum_time[[#This Row],[17]]+laps_times[[#This Row],[18]])</f>
        <v>4.281193287037037E-2</v>
      </c>
      <c r="AB105" s="138">
        <f>IF(ISBLANK(laps_times[[#This Row],[19]]),"DNF",    rounds_cum_time[[#This Row],[18]]+laps_times[[#This Row],[19]])</f>
        <v>4.5174930555555555E-2</v>
      </c>
      <c r="AC105" s="138">
        <f>IF(ISBLANK(laps_times[[#This Row],[20]]),"DNF",    rounds_cum_time[[#This Row],[19]]+laps_times[[#This Row],[20]])</f>
        <v>4.7514201388888885E-2</v>
      </c>
      <c r="AD105" s="138">
        <f>IF(ISBLANK(laps_times[[#This Row],[21]]),"DNF",    rounds_cum_time[[#This Row],[20]]+laps_times[[#This Row],[21]])</f>
        <v>5.0191898148148145E-2</v>
      </c>
      <c r="AE105" s="138">
        <f>IF(ISBLANK(laps_times[[#This Row],[22]]),"DNF",    rounds_cum_time[[#This Row],[21]]+laps_times[[#This Row],[22]])</f>
        <v>5.2644247685185185E-2</v>
      </c>
      <c r="AF105" s="138">
        <f>IF(ISBLANK(laps_times[[#This Row],[23]]),"DNF",    rounds_cum_time[[#This Row],[22]]+laps_times[[#This Row],[23]])</f>
        <v>5.5078321759259259E-2</v>
      </c>
      <c r="AG105" s="138">
        <f>IF(ISBLANK(laps_times[[#This Row],[24]]),"DNF",    rounds_cum_time[[#This Row],[23]]+laps_times[[#This Row],[24]])</f>
        <v>5.7510937499999998E-2</v>
      </c>
      <c r="AH105" s="138">
        <f>IF(ISBLANK(laps_times[[#This Row],[25]]),"DNF",    rounds_cum_time[[#This Row],[24]]+laps_times[[#This Row],[25]])</f>
        <v>6.019212962962963E-2</v>
      </c>
      <c r="AI105" s="138">
        <f>IF(ISBLANK(laps_times[[#This Row],[26]]),"DNF",    rounds_cum_time[[#This Row],[25]]+laps_times[[#This Row],[26]])</f>
        <v>6.2638194444444448E-2</v>
      </c>
      <c r="AJ105" s="138">
        <f>IF(ISBLANK(laps_times[[#This Row],[27]]),"DNF",    rounds_cum_time[[#This Row],[26]]+laps_times[[#This Row],[27]])</f>
        <v>6.5270474537037035E-2</v>
      </c>
      <c r="AK105" s="138">
        <f>IF(ISBLANK(laps_times[[#This Row],[28]]),"DNF",    rounds_cum_time[[#This Row],[27]]+laps_times[[#This Row],[28]])</f>
        <v>6.8200300925925925E-2</v>
      </c>
      <c r="AL105" s="138">
        <f>IF(ISBLANK(laps_times[[#This Row],[29]]),"DNF",    rounds_cum_time[[#This Row],[28]]+laps_times[[#This Row],[29]])</f>
        <v>7.0857858796296289E-2</v>
      </c>
      <c r="AM105" s="138">
        <f>IF(ISBLANK(laps_times[[#This Row],[30]]),"DNF",    rounds_cum_time[[#This Row],[29]]+laps_times[[#This Row],[30]])</f>
        <v>7.3530439814814802E-2</v>
      </c>
      <c r="AN105" s="138">
        <f>IF(ISBLANK(laps_times[[#This Row],[31]]),"DNF",    rounds_cum_time[[#This Row],[30]]+laps_times[[#This Row],[31]])</f>
        <v>7.6266481481481463E-2</v>
      </c>
      <c r="AO105" s="138">
        <f>IF(ISBLANK(laps_times[[#This Row],[32]]),"DNF",    rounds_cum_time[[#This Row],[31]]+laps_times[[#This Row],[32]])</f>
        <v>7.9324398148148123E-2</v>
      </c>
      <c r="AP105" s="138">
        <f>IF(ISBLANK(laps_times[[#This Row],[33]]),"DNF",    rounds_cum_time[[#This Row],[32]]+laps_times[[#This Row],[33]])</f>
        <v>8.2042465277777754E-2</v>
      </c>
      <c r="AQ105" s="138">
        <f>IF(ISBLANK(laps_times[[#This Row],[34]]),"DNF",    rounds_cum_time[[#This Row],[33]]+laps_times[[#This Row],[34]])</f>
        <v>8.4685347222222193E-2</v>
      </c>
      <c r="AR105" s="138">
        <f>IF(ISBLANK(laps_times[[#This Row],[35]]),"DNF",    rounds_cum_time[[#This Row],[34]]+laps_times[[#This Row],[35]])</f>
        <v>8.7677870370370337E-2</v>
      </c>
      <c r="AS105" s="138">
        <f>IF(ISBLANK(laps_times[[#This Row],[36]]),"DNF",    rounds_cum_time[[#This Row],[35]]+laps_times[[#This Row],[36]])</f>
        <v>9.0431655092592558E-2</v>
      </c>
      <c r="AT105" s="138">
        <f>IF(ISBLANK(laps_times[[#This Row],[37]]),"DNF",    rounds_cum_time[[#This Row],[36]]+laps_times[[#This Row],[37]])</f>
        <v>9.3176701388888852E-2</v>
      </c>
      <c r="AU105" s="138">
        <f>IF(ISBLANK(laps_times[[#This Row],[38]]),"DNF",    rounds_cum_time[[#This Row],[37]]+laps_times[[#This Row],[38]])</f>
        <v>9.5980486111111069E-2</v>
      </c>
      <c r="AV105" s="138">
        <f>IF(ISBLANK(laps_times[[#This Row],[39]]),"DNF",    rounds_cum_time[[#This Row],[38]]+laps_times[[#This Row],[39]])</f>
        <v>9.9017557870370324E-2</v>
      </c>
      <c r="AW105" s="138">
        <f>IF(ISBLANK(laps_times[[#This Row],[40]]),"DNF",    rounds_cum_time[[#This Row],[39]]+laps_times[[#This Row],[40]])</f>
        <v>0.10161835648148143</v>
      </c>
      <c r="AX105" s="138">
        <f>IF(ISBLANK(laps_times[[#This Row],[41]]),"DNF",    rounds_cum_time[[#This Row],[40]]+laps_times[[#This Row],[41]])</f>
        <v>0.10444716435185181</v>
      </c>
      <c r="AY105" s="138">
        <f>IF(ISBLANK(laps_times[[#This Row],[42]]),"DNF",    rounds_cum_time[[#This Row],[41]]+laps_times[[#This Row],[42]])</f>
        <v>0.10707304398148143</v>
      </c>
      <c r="AZ105" s="138">
        <f>IF(ISBLANK(laps_times[[#This Row],[43]]),"DNF",    rounds_cum_time[[#This Row],[42]]+laps_times[[#This Row],[43]])</f>
        <v>0.10997833333333329</v>
      </c>
      <c r="BA105" s="138">
        <f>IF(ISBLANK(laps_times[[#This Row],[44]]),"DNF",    rounds_cum_time[[#This Row],[43]]+laps_times[[#This Row],[44]])</f>
        <v>0.11247697916666662</v>
      </c>
      <c r="BB105" s="138">
        <f>IF(ISBLANK(laps_times[[#This Row],[45]]),"DNF",    rounds_cum_time[[#This Row],[44]]+laps_times[[#This Row],[45]])</f>
        <v>0.11558707175925921</v>
      </c>
      <c r="BC105" s="138">
        <f>IF(ISBLANK(laps_times[[#This Row],[46]]),"DNF",    rounds_cum_time[[#This Row],[45]]+laps_times[[#This Row],[46]])</f>
        <v>0.11845599537037033</v>
      </c>
      <c r="BD105" s="138">
        <f>IF(ISBLANK(laps_times[[#This Row],[47]]),"DNF",    rounds_cum_time[[#This Row],[46]]+laps_times[[#This Row],[47]])</f>
        <v>0.12170368055555551</v>
      </c>
      <c r="BE105" s="138">
        <f>IF(ISBLANK(laps_times[[#This Row],[48]]),"DNF",    rounds_cum_time[[#This Row],[47]]+laps_times[[#This Row],[48]])</f>
        <v>0.12438027777777774</v>
      </c>
      <c r="BF105" s="138">
        <f>IF(ISBLANK(laps_times[[#This Row],[49]]),"DNF",    rounds_cum_time[[#This Row],[48]]+laps_times[[#This Row],[49]])</f>
        <v>0.12766592592592588</v>
      </c>
      <c r="BG105" s="138">
        <f>IF(ISBLANK(laps_times[[#This Row],[50]]),"DNF",    rounds_cum_time[[#This Row],[49]]+laps_times[[#This Row],[50]])</f>
        <v>0.13081854166666662</v>
      </c>
      <c r="BH105" s="138">
        <f>IF(ISBLANK(laps_times[[#This Row],[51]]),"DNF",    rounds_cum_time[[#This Row],[50]]+laps_times[[#This Row],[51]])</f>
        <v>0.13393506944444439</v>
      </c>
      <c r="BI105" s="138">
        <f>IF(ISBLANK(laps_times[[#This Row],[52]]),"DNF",    rounds_cum_time[[#This Row],[51]]+laps_times[[#This Row],[52]])</f>
        <v>0.1369767129629629</v>
      </c>
      <c r="BJ105" s="138">
        <f>IF(ISBLANK(laps_times[[#This Row],[53]]),"DNF",    rounds_cum_time[[#This Row],[52]]+laps_times[[#This Row],[53]])</f>
        <v>0.14077501157407402</v>
      </c>
      <c r="BK105" s="138">
        <f>IF(ISBLANK(laps_times[[#This Row],[54]]),"DNF",    rounds_cum_time[[#This Row],[53]]+laps_times[[#This Row],[54]])</f>
        <v>0.14442554398148141</v>
      </c>
      <c r="BL105" s="138">
        <f>IF(ISBLANK(laps_times[[#This Row],[55]]),"DNF",    rounds_cum_time[[#This Row],[54]]+laps_times[[#This Row],[55]])</f>
        <v>0.14738920138888881</v>
      </c>
      <c r="BM105" s="138">
        <f>IF(ISBLANK(laps_times[[#This Row],[56]]),"DNF",    rounds_cum_time[[#This Row],[55]]+laps_times[[#This Row],[56]])</f>
        <v>0.15082204861111104</v>
      </c>
      <c r="BN105" s="138">
        <f>IF(ISBLANK(laps_times[[#This Row],[57]]),"DNF",    rounds_cum_time[[#This Row],[56]]+laps_times[[#This Row],[57]])</f>
        <v>0.15402381944444438</v>
      </c>
      <c r="BO105" s="138">
        <f>IF(ISBLANK(laps_times[[#This Row],[58]]),"DNF",    rounds_cum_time[[#This Row],[57]]+laps_times[[#This Row],[58]])</f>
        <v>0.15759826388888881</v>
      </c>
      <c r="BP105" s="138">
        <f>IF(ISBLANK(laps_times[[#This Row],[59]]),"DNF",    rounds_cum_time[[#This Row],[58]]+laps_times[[#This Row],[59]])</f>
        <v>0.16143826388888882</v>
      </c>
      <c r="BQ105" s="138">
        <f>IF(ISBLANK(laps_times[[#This Row],[60]]),"DNF",    rounds_cum_time[[#This Row],[59]]+laps_times[[#This Row],[60]])</f>
        <v>0.16454995370370365</v>
      </c>
      <c r="BR105" s="138">
        <f>IF(ISBLANK(laps_times[[#This Row],[61]]),"DNF",    rounds_cum_time[[#This Row],[60]]+laps_times[[#This Row],[61]])</f>
        <v>0.16781584490740736</v>
      </c>
      <c r="BS105" s="138">
        <f>IF(ISBLANK(laps_times[[#This Row],[62]]),"DNF",    rounds_cum_time[[#This Row],[61]]+laps_times[[#This Row],[62]])</f>
        <v>0.17087725694444439</v>
      </c>
      <c r="BT105" s="139">
        <f>IF(ISBLANK(laps_times[[#This Row],[63]]),"DNF",    rounds_cum_time[[#This Row],[62]]+laps_times[[#This Row],[63]])</f>
        <v>0.17336556712962958</v>
      </c>
    </row>
    <row r="106" spans="2:72" x14ac:dyDescent="0.2">
      <c r="B106" s="130">
        <f>laps_times[[#This Row],[poř]]</f>
        <v>101</v>
      </c>
      <c r="C106" s="131">
        <f>laps_times[[#This Row],[s.č.]]</f>
        <v>52</v>
      </c>
      <c r="D106" s="131" t="str">
        <f>laps_times[[#This Row],[jméno]]</f>
        <v>Burger Pavel</v>
      </c>
      <c r="E106" s="132">
        <f>laps_times[[#This Row],[roč]]</f>
        <v>1974</v>
      </c>
      <c r="F106" s="132" t="str">
        <f>laps_times[[#This Row],[kat]]</f>
        <v>M3</v>
      </c>
      <c r="G106" s="132">
        <f>laps_times[[#This Row],[poř_kat]]</f>
        <v>35</v>
      </c>
      <c r="H106" s="131" t="str">
        <f>IF(ISBLANK(laps_times[[#This Row],[klub]]),"-",laps_times[[#This Row],[klub]])</f>
        <v>Maratón klub Kladno</v>
      </c>
      <c r="I106" s="134">
        <f>laps_times[[#This Row],[celk. čas]]</f>
        <v>0.17672437500000002</v>
      </c>
      <c r="J106" s="138">
        <f>laps_times[[#This Row],[1]]</f>
        <v>3.1160069444444442E-3</v>
      </c>
      <c r="K106" s="138">
        <f>IF(ISBLANK(laps_times[[#This Row],[2]]),"DNF",    rounds_cum_time[[#This Row],[1]]+laps_times[[#This Row],[2]])</f>
        <v>5.4972685185185185E-3</v>
      </c>
      <c r="L106" s="138">
        <f>IF(ISBLANK(laps_times[[#This Row],[3]]),"DNF",    rounds_cum_time[[#This Row],[2]]+laps_times[[#This Row],[3]])</f>
        <v>7.8536226851851857E-3</v>
      </c>
      <c r="M106" s="138">
        <f>IF(ISBLANK(laps_times[[#This Row],[4]]),"DNF",    rounds_cum_time[[#This Row],[3]]+laps_times[[#This Row],[4]])</f>
        <v>1.0240555555555557E-2</v>
      </c>
      <c r="N106" s="138">
        <f>IF(ISBLANK(laps_times[[#This Row],[5]]),"DNF",    rounds_cum_time[[#This Row],[4]]+laps_times[[#This Row],[5]])</f>
        <v>1.2646145833333334E-2</v>
      </c>
      <c r="O106" s="138">
        <f>IF(ISBLANK(laps_times[[#This Row],[6]]),"DNF",    rounds_cum_time[[#This Row],[5]]+laps_times[[#This Row],[6]])</f>
        <v>1.5082962962962963E-2</v>
      </c>
      <c r="P106" s="138">
        <f>IF(ISBLANK(laps_times[[#This Row],[7]]),"DNF",    rounds_cum_time[[#This Row],[6]]+laps_times[[#This Row],[7]])</f>
        <v>1.7479814814814816E-2</v>
      </c>
      <c r="Q106" s="138">
        <f>IF(ISBLANK(laps_times[[#This Row],[8]]),"DNF",    rounds_cum_time[[#This Row],[7]]+laps_times[[#This Row],[8]])</f>
        <v>1.9887824074074075E-2</v>
      </c>
      <c r="R106" s="138">
        <f>IF(ISBLANK(laps_times[[#This Row],[9]]),"DNF",    rounds_cum_time[[#This Row],[8]]+laps_times[[#This Row],[9]])</f>
        <v>2.2356770833333334E-2</v>
      </c>
      <c r="S106" s="138">
        <f>IF(ISBLANK(laps_times[[#This Row],[10]]),"DNF",    rounds_cum_time[[#This Row],[9]]+laps_times[[#This Row],[10]])</f>
        <v>2.5056446759259259E-2</v>
      </c>
      <c r="T106" s="138">
        <f>IF(ISBLANK(laps_times[[#This Row],[11]]),"DNF",    rounds_cum_time[[#This Row],[10]]+laps_times[[#This Row],[11]])</f>
        <v>2.7508043981481482E-2</v>
      </c>
      <c r="U106" s="138">
        <f>IF(ISBLANK(laps_times[[#This Row],[12]]),"DNF",    rounds_cum_time[[#This Row],[11]]+laps_times[[#This Row],[12]])</f>
        <v>2.9947916666666668E-2</v>
      </c>
      <c r="V106" s="138">
        <f>IF(ISBLANK(laps_times[[#This Row],[13]]),"DNF",    rounds_cum_time[[#This Row],[12]]+laps_times[[#This Row],[13]])</f>
        <v>3.2430960648148148E-2</v>
      </c>
      <c r="W106" s="138">
        <f>IF(ISBLANK(laps_times[[#This Row],[14]]),"DNF",    rounds_cum_time[[#This Row],[13]]+laps_times[[#This Row],[14]])</f>
        <v>3.5210300925925926E-2</v>
      </c>
      <c r="X106" s="138">
        <f>IF(ISBLANK(laps_times[[#This Row],[15]]),"DNF",    rounds_cum_time[[#This Row],[14]]+laps_times[[#This Row],[15]])</f>
        <v>3.7681122685185184E-2</v>
      </c>
      <c r="Y106" s="138">
        <f>IF(ISBLANK(laps_times[[#This Row],[16]]),"DNF",    rounds_cum_time[[#This Row],[15]]+laps_times[[#This Row],[16]])</f>
        <v>4.019369212962963E-2</v>
      </c>
      <c r="Z106" s="138">
        <f>IF(ISBLANK(laps_times[[#This Row],[17]]),"DNF",    rounds_cum_time[[#This Row],[16]]+laps_times[[#This Row],[17]])</f>
        <v>4.2664097222222225E-2</v>
      </c>
      <c r="AA106" s="138">
        <f>IF(ISBLANK(laps_times[[#This Row],[18]]),"DNF",    rounds_cum_time[[#This Row],[17]]+laps_times[[#This Row],[18]])</f>
        <v>4.5122025462962963E-2</v>
      </c>
      <c r="AB106" s="138">
        <f>IF(ISBLANK(laps_times[[#This Row],[19]]),"DNF",    rounds_cum_time[[#This Row],[18]]+laps_times[[#This Row],[19]])</f>
        <v>4.7624814814814814E-2</v>
      </c>
      <c r="AC106" s="138">
        <f>IF(ISBLANK(laps_times[[#This Row],[20]]),"DNF",    rounds_cum_time[[#This Row],[19]]+laps_times[[#This Row],[20]])</f>
        <v>5.0150555555555552E-2</v>
      </c>
      <c r="AD106" s="138">
        <f>IF(ISBLANK(laps_times[[#This Row],[21]]),"DNF",    rounds_cum_time[[#This Row],[20]]+laps_times[[#This Row],[21]])</f>
        <v>5.2678935185185183E-2</v>
      </c>
      <c r="AE106" s="138">
        <f>IF(ISBLANK(laps_times[[#This Row],[22]]),"DNF",    rounds_cum_time[[#This Row],[21]]+laps_times[[#This Row],[22]])</f>
        <v>5.5185983796296294E-2</v>
      </c>
      <c r="AF106" s="138">
        <f>IF(ISBLANK(laps_times[[#This Row],[23]]),"DNF",    rounds_cum_time[[#This Row],[22]]+laps_times[[#This Row],[23]])</f>
        <v>5.7711134259259257E-2</v>
      </c>
      <c r="AG106" s="138">
        <f>IF(ISBLANK(laps_times[[#This Row],[24]]),"DNF",    rounds_cum_time[[#This Row],[23]]+laps_times[[#This Row],[24]])</f>
        <v>6.0248773148148145E-2</v>
      </c>
      <c r="AH106" s="138">
        <f>IF(ISBLANK(laps_times[[#This Row],[25]]),"DNF",    rounds_cum_time[[#This Row],[24]]+laps_times[[#This Row],[25]])</f>
        <v>6.2729884259259253E-2</v>
      </c>
      <c r="AI106" s="138">
        <f>IF(ISBLANK(laps_times[[#This Row],[26]]),"DNF",    rounds_cum_time[[#This Row],[25]]+laps_times[[#This Row],[26]])</f>
        <v>6.5327534722222219E-2</v>
      </c>
      <c r="AJ106" s="138">
        <f>IF(ISBLANK(laps_times[[#This Row],[27]]),"DNF",    rounds_cum_time[[#This Row],[26]]+laps_times[[#This Row],[27]])</f>
        <v>6.7879965277777773E-2</v>
      </c>
      <c r="AK106" s="138">
        <f>IF(ISBLANK(laps_times[[#This Row],[28]]),"DNF",    rounds_cum_time[[#This Row],[27]]+laps_times[[#This Row],[28]])</f>
        <v>7.063121527777777E-2</v>
      </c>
      <c r="AL106" s="138">
        <f>IF(ISBLANK(laps_times[[#This Row],[29]]),"DNF",    rounds_cum_time[[#This Row],[28]]+laps_times[[#This Row],[29]])</f>
        <v>7.3193287037037036E-2</v>
      </c>
      <c r="AM106" s="138">
        <f>IF(ISBLANK(laps_times[[#This Row],[30]]),"DNF",    rounds_cum_time[[#This Row],[29]]+laps_times[[#This Row],[30]])</f>
        <v>7.5828611111111111E-2</v>
      </c>
      <c r="AN106" s="138">
        <f>IF(ISBLANK(laps_times[[#This Row],[31]]),"DNF",    rounds_cum_time[[#This Row],[30]]+laps_times[[#This Row],[31]])</f>
        <v>7.8459699074074074E-2</v>
      </c>
      <c r="AO106" s="138">
        <f>IF(ISBLANK(laps_times[[#This Row],[32]]),"DNF",    rounds_cum_time[[#This Row],[31]]+laps_times[[#This Row],[32]])</f>
        <v>8.2000983796296292E-2</v>
      </c>
      <c r="AP106" s="138">
        <f>IF(ISBLANK(laps_times[[#This Row],[33]]),"DNF",    rounds_cum_time[[#This Row],[32]]+laps_times[[#This Row],[33]])</f>
        <v>8.4562245370370367E-2</v>
      </c>
      <c r="AQ106" s="138">
        <f>IF(ISBLANK(laps_times[[#This Row],[34]]),"DNF",    rounds_cum_time[[#This Row],[33]]+laps_times[[#This Row],[34]])</f>
        <v>8.7277060185185176E-2</v>
      </c>
      <c r="AR106" s="138">
        <f>IF(ISBLANK(laps_times[[#This Row],[35]]),"DNF",    rounds_cum_time[[#This Row],[34]]+laps_times[[#This Row],[35]])</f>
        <v>8.9865023148148135E-2</v>
      </c>
      <c r="AS106" s="138">
        <f>IF(ISBLANK(laps_times[[#This Row],[36]]),"DNF",    rounds_cum_time[[#This Row],[35]]+laps_times[[#This Row],[36]])</f>
        <v>9.249082175925924E-2</v>
      </c>
      <c r="AT106" s="138">
        <f>IF(ISBLANK(laps_times[[#This Row],[37]]),"DNF",    rounds_cum_time[[#This Row],[36]]+laps_times[[#This Row],[37]])</f>
        <v>9.5130428240740722E-2</v>
      </c>
      <c r="AU106" s="138">
        <f>IF(ISBLANK(laps_times[[#This Row],[38]]),"DNF",    rounds_cum_time[[#This Row],[37]]+laps_times[[#This Row],[38]])</f>
        <v>9.8185486111111095E-2</v>
      </c>
      <c r="AV106" s="138">
        <f>IF(ISBLANK(laps_times[[#This Row],[39]]),"DNF",    rounds_cum_time[[#This Row],[38]]+laps_times[[#This Row],[39]])</f>
        <v>0.10226674768518516</v>
      </c>
      <c r="AW106" s="138">
        <f>IF(ISBLANK(laps_times[[#This Row],[40]]),"DNF",    rounds_cum_time[[#This Row],[39]]+laps_times[[#This Row],[40]])</f>
        <v>0.1048693634259259</v>
      </c>
      <c r="AX106" s="138">
        <f>IF(ISBLANK(laps_times[[#This Row],[41]]),"DNF",    rounds_cum_time[[#This Row],[40]]+laps_times[[#This Row],[41]])</f>
        <v>0.10751924768518516</v>
      </c>
      <c r="AY106" s="138">
        <f>IF(ISBLANK(laps_times[[#This Row],[42]]),"DNF",    rounds_cum_time[[#This Row],[41]]+laps_times[[#This Row],[42]])</f>
        <v>0.11026099537037035</v>
      </c>
      <c r="AZ106" s="138">
        <f>IF(ISBLANK(laps_times[[#This Row],[43]]),"DNF",    rounds_cum_time[[#This Row],[42]]+laps_times[[#This Row],[43]])</f>
        <v>0.11342523148148145</v>
      </c>
      <c r="BA106" s="138">
        <f>IF(ISBLANK(laps_times[[#This Row],[44]]),"DNF",    rounds_cum_time[[#This Row],[43]]+laps_times[[#This Row],[44]])</f>
        <v>0.11623206018518516</v>
      </c>
      <c r="BB106" s="138">
        <f>IF(ISBLANK(laps_times[[#This Row],[45]]),"DNF",    rounds_cum_time[[#This Row],[44]]+laps_times[[#This Row],[45]])</f>
        <v>0.11942893518518516</v>
      </c>
      <c r="BC106" s="138">
        <f>IF(ISBLANK(laps_times[[#This Row],[46]]),"DNF",    rounds_cum_time[[#This Row],[45]]+laps_times[[#This Row],[46]])</f>
        <v>0.12330896990740738</v>
      </c>
      <c r="BD106" s="138">
        <f>IF(ISBLANK(laps_times[[#This Row],[47]]),"DNF",    rounds_cum_time[[#This Row],[46]]+laps_times[[#This Row],[47]])</f>
        <v>0.1262131944444444</v>
      </c>
      <c r="BE106" s="138">
        <f>IF(ISBLANK(laps_times[[#This Row],[48]]),"DNF",    rounds_cum_time[[#This Row],[47]]+laps_times[[#This Row],[48]])</f>
        <v>0.12898679398148144</v>
      </c>
      <c r="BF106" s="138">
        <f>IF(ISBLANK(laps_times[[#This Row],[49]]),"DNF",    rounds_cum_time[[#This Row],[48]]+laps_times[[#This Row],[49]])</f>
        <v>0.13200284722222219</v>
      </c>
      <c r="BG106" s="138">
        <f>IF(ISBLANK(laps_times[[#This Row],[50]]),"DNF",    rounds_cum_time[[#This Row],[49]]+laps_times[[#This Row],[50]])</f>
        <v>0.13566789351851849</v>
      </c>
      <c r="BH106" s="138">
        <f>IF(ISBLANK(laps_times[[#This Row],[51]]),"DNF",    rounds_cum_time[[#This Row],[50]]+laps_times[[#This Row],[51]])</f>
        <v>0.13866553240740737</v>
      </c>
      <c r="BI106" s="138">
        <f>IF(ISBLANK(laps_times[[#This Row],[52]]),"DNF",    rounds_cum_time[[#This Row],[51]]+laps_times[[#This Row],[52]])</f>
        <v>0.14189590277777775</v>
      </c>
      <c r="BJ106" s="138">
        <f>IF(ISBLANK(laps_times[[#This Row],[53]]),"DNF",    rounds_cum_time[[#This Row],[52]]+laps_times[[#This Row],[53]])</f>
        <v>0.14474974537037033</v>
      </c>
      <c r="BK106" s="138">
        <f>IF(ISBLANK(laps_times[[#This Row],[54]]),"DNF",    rounds_cum_time[[#This Row],[53]]+laps_times[[#This Row],[54]])</f>
        <v>0.14810001157407404</v>
      </c>
      <c r="BL106" s="138">
        <f>IF(ISBLANK(laps_times[[#This Row],[55]]),"DNF",    rounds_cum_time[[#This Row],[54]]+laps_times[[#This Row],[55]])</f>
        <v>0.15268828703703702</v>
      </c>
      <c r="BM106" s="138">
        <f>IF(ISBLANK(laps_times[[#This Row],[56]]),"DNF",    rounds_cum_time[[#This Row],[55]]+laps_times[[#This Row],[56]])</f>
        <v>0.15561702546296294</v>
      </c>
      <c r="BN106" s="138">
        <f>IF(ISBLANK(laps_times[[#This Row],[57]]),"DNF",    rounds_cum_time[[#This Row],[56]]+laps_times[[#This Row],[57]])</f>
        <v>0.15853689814814811</v>
      </c>
      <c r="BO106" s="138">
        <f>IF(ISBLANK(laps_times[[#This Row],[58]]),"DNF",    rounds_cum_time[[#This Row],[57]]+laps_times[[#This Row],[58]])</f>
        <v>0.16204653935185181</v>
      </c>
      <c r="BP106" s="138">
        <f>IF(ISBLANK(laps_times[[#This Row],[59]]),"DNF",    rounds_cum_time[[#This Row],[58]]+laps_times[[#This Row],[59]])</f>
        <v>0.16500924768518516</v>
      </c>
      <c r="BQ106" s="138">
        <f>IF(ISBLANK(laps_times[[#This Row],[60]]),"DNF",    rounds_cum_time[[#This Row],[59]]+laps_times[[#This Row],[60]])</f>
        <v>0.16821715277777774</v>
      </c>
      <c r="BR106" s="138">
        <f>IF(ISBLANK(laps_times[[#This Row],[61]]),"DNF",    rounds_cum_time[[#This Row],[60]]+laps_times[[#This Row],[61]])</f>
        <v>0.1712552893518518</v>
      </c>
      <c r="BS106" s="138">
        <f>IF(ISBLANK(laps_times[[#This Row],[62]]),"DNF",    rounds_cum_time[[#This Row],[61]]+laps_times[[#This Row],[62]])</f>
        <v>0.17413297453703699</v>
      </c>
      <c r="BT106" s="139">
        <f>IF(ISBLANK(laps_times[[#This Row],[63]]),"DNF",    rounds_cum_time[[#This Row],[62]]+laps_times[[#This Row],[63]])</f>
        <v>0.17672437499999996</v>
      </c>
    </row>
    <row r="107" spans="2:72" x14ac:dyDescent="0.2">
      <c r="B107" s="130">
        <f>laps_times[[#This Row],[poř]]</f>
        <v>102</v>
      </c>
      <c r="C107" s="131">
        <f>laps_times[[#This Row],[s.č.]]</f>
        <v>32</v>
      </c>
      <c r="D107" s="131" t="str">
        <f>laps_times[[#This Row],[jméno]]</f>
        <v>Chudý Luboš</v>
      </c>
      <c r="E107" s="132">
        <f>laps_times[[#This Row],[roč]]</f>
        <v>1966</v>
      </c>
      <c r="F107" s="132" t="str">
        <f>laps_times[[#This Row],[kat]]</f>
        <v>M4</v>
      </c>
      <c r="G107" s="132">
        <f>laps_times[[#This Row],[poř_kat]]</f>
        <v>23</v>
      </c>
      <c r="H107" s="131" t="str">
        <f>IF(ISBLANK(laps_times[[#This Row],[klub]]),"-",laps_times[[#This Row],[klub]])</f>
        <v>Instalatér-Tábor</v>
      </c>
      <c r="I107" s="134">
        <f>laps_times[[#This Row],[celk. čas]]</f>
        <v>0.17981465277777778</v>
      </c>
      <c r="J107" s="138">
        <f>laps_times[[#This Row],[1]]</f>
        <v>3.1589583333333331E-3</v>
      </c>
      <c r="K107" s="138">
        <f>IF(ISBLANK(laps_times[[#This Row],[2]]),"DNF",    rounds_cum_time[[#This Row],[1]]+laps_times[[#This Row],[2]])</f>
        <v>5.4555324074074072E-3</v>
      </c>
      <c r="L107" s="138">
        <f>IF(ISBLANK(laps_times[[#This Row],[3]]),"DNF",    rounds_cum_time[[#This Row],[2]]+laps_times[[#This Row],[3]])</f>
        <v>7.7553703703703708E-3</v>
      </c>
      <c r="M107" s="138">
        <f>IF(ISBLANK(laps_times[[#This Row],[4]]),"DNF",    rounds_cum_time[[#This Row],[3]]+laps_times[[#This Row],[4]])</f>
        <v>1.0155648148148148E-2</v>
      </c>
      <c r="N107" s="138">
        <f>IF(ISBLANK(laps_times[[#This Row],[5]]),"DNF",    rounds_cum_time[[#This Row],[4]]+laps_times[[#This Row],[5]])</f>
        <v>1.2620868055555555E-2</v>
      </c>
      <c r="O107" s="138">
        <f>IF(ISBLANK(laps_times[[#This Row],[6]]),"DNF",    rounds_cum_time[[#This Row],[5]]+laps_times[[#This Row],[6]])</f>
        <v>1.5138113425925925E-2</v>
      </c>
      <c r="P107" s="138">
        <f>IF(ISBLANK(laps_times[[#This Row],[7]]),"DNF",    rounds_cum_time[[#This Row],[6]]+laps_times[[#This Row],[7]])</f>
        <v>1.7523321759259258E-2</v>
      </c>
      <c r="Q107" s="138">
        <f>IF(ISBLANK(laps_times[[#This Row],[8]]),"DNF",    rounds_cum_time[[#This Row],[7]]+laps_times[[#This Row],[8]])</f>
        <v>1.9987743055555555E-2</v>
      </c>
      <c r="R107" s="138">
        <f>IF(ISBLANK(laps_times[[#This Row],[9]]),"DNF",    rounds_cum_time[[#This Row],[8]]+laps_times[[#This Row],[9]])</f>
        <v>2.2301041666666667E-2</v>
      </c>
      <c r="S107" s="138">
        <f>IF(ISBLANK(laps_times[[#This Row],[10]]),"DNF",    rounds_cum_time[[#This Row],[9]]+laps_times[[#This Row],[10]])</f>
        <v>2.4642164351851851E-2</v>
      </c>
      <c r="T107" s="138">
        <f>IF(ISBLANK(laps_times[[#This Row],[11]]),"DNF",    rounds_cum_time[[#This Row],[10]]+laps_times[[#This Row],[11]])</f>
        <v>2.6911087962962963E-2</v>
      </c>
      <c r="U107" s="138">
        <f>IF(ISBLANK(laps_times[[#This Row],[12]]),"DNF",    rounds_cum_time[[#This Row],[11]]+laps_times[[#This Row],[12]])</f>
        <v>2.9307511574074074E-2</v>
      </c>
      <c r="V107" s="138">
        <f>IF(ISBLANK(laps_times[[#This Row],[13]]),"DNF",    rounds_cum_time[[#This Row],[12]]+laps_times[[#This Row],[13]])</f>
        <v>3.353634259259259E-2</v>
      </c>
      <c r="W107" s="138">
        <f>IF(ISBLANK(laps_times[[#This Row],[14]]),"DNF",    rounds_cum_time[[#This Row],[13]]+laps_times[[#This Row],[14]])</f>
        <v>3.5975706018518516E-2</v>
      </c>
      <c r="X107" s="138">
        <f>IF(ISBLANK(laps_times[[#This Row],[15]]),"DNF",    rounds_cum_time[[#This Row],[14]]+laps_times[[#This Row],[15]])</f>
        <v>3.8385787037037038E-2</v>
      </c>
      <c r="Y107" s="138">
        <f>IF(ISBLANK(laps_times[[#This Row],[16]]),"DNF",    rounds_cum_time[[#This Row],[15]]+laps_times[[#This Row],[16]])</f>
        <v>4.0901354166666667E-2</v>
      </c>
      <c r="Z107" s="138">
        <f>IF(ISBLANK(laps_times[[#This Row],[17]]),"DNF",    rounds_cum_time[[#This Row],[16]]+laps_times[[#This Row],[17]])</f>
        <v>4.3286238425925924E-2</v>
      </c>
      <c r="AA107" s="138">
        <f>IF(ISBLANK(laps_times[[#This Row],[18]]),"DNF",    rounds_cum_time[[#This Row],[17]]+laps_times[[#This Row],[18]])</f>
        <v>4.5754768518518514E-2</v>
      </c>
      <c r="AB107" s="138">
        <f>IF(ISBLANK(laps_times[[#This Row],[19]]),"DNF",    rounds_cum_time[[#This Row],[18]]+laps_times[[#This Row],[19]])</f>
        <v>4.8082870370370366E-2</v>
      </c>
      <c r="AC107" s="138">
        <f>IF(ISBLANK(laps_times[[#This Row],[20]]),"DNF",    rounds_cum_time[[#This Row],[19]]+laps_times[[#This Row],[20]])</f>
        <v>5.0457187499999993E-2</v>
      </c>
      <c r="AD107" s="138">
        <f>IF(ISBLANK(laps_times[[#This Row],[21]]),"DNF",    rounds_cum_time[[#This Row],[20]]+laps_times[[#This Row],[21]])</f>
        <v>5.3060381944444436E-2</v>
      </c>
      <c r="AE107" s="138">
        <f>IF(ISBLANK(laps_times[[#This Row],[22]]),"DNF",    rounds_cum_time[[#This Row],[21]]+laps_times[[#This Row],[22]])</f>
        <v>5.5770439814814804E-2</v>
      </c>
      <c r="AF107" s="138">
        <f>IF(ISBLANK(laps_times[[#This Row],[23]]),"DNF",    rounds_cum_time[[#This Row],[22]]+laps_times[[#This Row],[23]])</f>
        <v>5.8624780092592581E-2</v>
      </c>
      <c r="AG107" s="138">
        <f>IF(ISBLANK(laps_times[[#This Row],[24]]),"DNF",    rounds_cum_time[[#This Row],[23]]+laps_times[[#This Row],[24]])</f>
        <v>6.144662037037036E-2</v>
      </c>
      <c r="AH107" s="138">
        <f>IF(ISBLANK(laps_times[[#This Row],[25]]),"DNF",    rounds_cum_time[[#This Row],[24]]+laps_times[[#This Row],[25]])</f>
        <v>6.4322986111111105E-2</v>
      </c>
      <c r="AI107" s="138">
        <f>IF(ISBLANK(laps_times[[#This Row],[26]]),"DNF",    rounds_cum_time[[#This Row],[25]]+laps_times[[#This Row],[26]])</f>
        <v>6.7120451388888877E-2</v>
      </c>
      <c r="AJ107" s="138">
        <f>IF(ISBLANK(laps_times[[#This Row],[27]]),"DNF",    rounds_cum_time[[#This Row],[26]]+laps_times[[#This Row],[27]])</f>
        <v>6.9739918981481464E-2</v>
      </c>
      <c r="AK107" s="138">
        <f>IF(ISBLANK(laps_times[[#This Row],[28]]),"DNF",    rounds_cum_time[[#This Row],[27]]+laps_times[[#This Row],[28]])</f>
        <v>7.2415127314814795E-2</v>
      </c>
      <c r="AL107" s="138">
        <f>IF(ISBLANK(laps_times[[#This Row],[29]]),"DNF",    rounds_cum_time[[#This Row],[28]]+laps_times[[#This Row],[29]])</f>
        <v>7.5095243055555538E-2</v>
      </c>
      <c r="AM107" s="138">
        <f>IF(ISBLANK(laps_times[[#This Row],[30]]),"DNF",    rounds_cum_time[[#This Row],[29]]+laps_times[[#This Row],[30]])</f>
        <v>7.7694837962962948E-2</v>
      </c>
      <c r="AN107" s="138">
        <f>IF(ISBLANK(laps_times[[#This Row],[31]]),"DNF",    rounds_cum_time[[#This Row],[30]]+laps_times[[#This Row],[31]])</f>
        <v>8.0279108796296281E-2</v>
      </c>
      <c r="AO107" s="138">
        <f>IF(ISBLANK(laps_times[[#This Row],[32]]),"DNF",    rounds_cum_time[[#This Row],[31]]+laps_times[[#This Row],[32]])</f>
        <v>8.2949722222222202E-2</v>
      </c>
      <c r="AP107" s="138">
        <f>IF(ISBLANK(laps_times[[#This Row],[33]]),"DNF",    rounds_cum_time[[#This Row],[32]]+laps_times[[#This Row],[33]])</f>
        <v>8.5674293981481464E-2</v>
      </c>
      <c r="AQ107" s="138">
        <f>IF(ISBLANK(laps_times[[#This Row],[34]]),"DNF",    rounds_cum_time[[#This Row],[33]]+laps_times[[#This Row],[34]])</f>
        <v>8.8391828703703684E-2</v>
      </c>
      <c r="AR107" s="138">
        <f>IF(ISBLANK(laps_times[[#This Row],[35]]),"DNF",    rounds_cum_time[[#This Row],[34]]+laps_times[[#This Row],[35]])</f>
        <v>9.1097986111111084E-2</v>
      </c>
      <c r="AS107" s="138">
        <f>IF(ISBLANK(laps_times[[#This Row],[36]]),"DNF",    rounds_cum_time[[#This Row],[35]]+laps_times[[#This Row],[36]])</f>
        <v>9.3805787037037014E-2</v>
      </c>
      <c r="AT107" s="138">
        <f>IF(ISBLANK(laps_times[[#This Row],[37]]),"DNF",    rounds_cum_time[[#This Row],[36]]+laps_times[[#This Row],[37]])</f>
        <v>9.6679571759259231E-2</v>
      </c>
      <c r="AU107" s="138">
        <f>IF(ISBLANK(laps_times[[#This Row],[38]]),"DNF",    rounds_cum_time[[#This Row],[37]]+laps_times[[#This Row],[38]])</f>
        <v>9.9801979166666638E-2</v>
      </c>
      <c r="AV107" s="138">
        <f>IF(ISBLANK(laps_times[[#This Row],[39]]),"DNF",    rounds_cum_time[[#This Row],[38]]+laps_times[[#This Row],[39]])</f>
        <v>0.10298144675925923</v>
      </c>
      <c r="AW107" s="138">
        <f>IF(ISBLANK(laps_times[[#This Row],[40]]),"DNF",    rounds_cum_time[[#This Row],[39]]+laps_times[[#This Row],[40]])</f>
        <v>0.1061048958333333</v>
      </c>
      <c r="AX107" s="138">
        <f>IF(ISBLANK(laps_times[[#This Row],[41]]),"DNF",    rounds_cum_time[[#This Row],[40]]+laps_times[[#This Row],[41]])</f>
        <v>0.10924543981481477</v>
      </c>
      <c r="AY107" s="138">
        <f>IF(ISBLANK(laps_times[[#This Row],[42]]),"DNF",    rounds_cum_time[[#This Row],[41]]+laps_times[[#This Row],[42]])</f>
        <v>0.11237525462962959</v>
      </c>
      <c r="AZ107" s="138">
        <f>IF(ISBLANK(laps_times[[#This Row],[43]]),"DNF",    rounds_cum_time[[#This Row],[42]]+laps_times[[#This Row],[43]])</f>
        <v>0.11557777777777774</v>
      </c>
      <c r="BA107" s="138">
        <f>IF(ISBLANK(laps_times[[#This Row],[44]]),"DNF",    rounds_cum_time[[#This Row],[43]]+laps_times[[#This Row],[44]])</f>
        <v>0.11908893518518515</v>
      </c>
      <c r="BB107" s="138">
        <f>IF(ISBLANK(laps_times[[#This Row],[45]]),"DNF",    rounds_cum_time[[#This Row],[44]]+laps_times[[#This Row],[45]])</f>
        <v>0.12240297453703701</v>
      </c>
      <c r="BC107" s="138">
        <f>IF(ISBLANK(laps_times[[#This Row],[46]]),"DNF",    rounds_cum_time[[#This Row],[45]]+laps_times[[#This Row],[46]])</f>
        <v>0.1257328009259259</v>
      </c>
      <c r="BD107" s="138">
        <f>IF(ISBLANK(laps_times[[#This Row],[47]]),"DNF",    rounds_cum_time[[#This Row],[46]]+laps_times[[#This Row],[47]])</f>
        <v>0.12897965277777776</v>
      </c>
      <c r="BE107" s="138">
        <f>IF(ISBLANK(laps_times[[#This Row],[48]]),"DNF",    rounds_cum_time[[#This Row],[47]]+laps_times[[#This Row],[48]])</f>
        <v>0.13233518518518517</v>
      </c>
      <c r="BF107" s="138">
        <f>IF(ISBLANK(laps_times[[#This Row],[49]]),"DNF",    rounds_cum_time[[#This Row],[48]]+laps_times[[#This Row],[49]])</f>
        <v>0.13570057870370369</v>
      </c>
      <c r="BG107" s="138">
        <f>IF(ISBLANK(laps_times[[#This Row],[50]]),"DNF",    rounds_cum_time[[#This Row],[49]]+laps_times[[#This Row],[50]])</f>
        <v>0.13930466435185185</v>
      </c>
      <c r="BH107" s="138">
        <f>IF(ISBLANK(laps_times[[#This Row],[51]]),"DNF",    rounds_cum_time[[#This Row],[50]]+laps_times[[#This Row],[51]])</f>
        <v>0.1427371412037037</v>
      </c>
      <c r="BI107" s="138">
        <f>IF(ISBLANK(laps_times[[#This Row],[52]]),"DNF",    rounds_cum_time[[#This Row],[51]]+laps_times[[#This Row],[52]])</f>
        <v>0.14621452546296296</v>
      </c>
      <c r="BJ107" s="138">
        <f>IF(ISBLANK(laps_times[[#This Row],[53]]),"DNF",    rounds_cum_time[[#This Row],[52]]+laps_times[[#This Row],[53]])</f>
        <v>0.14944658564814814</v>
      </c>
      <c r="BK107" s="138">
        <f>IF(ISBLANK(laps_times[[#This Row],[54]]),"DNF",    rounds_cum_time[[#This Row],[53]]+laps_times[[#This Row],[54]])</f>
        <v>0.15252796296296295</v>
      </c>
      <c r="BL107" s="138">
        <f>IF(ISBLANK(laps_times[[#This Row],[55]]),"DNF",    rounds_cum_time[[#This Row],[54]]+laps_times[[#This Row],[55]])</f>
        <v>0.15566944444444444</v>
      </c>
      <c r="BM107" s="138">
        <f>IF(ISBLANK(laps_times[[#This Row],[56]]),"DNF",    rounds_cum_time[[#This Row],[55]]+laps_times[[#This Row],[56]])</f>
        <v>0.15896250000000001</v>
      </c>
      <c r="BN107" s="138">
        <f>IF(ISBLANK(laps_times[[#This Row],[57]]),"DNF",    rounds_cum_time[[#This Row],[56]]+laps_times[[#This Row],[57]])</f>
        <v>0.16188664351851853</v>
      </c>
      <c r="BO107" s="138">
        <f>IF(ISBLANK(laps_times[[#This Row],[58]]),"DNF",    rounds_cum_time[[#This Row],[57]]+laps_times[[#This Row],[58]])</f>
        <v>0.16465106481481484</v>
      </c>
      <c r="BP107" s="138">
        <f>IF(ISBLANK(laps_times[[#This Row],[59]]),"DNF",    rounds_cum_time[[#This Row],[58]]+laps_times[[#This Row],[59]])</f>
        <v>0.16742056712962966</v>
      </c>
      <c r="BQ107" s="138">
        <f>IF(ISBLANK(laps_times[[#This Row],[60]]),"DNF",    rounds_cum_time[[#This Row],[59]]+laps_times[[#This Row],[60]])</f>
        <v>0.17043824074074077</v>
      </c>
      <c r="BR107" s="138">
        <f>IF(ISBLANK(laps_times[[#This Row],[61]]),"DNF",    rounds_cum_time[[#This Row],[60]]+laps_times[[#This Row],[61]])</f>
        <v>0.17347530092592595</v>
      </c>
      <c r="BS107" s="138">
        <f>IF(ISBLANK(laps_times[[#This Row],[62]]),"DNF",    rounds_cum_time[[#This Row],[61]]+laps_times[[#This Row],[62]])</f>
        <v>0.17669559027777779</v>
      </c>
      <c r="BT107" s="139">
        <f>IF(ISBLANK(laps_times[[#This Row],[63]]),"DNF",    rounds_cum_time[[#This Row],[62]]+laps_times[[#This Row],[63]])</f>
        <v>0.17981465277777778</v>
      </c>
    </row>
    <row r="108" spans="2:72" x14ac:dyDescent="0.2">
      <c r="B108" s="130">
        <f>laps_times[[#This Row],[poř]]</f>
        <v>103</v>
      </c>
      <c r="C108" s="131">
        <f>laps_times[[#This Row],[s.č.]]</f>
        <v>5</v>
      </c>
      <c r="D108" s="131" t="str">
        <f>laps_times[[#This Row],[jméno]]</f>
        <v>Podmelová Vilma</v>
      </c>
      <c r="E108" s="132">
        <f>laps_times[[#This Row],[roč]]</f>
        <v>1962</v>
      </c>
      <c r="F108" s="132" t="str">
        <f>laps_times[[#This Row],[kat]]</f>
        <v>Z2</v>
      </c>
      <c r="G108" s="132">
        <f>laps_times[[#This Row],[poř_kat]]</f>
        <v>8</v>
      </c>
      <c r="H108" s="131" t="str">
        <f>IF(ISBLANK(laps_times[[#This Row],[klub]]),"-",laps_times[[#This Row],[klub]])</f>
        <v>AC Moravská Slavia Brno</v>
      </c>
      <c r="I108" s="134">
        <f>laps_times[[#This Row],[celk. čas]]</f>
        <v>0.17990831018518519</v>
      </c>
      <c r="J108" s="138">
        <f>laps_times[[#This Row],[1]]</f>
        <v>2.853252314814815E-3</v>
      </c>
      <c r="K108" s="138">
        <f>IF(ISBLANK(laps_times[[#This Row],[2]]),"DNF",    rounds_cum_time[[#This Row],[1]]+laps_times[[#This Row],[2]])</f>
        <v>5.1696412037037041E-3</v>
      </c>
      <c r="L108" s="138">
        <f>IF(ISBLANK(laps_times[[#This Row],[3]]),"DNF",    rounds_cum_time[[#This Row],[2]]+laps_times[[#This Row],[3]])</f>
        <v>7.4819675925925921E-3</v>
      </c>
      <c r="M108" s="138">
        <f>IF(ISBLANK(laps_times[[#This Row],[4]]),"DNF",    rounds_cum_time[[#This Row],[3]]+laps_times[[#This Row],[4]])</f>
        <v>9.7982060185185186E-3</v>
      </c>
      <c r="N108" s="138">
        <f>IF(ISBLANK(laps_times[[#This Row],[5]]),"DNF",    rounds_cum_time[[#This Row],[4]]+laps_times[[#This Row],[5]])</f>
        <v>1.2186886574074074E-2</v>
      </c>
      <c r="O108" s="138">
        <f>IF(ISBLANK(laps_times[[#This Row],[6]]),"DNF",    rounds_cum_time[[#This Row],[5]]+laps_times[[#This Row],[6]])</f>
        <v>1.4535185185185186E-2</v>
      </c>
      <c r="P108" s="138">
        <f>IF(ISBLANK(laps_times[[#This Row],[7]]),"DNF",    rounds_cum_time[[#This Row],[6]]+laps_times[[#This Row],[7]])</f>
        <v>1.6913993055555555E-2</v>
      </c>
      <c r="Q108" s="138">
        <f>IF(ISBLANK(laps_times[[#This Row],[8]]),"DNF",    rounds_cum_time[[#This Row],[7]]+laps_times[[#This Row],[8]])</f>
        <v>1.932185185185185E-2</v>
      </c>
      <c r="R108" s="138">
        <f>IF(ISBLANK(laps_times[[#This Row],[9]]),"DNF",    rounds_cum_time[[#This Row],[8]]+laps_times[[#This Row],[9]])</f>
        <v>2.1787337962962963E-2</v>
      </c>
      <c r="S108" s="138">
        <f>IF(ISBLANK(laps_times[[#This Row],[10]]),"DNF",    rounds_cum_time[[#This Row],[9]]+laps_times[[#This Row],[10]])</f>
        <v>2.419E-2</v>
      </c>
      <c r="T108" s="138">
        <f>IF(ISBLANK(laps_times[[#This Row],[11]]),"DNF",    rounds_cum_time[[#This Row],[10]]+laps_times[[#This Row],[11]])</f>
        <v>2.6643229166666667E-2</v>
      </c>
      <c r="U108" s="138">
        <f>IF(ISBLANK(laps_times[[#This Row],[12]]),"DNF",    rounds_cum_time[[#This Row],[11]]+laps_times[[#This Row],[12]])</f>
        <v>2.9120115740740742E-2</v>
      </c>
      <c r="V108" s="138">
        <f>IF(ISBLANK(laps_times[[#This Row],[13]]),"DNF",    rounds_cum_time[[#This Row],[12]]+laps_times[[#This Row],[13]])</f>
        <v>3.1738692129629632E-2</v>
      </c>
      <c r="W108" s="138">
        <f>IF(ISBLANK(laps_times[[#This Row],[14]]),"DNF",    rounds_cum_time[[#This Row],[13]]+laps_times[[#This Row],[14]])</f>
        <v>3.4227638888888891E-2</v>
      </c>
      <c r="X108" s="138">
        <f>IF(ISBLANK(laps_times[[#This Row],[15]]),"DNF",    rounds_cum_time[[#This Row],[14]]+laps_times[[#This Row],[15]])</f>
        <v>3.6696967592592597E-2</v>
      </c>
      <c r="Y108" s="138">
        <f>IF(ISBLANK(laps_times[[#This Row],[16]]),"DNF",    rounds_cum_time[[#This Row],[15]]+laps_times[[#This Row],[16]])</f>
        <v>3.928716435185186E-2</v>
      </c>
      <c r="Z108" s="138">
        <f>IF(ISBLANK(laps_times[[#This Row],[17]]),"DNF",    rounds_cum_time[[#This Row],[16]]+laps_times[[#This Row],[17]])</f>
        <v>4.1846701388888893E-2</v>
      </c>
      <c r="AA108" s="138">
        <f>IF(ISBLANK(laps_times[[#This Row],[18]]),"DNF",    rounds_cum_time[[#This Row],[17]]+laps_times[[#This Row],[18]])</f>
        <v>4.4429942129629633E-2</v>
      </c>
      <c r="AB108" s="138">
        <f>IF(ISBLANK(laps_times[[#This Row],[19]]),"DNF",    rounds_cum_time[[#This Row],[18]]+laps_times[[#This Row],[19]])</f>
        <v>4.7006932870370374E-2</v>
      </c>
      <c r="AC108" s="138">
        <f>IF(ISBLANK(laps_times[[#This Row],[20]]),"DNF",    rounds_cum_time[[#This Row],[19]]+laps_times[[#This Row],[20]])</f>
        <v>4.9635474537037039E-2</v>
      </c>
      <c r="AD108" s="138">
        <f>IF(ISBLANK(laps_times[[#This Row],[21]]),"DNF",    rounds_cum_time[[#This Row],[20]]+laps_times[[#This Row],[21]])</f>
        <v>5.2352951388888888E-2</v>
      </c>
      <c r="AE108" s="138">
        <f>IF(ISBLANK(laps_times[[#This Row],[22]]),"DNF",    rounds_cum_time[[#This Row],[21]]+laps_times[[#This Row],[22]])</f>
        <v>5.5093680555555552E-2</v>
      </c>
      <c r="AF108" s="138">
        <f>IF(ISBLANK(laps_times[[#This Row],[23]]),"DNF",    rounds_cum_time[[#This Row],[22]]+laps_times[[#This Row],[23]])</f>
        <v>5.7735555555555554E-2</v>
      </c>
      <c r="AG108" s="138">
        <f>IF(ISBLANK(laps_times[[#This Row],[24]]),"DNF",    rounds_cum_time[[#This Row],[23]]+laps_times[[#This Row],[24]])</f>
        <v>6.0395393518518518E-2</v>
      </c>
      <c r="AH108" s="138">
        <f>IF(ISBLANK(laps_times[[#This Row],[25]]),"DNF",    rounds_cum_time[[#This Row],[24]]+laps_times[[#This Row],[25]])</f>
        <v>6.3105150462962958E-2</v>
      </c>
      <c r="AI108" s="138">
        <f>IF(ISBLANK(laps_times[[#This Row],[26]]),"DNF",    rounds_cum_time[[#This Row],[25]]+laps_times[[#This Row],[26]])</f>
        <v>6.5906261574074074E-2</v>
      </c>
      <c r="AJ108" s="138">
        <f>IF(ISBLANK(laps_times[[#This Row],[27]]),"DNF",    rounds_cum_time[[#This Row],[26]]+laps_times[[#This Row],[27]])</f>
        <v>6.8638634259259257E-2</v>
      </c>
      <c r="AK108" s="138">
        <f>IF(ISBLANK(laps_times[[#This Row],[28]]),"DNF",    rounds_cum_time[[#This Row],[27]]+laps_times[[#This Row],[28]])</f>
        <v>7.1473888888888892E-2</v>
      </c>
      <c r="AL108" s="138">
        <f>IF(ISBLANK(laps_times[[#This Row],[29]]),"DNF",    rounds_cum_time[[#This Row],[28]]+laps_times[[#This Row],[29]])</f>
        <v>7.4190324074074082E-2</v>
      </c>
      <c r="AM108" s="138">
        <f>IF(ISBLANK(laps_times[[#This Row],[30]]),"DNF",    rounds_cum_time[[#This Row],[29]]+laps_times[[#This Row],[30]])</f>
        <v>7.6880474537037044E-2</v>
      </c>
      <c r="AN108" s="138">
        <f>IF(ISBLANK(laps_times[[#This Row],[31]]),"DNF",    rounds_cum_time[[#This Row],[30]]+laps_times[[#This Row],[31]])</f>
        <v>7.9727002314814818E-2</v>
      </c>
      <c r="AO108" s="138">
        <f>IF(ISBLANK(laps_times[[#This Row],[32]]),"DNF",    rounds_cum_time[[#This Row],[31]]+laps_times[[#This Row],[32]])</f>
        <v>8.2700543981481481E-2</v>
      </c>
      <c r="AP108" s="138">
        <f>IF(ISBLANK(laps_times[[#This Row],[33]]),"DNF",    rounds_cum_time[[#This Row],[32]]+laps_times[[#This Row],[33]])</f>
        <v>8.6360081018518511E-2</v>
      </c>
      <c r="AQ108" s="138">
        <f>IF(ISBLANK(laps_times[[#This Row],[34]]),"DNF",    rounds_cum_time[[#This Row],[33]]+laps_times[[#This Row],[34]])</f>
        <v>8.9091597222222221E-2</v>
      </c>
      <c r="AR108" s="138">
        <f>IF(ISBLANK(laps_times[[#This Row],[35]]),"DNF",    rounds_cum_time[[#This Row],[34]]+laps_times[[#This Row],[35]])</f>
        <v>9.1861168981481486E-2</v>
      </c>
      <c r="AS108" s="138">
        <f>IF(ISBLANK(laps_times[[#This Row],[36]]),"DNF",    rounds_cum_time[[#This Row],[35]]+laps_times[[#This Row],[36]])</f>
        <v>9.4885694444444446E-2</v>
      </c>
      <c r="AT108" s="138">
        <f>IF(ISBLANK(laps_times[[#This Row],[37]]),"DNF",    rounds_cum_time[[#This Row],[36]]+laps_times[[#This Row],[37]])</f>
        <v>9.7805995370370366E-2</v>
      </c>
      <c r="AU108" s="138">
        <f>IF(ISBLANK(laps_times[[#This Row],[38]]),"DNF",    rounds_cum_time[[#This Row],[37]]+laps_times[[#This Row],[38]])</f>
        <v>0.10070225694444444</v>
      </c>
      <c r="AV108" s="138">
        <f>IF(ISBLANK(laps_times[[#This Row],[39]]),"DNF",    rounds_cum_time[[#This Row],[38]]+laps_times[[#This Row],[39]])</f>
        <v>0.10370188657407407</v>
      </c>
      <c r="AW108" s="138">
        <f>IF(ISBLANK(laps_times[[#This Row],[40]]),"DNF",    rounds_cum_time[[#This Row],[39]]+laps_times[[#This Row],[40]])</f>
        <v>0.10672003472222222</v>
      </c>
      <c r="AX108" s="138">
        <f>IF(ISBLANK(laps_times[[#This Row],[41]]),"DNF",    rounds_cum_time[[#This Row],[40]]+laps_times[[#This Row],[41]])</f>
        <v>0.10971148148148148</v>
      </c>
      <c r="AY108" s="138">
        <f>IF(ISBLANK(laps_times[[#This Row],[42]]),"DNF",    rounds_cum_time[[#This Row],[41]]+laps_times[[#This Row],[42]])</f>
        <v>0.11262769675925925</v>
      </c>
      <c r="AZ108" s="138">
        <f>IF(ISBLANK(laps_times[[#This Row],[43]]),"DNF",    rounds_cum_time[[#This Row],[42]]+laps_times[[#This Row],[43]])</f>
        <v>0.11603261574074074</v>
      </c>
      <c r="BA108" s="138">
        <f>IF(ISBLANK(laps_times[[#This Row],[44]]),"DNF",    rounds_cum_time[[#This Row],[43]]+laps_times[[#This Row],[44]])</f>
        <v>0.1190524074074074</v>
      </c>
      <c r="BB108" s="138">
        <f>IF(ISBLANK(laps_times[[#This Row],[45]]),"DNF",    rounds_cum_time[[#This Row],[44]]+laps_times[[#This Row],[45]])</f>
        <v>0.12200113425925925</v>
      </c>
      <c r="BC108" s="138">
        <f>IF(ISBLANK(laps_times[[#This Row],[46]]),"DNF",    rounds_cum_time[[#This Row],[45]]+laps_times[[#This Row],[46]])</f>
        <v>0.12509113425925925</v>
      </c>
      <c r="BD108" s="138">
        <f>IF(ISBLANK(laps_times[[#This Row],[47]]),"DNF",    rounds_cum_time[[#This Row],[46]]+laps_times[[#This Row],[47]])</f>
        <v>0.12825200231481479</v>
      </c>
      <c r="BE108" s="138">
        <f>IF(ISBLANK(laps_times[[#This Row],[48]]),"DNF",    rounds_cum_time[[#This Row],[47]]+laps_times[[#This Row],[48]])</f>
        <v>0.13159410879629627</v>
      </c>
      <c r="BF108" s="138">
        <f>IF(ISBLANK(laps_times[[#This Row],[49]]),"DNF",    rounds_cum_time[[#This Row],[48]]+laps_times[[#This Row],[49]])</f>
        <v>0.13480021990740737</v>
      </c>
      <c r="BG108" s="138">
        <f>IF(ISBLANK(laps_times[[#This Row],[50]]),"DNF",    rounds_cum_time[[#This Row],[49]]+laps_times[[#This Row],[50]])</f>
        <v>0.13800918981481478</v>
      </c>
      <c r="BH108" s="138">
        <f>IF(ISBLANK(laps_times[[#This Row],[51]]),"DNF",    rounds_cum_time[[#This Row],[50]]+laps_times[[#This Row],[51]])</f>
        <v>0.14107900462962958</v>
      </c>
      <c r="BI108" s="138">
        <f>IF(ISBLANK(laps_times[[#This Row],[52]]),"DNF",    rounds_cum_time[[#This Row],[51]]+laps_times[[#This Row],[52]])</f>
        <v>0.14447343749999994</v>
      </c>
      <c r="BJ108" s="138">
        <f>IF(ISBLANK(laps_times[[#This Row],[53]]),"DNF",    rounds_cum_time[[#This Row],[52]]+laps_times[[#This Row],[53]])</f>
        <v>0.14820562499999995</v>
      </c>
      <c r="BK108" s="138">
        <f>IF(ISBLANK(laps_times[[#This Row],[54]]),"DNF",    rounds_cum_time[[#This Row],[53]]+laps_times[[#This Row],[54]])</f>
        <v>0.15149788194444438</v>
      </c>
      <c r="BL108" s="138">
        <f>IF(ISBLANK(laps_times[[#This Row],[55]]),"DNF",    rounds_cum_time[[#This Row],[54]]+laps_times[[#This Row],[55]])</f>
        <v>0.15494918981481476</v>
      </c>
      <c r="BM108" s="138">
        <f>IF(ISBLANK(laps_times[[#This Row],[56]]),"DNF",    rounds_cum_time[[#This Row],[55]]+laps_times[[#This Row],[56]])</f>
        <v>0.15838229166666662</v>
      </c>
      <c r="BN108" s="138">
        <f>IF(ISBLANK(laps_times[[#This Row],[57]]),"DNF",    rounds_cum_time[[#This Row],[56]]+laps_times[[#This Row],[57]])</f>
        <v>0.16160421296296293</v>
      </c>
      <c r="BO108" s="138">
        <f>IF(ISBLANK(laps_times[[#This Row],[58]]),"DNF",    rounds_cum_time[[#This Row],[57]]+laps_times[[#This Row],[58]])</f>
        <v>0.16496236111111107</v>
      </c>
      <c r="BP108" s="138">
        <f>IF(ISBLANK(laps_times[[#This Row],[59]]),"DNF",    rounds_cum_time[[#This Row],[58]]+laps_times[[#This Row],[59]])</f>
        <v>0.16817721064814811</v>
      </c>
      <c r="BQ108" s="138">
        <f>IF(ISBLANK(laps_times[[#This Row],[60]]),"DNF",    rounds_cum_time[[#This Row],[59]]+laps_times[[#This Row],[60]])</f>
        <v>0.17118278935185183</v>
      </c>
      <c r="BR108" s="138">
        <f>IF(ISBLANK(laps_times[[#This Row],[61]]),"DNF",    rounds_cum_time[[#This Row],[60]]+laps_times[[#This Row],[61]])</f>
        <v>0.17420939814814812</v>
      </c>
      <c r="BS108" s="138">
        <f>IF(ISBLANK(laps_times[[#This Row],[62]]),"DNF",    rounds_cum_time[[#This Row],[61]]+laps_times[[#This Row],[62]])</f>
        <v>0.17705922453703701</v>
      </c>
      <c r="BT108" s="139">
        <f>IF(ISBLANK(laps_times[[#This Row],[63]]),"DNF",    rounds_cum_time[[#This Row],[62]]+laps_times[[#This Row],[63]])</f>
        <v>0.17990831018518516</v>
      </c>
    </row>
    <row r="109" spans="2:72" x14ac:dyDescent="0.2">
      <c r="B109" s="130">
        <f>laps_times[[#This Row],[poř]]</f>
        <v>104</v>
      </c>
      <c r="C109" s="131">
        <f>laps_times[[#This Row],[s.č.]]</f>
        <v>77</v>
      </c>
      <c r="D109" s="131" t="str">
        <f>laps_times[[#This Row],[jméno]]</f>
        <v>Vlčková Kateřina</v>
      </c>
      <c r="E109" s="132">
        <f>laps_times[[#This Row],[roč]]</f>
        <v>1977</v>
      </c>
      <c r="F109" s="132" t="str">
        <f>laps_times[[#This Row],[kat]]</f>
        <v>Z2</v>
      </c>
      <c r="G109" s="132">
        <f>laps_times[[#This Row],[poř_kat]]</f>
        <v>9</v>
      </c>
      <c r="H109" s="131" t="str">
        <f>IF(ISBLANK(laps_times[[#This Row],[klub]]),"-",laps_times[[#This Row],[klub]])</f>
        <v>BezvaÚči</v>
      </c>
      <c r="I109" s="134">
        <f>laps_times[[#This Row],[celk. čas]]</f>
        <v>0.18083590277777775</v>
      </c>
      <c r="J109" s="138">
        <f>laps_times[[#This Row],[1]]</f>
        <v>3.1430208333333332E-3</v>
      </c>
      <c r="K109" s="138">
        <f>IF(ISBLANK(laps_times[[#This Row],[2]]),"DNF",    rounds_cum_time[[#This Row],[1]]+laps_times[[#This Row],[2]])</f>
        <v>5.6644675925925925E-3</v>
      </c>
      <c r="L109" s="138">
        <f>IF(ISBLANK(laps_times[[#This Row],[3]]),"DNF",    rounds_cum_time[[#This Row],[2]]+laps_times[[#This Row],[3]])</f>
        <v>8.1948495370370369E-3</v>
      </c>
      <c r="M109" s="138">
        <f>IF(ISBLANK(laps_times[[#This Row],[4]]),"DNF",    rounds_cum_time[[#This Row],[3]]+laps_times[[#This Row],[4]])</f>
        <v>1.0708356481481482E-2</v>
      </c>
      <c r="N109" s="138">
        <f>IF(ISBLANK(laps_times[[#This Row],[5]]),"DNF",    rounds_cum_time[[#This Row],[4]]+laps_times[[#This Row],[5]])</f>
        <v>1.3233402777777778E-2</v>
      </c>
      <c r="O109" s="138">
        <f>IF(ISBLANK(laps_times[[#This Row],[6]]),"DNF",    rounds_cum_time[[#This Row],[5]]+laps_times[[#This Row],[6]])</f>
        <v>1.5744710648148148E-2</v>
      </c>
      <c r="P109" s="138">
        <f>IF(ISBLANK(laps_times[[#This Row],[7]]),"DNF",    rounds_cum_time[[#This Row],[6]]+laps_times[[#This Row],[7]])</f>
        <v>1.8314027777777776E-2</v>
      </c>
      <c r="Q109" s="138">
        <f>IF(ISBLANK(laps_times[[#This Row],[8]]),"DNF",    rounds_cum_time[[#This Row],[7]]+laps_times[[#This Row],[8]])</f>
        <v>2.0789340277777776E-2</v>
      </c>
      <c r="R109" s="138">
        <f>IF(ISBLANK(laps_times[[#This Row],[9]]),"DNF",    rounds_cum_time[[#This Row],[8]]+laps_times[[#This Row],[9]])</f>
        <v>2.3299374999999997E-2</v>
      </c>
      <c r="S109" s="138">
        <f>IF(ISBLANK(laps_times[[#This Row],[10]]),"DNF",    rounds_cum_time[[#This Row],[9]]+laps_times[[#This Row],[10]])</f>
        <v>2.5810462962962959E-2</v>
      </c>
      <c r="T109" s="138">
        <f>IF(ISBLANK(laps_times[[#This Row],[11]]),"DNF",    rounds_cum_time[[#This Row],[10]]+laps_times[[#This Row],[11]])</f>
        <v>2.8341782407407402E-2</v>
      </c>
      <c r="U109" s="138">
        <f>IF(ISBLANK(laps_times[[#This Row],[12]]),"DNF",    rounds_cum_time[[#This Row],[11]]+laps_times[[#This Row],[12]])</f>
        <v>3.0850995370370365E-2</v>
      </c>
      <c r="V109" s="138">
        <f>IF(ISBLANK(laps_times[[#This Row],[13]]),"DNF",    rounds_cum_time[[#This Row],[12]]+laps_times[[#This Row],[13]])</f>
        <v>3.3364293981481476E-2</v>
      </c>
      <c r="W109" s="138">
        <f>IF(ISBLANK(laps_times[[#This Row],[14]]),"DNF",    rounds_cum_time[[#This Row],[13]]+laps_times[[#This Row],[14]])</f>
        <v>3.5856388888888882E-2</v>
      </c>
      <c r="X109" s="138">
        <f>IF(ISBLANK(laps_times[[#This Row],[15]]),"DNF",    rounds_cum_time[[#This Row],[14]]+laps_times[[#This Row],[15]])</f>
        <v>3.837239583333333E-2</v>
      </c>
      <c r="Y109" s="138">
        <f>IF(ISBLANK(laps_times[[#This Row],[16]]),"DNF",    rounds_cum_time[[#This Row],[15]]+laps_times[[#This Row],[16]])</f>
        <v>4.0973055555555554E-2</v>
      </c>
      <c r="Z109" s="138">
        <f>IF(ISBLANK(laps_times[[#This Row],[17]]),"DNF",    rounds_cum_time[[#This Row],[16]]+laps_times[[#This Row],[17]])</f>
        <v>4.3485393518518517E-2</v>
      </c>
      <c r="AA109" s="138">
        <f>IF(ISBLANK(laps_times[[#This Row],[18]]),"DNF",    rounds_cum_time[[#This Row],[17]]+laps_times[[#This Row],[18]])</f>
        <v>4.6065532407407406E-2</v>
      </c>
      <c r="AB109" s="138">
        <f>IF(ISBLANK(laps_times[[#This Row],[19]]),"DNF",    rounds_cum_time[[#This Row],[18]]+laps_times[[#This Row],[19]])</f>
        <v>4.8672129629629628E-2</v>
      </c>
      <c r="AC109" s="138">
        <f>IF(ISBLANK(laps_times[[#This Row],[20]]),"DNF",    rounds_cum_time[[#This Row],[19]]+laps_times[[#This Row],[20]])</f>
        <v>5.125601851851852E-2</v>
      </c>
      <c r="AD109" s="138">
        <f>IF(ISBLANK(laps_times[[#This Row],[21]]),"DNF",    rounds_cum_time[[#This Row],[20]]+laps_times[[#This Row],[21]])</f>
        <v>5.3845081018518523E-2</v>
      </c>
      <c r="AE109" s="138">
        <f>IF(ISBLANK(laps_times[[#This Row],[22]]),"DNF",    rounds_cum_time[[#This Row],[21]]+laps_times[[#This Row],[22]])</f>
        <v>5.6453101851851858E-2</v>
      </c>
      <c r="AF109" s="138">
        <f>IF(ISBLANK(laps_times[[#This Row],[23]]),"DNF",    rounds_cum_time[[#This Row],[22]]+laps_times[[#This Row],[23]])</f>
        <v>5.913204861111112E-2</v>
      </c>
      <c r="AG109" s="138">
        <f>IF(ISBLANK(laps_times[[#This Row],[24]]),"DNF",    rounds_cum_time[[#This Row],[23]]+laps_times[[#This Row],[24]])</f>
        <v>6.1757048611111122E-2</v>
      </c>
      <c r="AH109" s="138">
        <f>IF(ISBLANK(laps_times[[#This Row],[25]]),"DNF",    rounds_cum_time[[#This Row],[24]]+laps_times[[#This Row],[25]])</f>
        <v>6.4442604166666681E-2</v>
      </c>
      <c r="AI109" s="138">
        <f>IF(ISBLANK(laps_times[[#This Row],[26]]),"DNF",    rounds_cum_time[[#This Row],[25]]+laps_times[[#This Row],[26]])</f>
        <v>6.7112893518518527E-2</v>
      </c>
      <c r="AJ109" s="138">
        <f>IF(ISBLANK(laps_times[[#This Row],[27]]),"DNF",    rounds_cum_time[[#This Row],[26]]+laps_times[[#This Row],[27]])</f>
        <v>6.9780752314814828E-2</v>
      </c>
      <c r="AK109" s="138">
        <f>IF(ISBLANK(laps_times[[#This Row],[28]]),"DNF",    rounds_cum_time[[#This Row],[27]]+laps_times[[#This Row],[28]])</f>
        <v>7.2397928240740761E-2</v>
      </c>
      <c r="AL109" s="138">
        <f>IF(ISBLANK(laps_times[[#This Row],[29]]),"DNF",    rounds_cum_time[[#This Row],[28]]+laps_times[[#This Row],[29]])</f>
        <v>7.5115266203703721E-2</v>
      </c>
      <c r="AM109" s="138">
        <f>IF(ISBLANK(laps_times[[#This Row],[30]]),"DNF",    rounds_cum_time[[#This Row],[29]]+laps_times[[#This Row],[30]])</f>
        <v>7.7753171296296317E-2</v>
      </c>
      <c r="AN109" s="138">
        <f>IF(ISBLANK(laps_times[[#This Row],[31]]),"DNF",    rounds_cum_time[[#This Row],[30]]+laps_times[[#This Row],[31]])</f>
        <v>8.049218750000002E-2</v>
      </c>
      <c r="AO109" s="138">
        <f>IF(ISBLANK(laps_times[[#This Row],[32]]),"DNF",    rounds_cum_time[[#This Row],[31]]+laps_times[[#This Row],[32]])</f>
        <v>8.3166898148148163E-2</v>
      </c>
      <c r="AP109" s="138">
        <f>IF(ISBLANK(laps_times[[#This Row],[33]]),"DNF",    rounds_cum_time[[#This Row],[32]]+laps_times[[#This Row],[33]])</f>
        <v>8.5790844907407418E-2</v>
      </c>
      <c r="AQ109" s="138">
        <f>IF(ISBLANK(laps_times[[#This Row],[34]]),"DNF",    rounds_cum_time[[#This Row],[33]]+laps_times[[#This Row],[34]])</f>
        <v>8.8417858796296309E-2</v>
      </c>
      <c r="AR109" s="138">
        <f>IF(ISBLANK(laps_times[[#This Row],[35]]),"DNF",    rounds_cum_time[[#This Row],[34]]+laps_times[[#This Row],[35]])</f>
        <v>9.1158125000000007E-2</v>
      </c>
      <c r="AS109" s="138">
        <f>IF(ISBLANK(laps_times[[#This Row],[36]]),"DNF",    rounds_cum_time[[#This Row],[35]]+laps_times[[#This Row],[36]])</f>
        <v>9.3868379629629642E-2</v>
      </c>
      <c r="AT109" s="138">
        <f>IF(ISBLANK(laps_times[[#This Row],[37]]),"DNF",    rounds_cum_time[[#This Row],[36]]+laps_times[[#This Row],[37]])</f>
        <v>9.6610439814814833E-2</v>
      </c>
      <c r="AU109" s="138">
        <f>IF(ISBLANK(laps_times[[#This Row],[38]]),"DNF",    rounds_cum_time[[#This Row],[37]]+laps_times[[#This Row],[38]])</f>
        <v>9.9444710648148166E-2</v>
      </c>
      <c r="AV109" s="138">
        <f>IF(ISBLANK(laps_times[[#This Row],[39]]),"DNF",    rounds_cum_time[[#This Row],[38]]+laps_times[[#This Row],[39]])</f>
        <v>0.10217814814814817</v>
      </c>
      <c r="AW109" s="138">
        <f>IF(ISBLANK(laps_times[[#This Row],[40]]),"DNF",    rounds_cum_time[[#This Row],[39]]+laps_times[[#This Row],[40]])</f>
        <v>0.1049761689814815</v>
      </c>
      <c r="AX109" s="138">
        <f>IF(ISBLANK(laps_times[[#This Row],[41]]),"DNF",    rounds_cum_time[[#This Row],[40]]+laps_times[[#This Row],[41]])</f>
        <v>0.10789439814814816</v>
      </c>
      <c r="AY109" s="138">
        <f>IF(ISBLANK(laps_times[[#This Row],[42]]),"DNF",    rounds_cum_time[[#This Row],[41]]+laps_times[[#This Row],[42]])</f>
        <v>0.11093195601851853</v>
      </c>
      <c r="AZ109" s="138">
        <f>IF(ISBLANK(laps_times[[#This Row],[43]]),"DNF",    rounds_cum_time[[#This Row],[42]]+laps_times[[#This Row],[43]])</f>
        <v>0.11389829861111113</v>
      </c>
      <c r="BA109" s="138">
        <f>IF(ISBLANK(laps_times[[#This Row],[44]]),"DNF",    rounds_cum_time[[#This Row],[43]]+laps_times[[#This Row],[44]])</f>
        <v>0.11707479166666668</v>
      </c>
      <c r="BB109" s="138">
        <f>IF(ISBLANK(laps_times[[#This Row],[45]]),"DNF",    rounds_cum_time[[#This Row],[44]]+laps_times[[#This Row],[45]])</f>
        <v>0.1199813425925926</v>
      </c>
      <c r="BC109" s="138">
        <f>IF(ISBLANK(laps_times[[#This Row],[46]]),"DNF",    rounds_cum_time[[#This Row],[45]]+laps_times[[#This Row],[46]])</f>
        <v>0.12316065972222223</v>
      </c>
      <c r="BD109" s="138">
        <f>IF(ISBLANK(laps_times[[#This Row],[47]]),"DNF",    rounds_cum_time[[#This Row],[46]]+laps_times[[#This Row],[47]])</f>
        <v>0.12688722222222223</v>
      </c>
      <c r="BE109" s="138">
        <f>IF(ISBLANK(laps_times[[#This Row],[48]]),"DNF",    rounds_cum_time[[#This Row],[47]]+laps_times[[#This Row],[48]])</f>
        <v>0.13093671296296297</v>
      </c>
      <c r="BF109" s="138">
        <f>IF(ISBLANK(laps_times[[#This Row],[49]]),"DNF",    rounds_cum_time[[#This Row],[48]]+laps_times[[#This Row],[49]])</f>
        <v>0.13473214120370372</v>
      </c>
      <c r="BG109" s="138">
        <f>IF(ISBLANK(laps_times[[#This Row],[50]]),"DNF",    rounds_cum_time[[#This Row],[49]]+laps_times[[#This Row],[50]])</f>
        <v>0.13755626157407408</v>
      </c>
      <c r="BH109" s="138">
        <f>IF(ISBLANK(laps_times[[#This Row],[51]]),"DNF",    rounds_cum_time[[#This Row],[50]]+laps_times[[#This Row],[51]])</f>
        <v>0.14050471064814815</v>
      </c>
      <c r="BI109" s="138">
        <f>IF(ISBLANK(laps_times[[#This Row],[52]]),"DNF",    rounds_cum_time[[#This Row],[51]]+laps_times[[#This Row],[52]])</f>
        <v>0.14539552083333335</v>
      </c>
      <c r="BJ109" s="138">
        <f>IF(ISBLANK(laps_times[[#This Row],[53]]),"DNF",    rounds_cum_time[[#This Row],[52]]+laps_times[[#This Row],[53]])</f>
        <v>0.14940547453703706</v>
      </c>
      <c r="BK109" s="138">
        <f>IF(ISBLANK(laps_times[[#This Row],[54]]),"DNF",    rounds_cum_time[[#This Row],[53]]+laps_times[[#This Row],[54]])</f>
        <v>0.15221851851851856</v>
      </c>
      <c r="BL109" s="138">
        <f>IF(ISBLANK(laps_times[[#This Row],[55]]),"DNF",    rounds_cum_time[[#This Row],[54]]+laps_times[[#This Row],[55]])</f>
        <v>0.15504971064814818</v>
      </c>
      <c r="BM109" s="138">
        <f>IF(ISBLANK(laps_times[[#This Row],[56]]),"DNF",    rounds_cum_time[[#This Row],[55]]+laps_times[[#This Row],[56]])</f>
        <v>0.15811195601851855</v>
      </c>
      <c r="BN109" s="138">
        <f>IF(ISBLANK(laps_times[[#This Row],[57]]),"DNF",    rounds_cum_time[[#This Row],[56]]+laps_times[[#This Row],[57]])</f>
        <v>0.16112631944444447</v>
      </c>
      <c r="BO109" s="138">
        <f>IF(ISBLANK(laps_times[[#This Row],[58]]),"DNF",    rounds_cum_time[[#This Row],[57]]+laps_times[[#This Row],[58]])</f>
        <v>0.16458629629629631</v>
      </c>
      <c r="BP109" s="138">
        <f>IF(ISBLANK(laps_times[[#This Row],[59]]),"DNF",    rounds_cum_time[[#This Row],[58]]+laps_times[[#This Row],[59]])</f>
        <v>0.16857194444444445</v>
      </c>
      <c r="BQ109" s="138">
        <f>IF(ISBLANK(laps_times[[#This Row],[60]]),"DNF",    rounds_cum_time[[#This Row],[59]]+laps_times[[#This Row],[60]])</f>
        <v>0.17267214120370372</v>
      </c>
      <c r="BR109" s="138">
        <f>IF(ISBLANK(laps_times[[#This Row],[61]]),"DNF",    rounds_cum_time[[#This Row],[60]]+laps_times[[#This Row],[61]])</f>
        <v>0.17543293981481484</v>
      </c>
      <c r="BS109" s="138">
        <f>IF(ISBLANK(laps_times[[#This Row],[62]]),"DNF",    rounds_cum_time[[#This Row],[61]]+laps_times[[#This Row],[62]])</f>
        <v>0.17819563657407408</v>
      </c>
      <c r="BT109" s="139">
        <f>IF(ISBLANK(laps_times[[#This Row],[63]]),"DNF",    rounds_cum_time[[#This Row],[62]]+laps_times[[#This Row],[63]])</f>
        <v>0.18083590277777778</v>
      </c>
    </row>
    <row r="110" spans="2:72" x14ac:dyDescent="0.2">
      <c r="B110" s="130">
        <v>105</v>
      </c>
      <c r="C110" s="131">
        <f>laps_times[[#This Row],[s.č.]]</f>
        <v>2</v>
      </c>
      <c r="D110" s="131" t="str">
        <f>laps_times[[#This Row],[jméno]]</f>
        <v>Kroer</v>
      </c>
      <c r="E110" s="132">
        <f>laps_times[[#This Row],[roč]]</f>
        <v>1959</v>
      </c>
      <c r="F110" s="132" t="str">
        <f>laps_times[[#This Row],[kat]]</f>
        <v>M4</v>
      </c>
      <c r="G110" s="132">
        <f>laps_times[[#This Row],[poř_kat]]</f>
        <v>24</v>
      </c>
      <c r="H110" s="131" t="str">
        <f>IF(ISBLANK(laps_times[[#This Row],[klub]]),"-",laps_times[[#This Row],[klub]])</f>
        <v>100 Marathon Club Austria</v>
      </c>
      <c r="I110" s="134">
        <f>laps_times[[#This Row],[celk. čas]]</f>
        <v>0.18304369212962965</v>
      </c>
      <c r="J110" s="144">
        <f>laps_times[[#This Row],[1]]</f>
        <v>3.4429398148148149E-3</v>
      </c>
      <c r="K110" s="138">
        <f>IF(ISBLANK(laps_times[[#This Row],[2]]),"DNF",    rounds_cum_time[[#This Row],[1]]+laps_times[[#This Row],[2]])</f>
        <v>5.9602199074074071E-3</v>
      </c>
      <c r="L110" s="144">
        <f>IF(ISBLANK(laps_times[[#This Row],[3]]),"DNF",    rounds_cum_time[[#This Row],[2]]+laps_times[[#This Row],[3]])</f>
        <v>8.4697916666666671E-3</v>
      </c>
      <c r="M110" s="144">
        <f>IF(ISBLANK(laps_times[[#This Row],[4]]),"DNF",    rounds_cum_time[[#This Row],[3]]+laps_times[[#This Row],[4]])</f>
        <v>1.1008344907407408E-2</v>
      </c>
      <c r="N110" s="144">
        <f>IF(ISBLANK(laps_times[[#This Row],[5]]),"DNF",    rounds_cum_time[[#This Row],[4]]+laps_times[[#This Row],[5]])</f>
        <v>1.350300925925926E-2</v>
      </c>
      <c r="O110" s="144">
        <f>IF(ISBLANK(laps_times[[#This Row],[6]]),"DNF",    rounds_cum_time[[#This Row],[5]]+laps_times[[#This Row],[6]])</f>
        <v>1.6020775462962964E-2</v>
      </c>
      <c r="P110" s="144">
        <f>IF(ISBLANK(laps_times[[#This Row],[7]]),"DNF",    rounds_cum_time[[#This Row],[6]]+laps_times[[#This Row],[7]])</f>
        <v>1.8507534722222222E-2</v>
      </c>
      <c r="Q110" s="144">
        <f>IF(ISBLANK(laps_times[[#This Row],[8]]),"DNF",    rounds_cum_time[[#This Row],[7]]+laps_times[[#This Row],[8]])</f>
        <v>2.1004374999999999E-2</v>
      </c>
      <c r="R110" s="144">
        <f>IF(ISBLANK(laps_times[[#This Row],[9]]),"DNF",    rounds_cum_time[[#This Row],[8]]+laps_times[[#This Row],[9]])</f>
        <v>2.3552546296296294E-2</v>
      </c>
      <c r="S110" s="144">
        <f>IF(ISBLANK(laps_times[[#This Row],[10]]),"DNF",    rounds_cum_time[[#This Row],[9]]+laps_times[[#This Row],[10]])</f>
        <v>2.6039560185185183E-2</v>
      </c>
      <c r="T110" s="144">
        <f>IF(ISBLANK(laps_times[[#This Row],[11]]),"DNF",    rounds_cum_time[[#This Row],[10]]+laps_times[[#This Row],[11]])</f>
        <v>2.8505555555555555E-2</v>
      </c>
      <c r="U110" s="144">
        <f>IF(ISBLANK(laps_times[[#This Row],[12]]),"DNF",    rounds_cum_time[[#This Row],[11]]+laps_times[[#This Row],[12]])</f>
        <v>3.1016886574074073E-2</v>
      </c>
      <c r="V110" s="144">
        <f>IF(ISBLANK(laps_times[[#This Row],[13]]),"DNF",    rounds_cum_time[[#This Row],[12]]+laps_times[[#This Row],[13]])</f>
        <v>3.3509166666666666E-2</v>
      </c>
      <c r="W110" s="144">
        <f>IF(ISBLANK(laps_times[[#This Row],[14]]),"DNF",    rounds_cum_time[[#This Row],[13]]+laps_times[[#This Row],[14]])</f>
        <v>3.6087557870370372E-2</v>
      </c>
      <c r="X110" s="144">
        <f>IF(ISBLANK(laps_times[[#This Row],[15]]),"DNF",    rounds_cum_time[[#This Row],[14]]+laps_times[[#This Row],[15]])</f>
        <v>3.86271875E-2</v>
      </c>
      <c r="Y110" s="144">
        <f>IF(ISBLANK(laps_times[[#This Row],[16]]),"DNF",    rounds_cum_time[[#This Row],[15]]+laps_times[[#This Row],[16]])</f>
        <v>4.119667824074074E-2</v>
      </c>
      <c r="Z110" s="144">
        <f>IF(ISBLANK(laps_times[[#This Row],[17]]),"DNF",    rounds_cum_time[[#This Row],[16]]+laps_times[[#This Row],[17]])</f>
        <v>4.3786018518518516E-2</v>
      </c>
      <c r="AA110" s="144">
        <f>IF(ISBLANK(laps_times[[#This Row],[18]]),"DNF",    rounds_cum_time[[#This Row],[17]]+laps_times[[#This Row],[18]])</f>
        <v>4.6368194444444441E-2</v>
      </c>
      <c r="AB110" s="144">
        <f>IF(ISBLANK(laps_times[[#This Row],[19]]),"DNF",    rounds_cum_time[[#This Row],[18]]+laps_times[[#This Row],[19]])</f>
        <v>4.8931284722222218E-2</v>
      </c>
      <c r="AC110" s="144">
        <f>IF(ISBLANK(laps_times[[#This Row],[20]]),"DNF",    rounds_cum_time[[#This Row],[19]]+laps_times[[#This Row],[20]])</f>
        <v>5.1576076388888885E-2</v>
      </c>
      <c r="AD110" s="144">
        <f>IF(ISBLANK(laps_times[[#This Row],[21]]),"DNF",    rounds_cum_time[[#This Row],[20]]+laps_times[[#This Row],[21]])</f>
        <v>5.4196886574074073E-2</v>
      </c>
      <c r="AE110" s="144">
        <f>IF(ISBLANK(laps_times[[#This Row],[22]]),"DNF",    rounds_cum_time[[#This Row],[21]]+laps_times[[#This Row],[22]])</f>
        <v>5.6811423611111113E-2</v>
      </c>
      <c r="AF110" s="144">
        <f>IF(ISBLANK(laps_times[[#This Row],[23]]),"DNF",    rounds_cum_time[[#This Row],[22]]+laps_times[[#This Row],[23]])</f>
        <v>5.9497534722222224E-2</v>
      </c>
      <c r="AG110" s="144">
        <f>IF(ISBLANK(laps_times[[#This Row],[24]]),"DNF",    rounds_cum_time[[#This Row],[23]]+laps_times[[#This Row],[24]])</f>
        <v>6.2141261574074076E-2</v>
      </c>
      <c r="AH110" s="144">
        <f>IF(ISBLANK(laps_times[[#This Row],[25]]),"DNF",    rounds_cum_time[[#This Row],[24]]+laps_times[[#This Row],[25]])</f>
        <v>6.484074074074074E-2</v>
      </c>
      <c r="AI110" s="144">
        <f>IF(ISBLANK(laps_times[[#This Row],[26]]),"DNF",    rounds_cum_time[[#This Row],[25]]+laps_times[[#This Row],[26]])</f>
        <v>6.7479120370370377E-2</v>
      </c>
      <c r="AJ110" s="144">
        <f>IF(ISBLANK(laps_times[[#This Row],[27]]),"DNF",    rounds_cum_time[[#This Row],[26]]+laps_times[[#This Row],[27]])</f>
        <v>7.020400462962964E-2</v>
      </c>
      <c r="AK110" s="144">
        <f>IF(ISBLANK(laps_times[[#This Row],[28]]),"DNF",    rounds_cum_time[[#This Row],[27]]+laps_times[[#This Row],[28]])</f>
        <v>7.2944212962962968E-2</v>
      </c>
      <c r="AL110" s="144">
        <f>IF(ISBLANK(laps_times[[#This Row],[29]]),"DNF",    rounds_cum_time[[#This Row],[28]]+laps_times[[#This Row],[29]])</f>
        <v>7.5662384259259266E-2</v>
      </c>
      <c r="AM110" s="144">
        <f>IF(ISBLANK(laps_times[[#This Row],[30]]),"DNF",    rounds_cum_time[[#This Row],[29]]+laps_times[[#This Row],[30]])</f>
        <v>7.8500636574074079E-2</v>
      </c>
      <c r="AN110" s="144">
        <f>IF(ISBLANK(laps_times[[#This Row],[31]]),"DNF",    rounds_cum_time[[#This Row],[30]]+laps_times[[#This Row],[31]])</f>
        <v>8.1299930555555566E-2</v>
      </c>
      <c r="AO110" s="144">
        <f>IF(ISBLANK(laps_times[[#This Row],[32]]),"DNF",    rounds_cum_time[[#This Row],[31]]+laps_times[[#This Row],[32]])</f>
        <v>8.4081331018518529E-2</v>
      </c>
      <c r="AP110" s="144">
        <f>IF(ISBLANK(laps_times[[#This Row],[33]]),"DNF",    rounds_cum_time[[#This Row],[32]]+laps_times[[#This Row],[33]])</f>
        <v>8.6986539351851869E-2</v>
      </c>
      <c r="AQ110" s="144">
        <f>IF(ISBLANK(laps_times[[#This Row],[34]]),"DNF",    rounds_cum_time[[#This Row],[33]]+laps_times[[#This Row],[34]])</f>
        <v>8.9813935185185198E-2</v>
      </c>
      <c r="AR110" s="144">
        <f>IF(ISBLANK(laps_times[[#This Row],[35]]),"DNF",    rounds_cum_time[[#This Row],[34]]+laps_times[[#This Row],[35]])</f>
        <v>9.2695289351851867E-2</v>
      </c>
      <c r="AS110" s="144">
        <f>IF(ISBLANK(laps_times[[#This Row],[36]]),"DNF",    rounds_cum_time[[#This Row],[35]]+laps_times[[#This Row],[36]])</f>
        <v>9.5529317129629643E-2</v>
      </c>
      <c r="AT110" s="144">
        <f>IF(ISBLANK(laps_times[[#This Row],[37]]),"DNF",    rounds_cum_time[[#This Row],[36]]+laps_times[[#This Row],[37]])</f>
        <v>9.8397627314814828E-2</v>
      </c>
      <c r="AU110" s="144">
        <f>IF(ISBLANK(laps_times[[#This Row],[38]]),"DNF",    rounds_cum_time[[#This Row],[37]]+laps_times[[#This Row],[38]])</f>
        <v>0.10133129629629631</v>
      </c>
      <c r="AV110" s="144">
        <f>IF(ISBLANK(laps_times[[#This Row],[39]]),"DNF",    rounds_cum_time[[#This Row],[38]]+laps_times[[#This Row],[39]])</f>
        <v>0.1042383564814815</v>
      </c>
      <c r="AW110" s="144">
        <f>IF(ISBLANK(laps_times[[#This Row],[40]]),"DNF",    rounds_cum_time[[#This Row],[39]]+laps_times[[#This Row],[40]])</f>
        <v>0.10715858796296297</v>
      </c>
      <c r="AX110" s="144">
        <f>IF(ISBLANK(laps_times[[#This Row],[41]]),"DNF",    rounds_cum_time[[#This Row],[40]]+laps_times[[#This Row],[41]])</f>
        <v>0.11007880787037039</v>
      </c>
      <c r="AY110" s="144">
        <f>IF(ISBLANK(laps_times[[#This Row],[42]]),"DNF",    rounds_cum_time[[#This Row],[41]]+laps_times[[#This Row],[42]])</f>
        <v>0.11297579861111112</v>
      </c>
      <c r="AZ110" s="144">
        <f>IF(ISBLANK(laps_times[[#This Row],[43]]),"DNF",    rounds_cum_time[[#This Row],[42]]+laps_times[[#This Row],[43]])</f>
        <v>0.11598671296296298</v>
      </c>
      <c r="BA110" s="144">
        <f>IF(ISBLANK(laps_times[[#This Row],[44]]),"DNF",    rounds_cum_time[[#This Row],[43]]+laps_times[[#This Row],[44]])</f>
        <v>0.11911950231481483</v>
      </c>
      <c r="BB110" s="144">
        <f>IF(ISBLANK(laps_times[[#This Row],[45]]),"DNF",    rounds_cum_time[[#This Row],[44]]+laps_times[[#This Row],[45]])</f>
        <v>0.1221933564814815</v>
      </c>
      <c r="BC110" s="144">
        <f>IF(ISBLANK(laps_times[[#This Row],[46]]),"DNF",    rounds_cum_time[[#This Row],[45]]+laps_times[[#This Row],[46]])</f>
        <v>0.12534250000000002</v>
      </c>
      <c r="BD110" s="144">
        <f>IF(ISBLANK(laps_times[[#This Row],[47]]),"DNF",    rounds_cum_time[[#This Row],[46]]+laps_times[[#This Row],[47]])</f>
        <v>0.12854494212962966</v>
      </c>
      <c r="BE110" s="144">
        <f>IF(ISBLANK(laps_times[[#This Row],[48]]),"DNF",    rounds_cum_time[[#This Row],[47]]+laps_times[[#This Row],[48]])</f>
        <v>0.13177618055555559</v>
      </c>
      <c r="BF110" s="144">
        <f>IF(ISBLANK(laps_times[[#This Row],[49]]),"DNF",    rounds_cum_time[[#This Row],[48]]+laps_times[[#This Row],[49]])</f>
        <v>0.13503017361111114</v>
      </c>
      <c r="BG110" s="144">
        <f>IF(ISBLANK(laps_times[[#This Row],[50]]),"DNF",    rounds_cum_time[[#This Row],[49]]+laps_times[[#This Row],[50]])</f>
        <v>0.13825156250000004</v>
      </c>
      <c r="BH110" s="144">
        <f>IF(ISBLANK(laps_times[[#This Row],[51]]),"DNF",    rounds_cum_time[[#This Row],[50]]+laps_times[[#This Row],[51]])</f>
        <v>0.14158586805555559</v>
      </c>
      <c r="BI110" s="144">
        <f>IF(ISBLANK(laps_times[[#This Row],[52]]),"DNF",    rounds_cum_time[[#This Row],[51]]+laps_times[[#This Row],[52]])</f>
        <v>0.14486865740740745</v>
      </c>
      <c r="BJ110" s="144">
        <f>IF(ISBLANK(laps_times[[#This Row],[53]]),"DNF",    rounds_cum_time[[#This Row],[52]]+laps_times[[#This Row],[53]])</f>
        <v>0.14819967592592598</v>
      </c>
      <c r="BK110" s="144">
        <f>IF(ISBLANK(laps_times[[#This Row],[54]]),"DNF",    rounds_cum_time[[#This Row],[53]]+laps_times[[#This Row],[54]])</f>
        <v>0.15155172453703708</v>
      </c>
      <c r="BL110" s="144">
        <f>IF(ISBLANK(laps_times[[#This Row],[55]]),"DNF",    rounds_cum_time[[#This Row],[54]]+laps_times[[#This Row],[55]])</f>
        <v>0.15500880787037041</v>
      </c>
      <c r="BM110" s="144">
        <f>IF(ISBLANK(laps_times[[#This Row],[56]]),"DNF",    rounds_cum_time[[#This Row],[55]]+laps_times[[#This Row],[56]])</f>
        <v>0.15854103009259263</v>
      </c>
      <c r="BN110" s="144">
        <f>IF(ISBLANK(laps_times[[#This Row],[57]]),"DNF",    rounds_cum_time[[#This Row],[56]]+laps_times[[#This Row],[57]])</f>
        <v>0.16199813657407411</v>
      </c>
      <c r="BO110" s="144">
        <f>IF(ISBLANK(laps_times[[#This Row],[58]]),"DNF",    rounds_cum_time[[#This Row],[57]]+laps_times[[#This Row],[58]])</f>
        <v>0.16548520833333336</v>
      </c>
      <c r="BP110" s="144">
        <f>IF(ISBLANK(laps_times[[#This Row],[59]]),"DNF",    rounds_cum_time[[#This Row],[58]]+laps_times[[#This Row],[59]])</f>
        <v>0.16891687500000002</v>
      </c>
      <c r="BQ110" s="144">
        <f>IF(ISBLANK(laps_times[[#This Row],[60]]),"DNF",    rounds_cum_time[[#This Row],[59]]+laps_times[[#This Row],[60]])</f>
        <v>0.17244612268518519</v>
      </c>
      <c r="BR110" s="144">
        <f>IF(ISBLANK(laps_times[[#This Row],[61]]),"DNF",    rounds_cum_time[[#This Row],[60]]+laps_times[[#This Row],[61]])</f>
        <v>0.1759219212962963</v>
      </c>
      <c r="BS110" s="144">
        <f>IF(ISBLANK(laps_times[[#This Row],[62]]),"DNF",    rounds_cum_time[[#This Row],[61]]+laps_times[[#This Row],[62]])</f>
        <v>0.17955068287037038</v>
      </c>
      <c r="BT110" s="145">
        <f>IF(ISBLANK(laps_times[[#This Row],[63]]),"DNF",    rounds_cum_time[[#This Row],[62]]+laps_times[[#This Row],[63]])</f>
        <v>0.18304369212962965</v>
      </c>
    </row>
    <row r="111" spans="2:72" x14ac:dyDescent="0.2">
      <c r="B111" s="130">
        <v>106</v>
      </c>
      <c r="C111" s="131">
        <f>laps_times[[#This Row],[s.č.]]</f>
        <v>102</v>
      </c>
      <c r="D111" s="131" t="str">
        <f>laps_times[[#This Row],[jméno]]</f>
        <v>Němečková Martina</v>
      </c>
      <c r="E111" s="132">
        <f>laps_times[[#This Row],[roč]]</f>
        <v>1965</v>
      </c>
      <c r="F111" s="132" t="str">
        <f>laps_times[[#This Row],[kat]]</f>
        <v>Z2</v>
      </c>
      <c r="G111" s="132">
        <f>laps_times[[#This Row],[poř_kat]]</f>
        <v>10</v>
      </c>
      <c r="H111" s="131" t="str">
        <f>IF(ISBLANK(laps_times[[#This Row],[klub]]),"-",laps_times[[#This Row],[klub]])</f>
        <v>SK 4 DV České Budějovice</v>
      </c>
      <c r="I111" s="134">
        <f>laps_times[[#This Row],[celk. čas]]</f>
        <v>0.18325629629629628</v>
      </c>
      <c r="J111" s="144">
        <f>laps_times[[#This Row],[1]]</f>
        <v>3.3238425925925922E-3</v>
      </c>
      <c r="K111" s="138">
        <f>IF(ISBLANK(laps_times[[#This Row],[2]]),"DNF",    rounds_cum_time[[#This Row],[1]]+laps_times[[#This Row],[2]])</f>
        <v>5.8089120370370369E-3</v>
      </c>
      <c r="L111" s="144">
        <f>IF(ISBLANK(laps_times[[#This Row],[3]]),"DNF",    rounds_cum_time[[#This Row],[2]]+laps_times[[#This Row],[3]])</f>
        <v>8.3326504629629636E-3</v>
      </c>
      <c r="M111" s="144">
        <f>IF(ISBLANK(laps_times[[#This Row],[4]]),"DNF",    rounds_cum_time[[#This Row],[3]]+laps_times[[#This Row],[4]])</f>
        <v>1.093826388888889E-2</v>
      </c>
      <c r="N111" s="144">
        <f>IF(ISBLANK(laps_times[[#This Row],[5]]),"DNF",    rounds_cum_time[[#This Row],[4]]+laps_times[[#This Row],[5]])</f>
        <v>1.3678773148148148E-2</v>
      </c>
      <c r="O111" s="144">
        <f>IF(ISBLANK(laps_times[[#This Row],[6]]),"DNF",    rounds_cum_time[[#This Row],[5]]+laps_times[[#This Row],[6]])</f>
        <v>1.6309328703703704E-2</v>
      </c>
      <c r="P111" s="144">
        <f>IF(ISBLANK(laps_times[[#This Row],[7]]),"DNF",    rounds_cum_time[[#This Row],[6]]+laps_times[[#This Row],[7]])</f>
        <v>1.898454861111111E-2</v>
      </c>
      <c r="Q111" s="144">
        <f>IF(ISBLANK(laps_times[[#This Row],[8]]),"DNF",    rounds_cum_time[[#This Row],[7]]+laps_times[[#This Row],[8]])</f>
        <v>2.1657488425925926E-2</v>
      </c>
      <c r="R111" s="144">
        <f>IF(ISBLANK(laps_times[[#This Row],[9]]),"DNF",    rounds_cum_time[[#This Row],[8]]+laps_times[[#This Row],[9]])</f>
        <v>2.4343333333333335E-2</v>
      </c>
      <c r="S111" s="144">
        <f>IF(ISBLANK(laps_times[[#This Row],[10]]),"DNF",    rounds_cum_time[[#This Row],[9]]+laps_times[[#This Row],[10]])</f>
        <v>2.7175034722222224E-2</v>
      </c>
      <c r="T111" s="144">
        <f>IF(ISBLANK(laps_times[[#This Row],[11]]),"DNF",    rounds_cum_time[[#This Row],[10]]+laps_times[[#This Row],[11]])</f>
        <v>3.0064305555555556E-2</v>
      </c>
      <c r="U111" s="144">
        <f>IF(ISBLANK(laps_times[[#This Row],[12]]),"DNF",    rounds_cum_time[[#This Row],[11]]+laps_times[[#This Row],[12]])</f>
        <v>3.2853032407407411E-2</v>
      </c>
      <c r="V111" s="144">
        <f>IF(ISBLANK(laps_times[[#This Row],[13]]),"DNF",    rounds_cum_time[[#This Row],[12]]+laps_times[[#This Row],[13]])</f>
        <v>3.5707037037037037E-2</v>
      </c>
      <c r="W111" s="144">
        <f>IF(ISBLANK(laps_times[[#This Row],[14]]),"DNF",    rounds_cum_time[[#This Row],[13]]+laps_times[[#This Row],[14]])</f>
        <v>3.8610671296296299E-2</v>
      </c>
      <c r="X111" s="144">
        <f>IF(ISBLANK(laps_times[[#This Row],[15]]),"DNF",    rounds_cum_time[[#This Row],[14]]+laps_times[[#This Row],[15]])</f>
        <v>4.1452731481481486E-2</v>
      </c>
      <c r="Y111" s="144">
        <f>IF(ISBLANK(laps_times[[#This Row],[16]]),"DNF",    rounds_cum_time[[#This Row],[15]]+laps_times[[#This Row],[16]])</f>
        <v>4.4342951388888892E-2</v>
      </c>
      <c r="Z111" s="144">
        <f>IF(ISBLANK(laps_times[[#This Row],[17]]),"DNF",    rounds_cum_time[[#This Row],[16]]+laps_times[[#This Row],[17]])</f>
        <v>4.7163900462962968E-2</v>
      </c>
      <c r="AA111" s="144">
        <f>IF(ISBLANK(laps_times[[#This Row],[18]]),"DNF",    rounds_cum_time[[#This Row],[17]]+laps_times[[#This Row],[18]])</f>
        <v>4.9713425925925932E-2</v>
      </c>
      <c r="AB111" s="144">
        <f>IF(ISBLANK(laps_times[[#This Row],[19]]),"DNF",    rounds_cum_time[[#This Row],[18]]+laps_times[[#This Row],[19]])</f>
        <v>5.2462129629629636E-2</v>
      </c>
      <c r="AC111" s="144">
        <f>IF(ISBLANK(laps_times[[#This Row],[20]]),"DNF",    rounds_cum_time[[#This Row],[19]]+laps_times[[#This Row],[20]])</f>
        <v>5.5115821759259269E-2</v>
      </c>
      <c r="AD111" s="144">
        <f>IF(ISBLANK(laps_times[[#This Row],[21]]),"DNF",    rounds_cum_time[[#This Row],[20]]+laps_times[[#This Row],[21]])</f>
        <v>5.7977581018518527E-2</v>
      </c>
      <c r="AE111" s="144">
        <f>IF(ISBLANK(laps_times[[#This Row],[22]]),"DNF",    rounds_cum_time[[#This Row],[21]]+laps_times[[#This Row],[22]])</f>
        <v>6.0848252314814825E-2</v>
      </c>
      <c r="AF111" s="144">
        <f>IF(ISBLANK(laps_times[[#This Row],[23]]),"DNF",    rounds_cum_time[[#This Row],[22]]+laps_times[[#This Row],[23]])</f>
        <v>6.3695960648148156E-2</v>
      </c>
      <c r="AG111" s="144">
        <f>IF(ISBLANK(laps_times[[#This Row],[24]]),"DNF",    rounds_cum_time[[#This Row],[23]]+laps_times[[#This Row],[24]])</f>
        <v>6.647063657407408E-2</v>
      </c>
      <c r="AH111" s="144">
        <f>IF(ISBLANK(laps_times[[#This Row],[25]]),"DNF",    rounds_cum_time[[#This Row],[24]]+laps_times[[#This Row],[25]])</f>
        <v>6.9370439814814819E-2</v>
      </c>
      <c r="AI111" s="144">
        <f>IF(ISBLANK(laps_times[[#This Row],[26]]),"DNF",    rounds_cum_time[[#This Row],[25]]+laps_times[[#This Row],[26]])</f>
        <v>7.2273287037037046E-2</v>
      </c>
      <c r="AJ111" s="144">
        <f>IF(ISBLANK(laps_times[[#This Row],[27]]),"DNF",    rounds_cum_time[[#This Row],[26]]+laps_times[[#This Row],[27]])</f>
        <v>7.5252476851851866E-2</v>
      </c>
      <c r="AK111" s="144">
        <f>IF(ISBLANK(laps_times[[#This Row],[28]]),"DNF",    rounds_cum_time[[#This Row],[27]]+laps_times[[#This Row],[28]])</f>
        <v>7.8194201388888898E-2</v>
      </c>
      <c r="AL111" s="144">
        <f>IF(ISBLANK(laps_times[[#This Row],[29]]),"DNF",    rounds_cum_time[[#This Row],[28]]+laps_times[[#This Row],[29]])</f>
        <v>8.1229780092592602E-2</v>
      </c>
      <c r="AM111" s="144">
        <f>IF(ISBLANK(laps_times[[#This Row],[30]]),"DNF",    rounds_cum_time[[#This Row],[29]]+laps_times[[#This Row],[30]])</f>
        <v>8.4155717592592605E-2</v>
      </c>
      <c r="AN111" s="144">
        <f>IF(ISBLANK(laps_times[[#This Row],[31]]),"DNF",    rounds_cum_time[[#This Row],[30]]+laps_times[[#This Row],[31]])</f>
        <v>8.6821493055555574E-2</v>
      </c>
      <c r="AO111" s="144">
        <f>IF(ISBLANK(laps_times[[#This Row],[32]]),"DNF",    rounds_cum_time[[#This Row],[31]]+laps_times[[#This Row],[32]])</f>
        <v>8.967848379629631E-2</v>
      </c>
      <c r="AP111" s="144">
        <f>IF(ISBLANK(laps_times[[#This Row],[33]]),"DNF",    rounds_cum_time[[#This Row],[32]]+laps_times[[#This Row],[33]])</f>
        <v>9.2476979166666681E-2</v>
      </c>
      <c r="AQ111" s="144">
        <f>IF(ISBLANK(laps_times[[#This Row],[34]]),"DNF",    rounds_cum_time[[#This Row],[33]]+laps_times[[#This Row],[34]])</f>
        <v>9.5213784722222236E-2</v>
      </c>
      <c r="AR111" s="144">
        <f>IF(ISBLANK(laps_times[[#This Row],[35]]),"DNF",    rounds_cum_time[[#This Row],[34]]+laps_times[[#This Row],[35]])</f>
        <v>9.8101886574074093E-2</v>
      </c>
      <c r="AS111" s="144">
        <f>IF(ISBLANK(laps_times[[#This Row],[36]]),"DNF",    rounds_cum_time[[#This Row],[35]]+laps_times[[#This Row],[36]])</f>
        <v>0.10087618055555557</v>
      </c>
      <c r="AT111" s="144">
        <f>IF(ISBLANK(laps_times[[#This Row],[37]]),"DNF",    rounds_cum_time[[#This Row],[36]]+laps_times[[#This Row],[37]])</f>
        <v>0.10369118055555557</v>
      </c>
      <c r="AU111" s="144">
        <f>IF(ISBLANK(laps_times[[#This Row],[38]]),"DNF",    rounds_cum_time[[#This Row],[37]]+laps_times[[#This Row],[38]])</f>
        <v>0.10658947916666668</v>
      </c>
      <c r="AV111" s="144">
        <f>IF(ISBLANK(laps_times[[#This Row],[39]]),"DNF",    rounds_cum_time[[#This Row],[38]]+laps_times[[#This Row],[39]])</f>
        <v>0.10944769675925928</v>
      </c>
      <c r="AW111" s="144">
        <f>IF(ISBLANK(laps_times[[#This Row],[40]]),"DNF",    rounds_cum_time[[#This Row],[39]]+laps_times[[#This Row],[40]])</f>
        <v>0.11219721064814817</v>
      </c>
      <c r="AX111" s="144">
        <f>IF(ISBLANK(laps_times[[#This Row],[41]]),"DNF",    rounds_cum_time[[#This Row],[40]]+laps_times[[#This Row],[41]])</f>
        <v>0.11503259259259262</v>
      </c>
      <c r="AY111" s="144">
        <f>IF(ISBLANK(laps_times[[#This Row],[42]]),"DNF",    rounds_cum_time[[#This Row],[41]]+laps_times[[#This Row],[42]])</f>
        <v>0.11799589120370373</v>
      </c>
      <c r="AZ111" s="144">
        <f>IF(ISBLANK(laps_times[[#This Row],[43]]),"DNF",    rounds_cum_time[[#This Row],[42]]+laps_times[[#This Row],[43]])</f>
        <v>0.12102944444444447</v>
      </c>
      <c r="BA111" s="144">
        <f>IF(ISBLANK(laps_times[[#This Row],[44]]),"DNF",    rounds_cum_time[[#This Row],[43]]+laps_times[[#This Row],[44]])</f>
        <v>0.1260664814814815</v>
      </c>
      <c r="BB111" s="144">
        <f>IF(ISBLANK(laps_times[[#This Row],[45]]),"DNF",    rounds_cum_time[[#This Row],[44]]+laps_times[[#This Row],[45]])</f>
        <v>0.12896659722222223</v>
      </c>
      <c r="BC111" s="144">
        <f>IF(ISBLANK(laps_times[[#This Row],[46]]),"DNF",    rounds_cum_time[[#This Row],[45]]+laps_times[[#This Row],[46]])</f>
        <v>0.13190637731481483</v>
      </c>
      <c r="BD111" s="144">
        <f>IF(ISBLANK(laps_times[[#This Row],[47]]),"DNF",    rounds_cum_time[[#This Row],[46]]+laps_times[[#This Row],[47]])</f>
        <v>0.13476004629629632</v>
      </c>
      <c r="BE111" s="144">
        <f>IF(ISBLANK(laps_times[[#This Row],[48]]),"DNF",    rounds_cum_time[[#This Row],[47]]+laps_times[[#This Row],[48]])</f>
        <v>0.13768004629629632</v>
      </c>
      <c r="BF111" s="144">
        <f>IF(ISBLANK(laps_times[[#This Row],[49]]),"DNF",    rounds_cum_time[[#This Row],[48]]+laps_times[[#This Row],[49]])</f>
        <v>0.14066561342592596</v>
      </c>
      <c r="BG111" s="144">
        <f>IF(ISBLANK(laps_times[[#This Row],[50]]),"DNF",    rounds_cum_time[[#This Row],[49]]+laps_times[[#This Row],[50]])</f>
        <v>0.14375469907407409</v>
      </c>
      <c r="BH111" s="144">
        <f>IF(ISBLANK(laps_times[[#This Row],[51]]),"DNF",    rounds_cum_time[[#This Row],[50]]+laps_times[[#This Row],[51]])</f>
        <v>0.14680092592592595</v>
      </c>
      <c r="BI111" s="144">
        <f>IF(ISBLANK(laps_times[[#This Row],[52]]),"DNF",    rounds_cum_time[[#This Row],[51]]+laps_times[[#This Row],[52]])</f>
        <v>0.1497950115740741</v>
      </c>
      <c r="BJ111" s="144">
        <f>IF(ISBLANK(laps_times[[#This Row],[53]]),"DNF",    rounds_cum_time[[#This Row],[52]]+laps_times[[#This Row],[53]])</f>
        <v>0.15283077546296298</v>
      </c>
      <c r="BK111" s="144">
        <f>IF(ISBLANK(laps_times[[#This Row],[54]]),"DNF",    rounds_cum_time[[#This Row],[53]]+laps_times[[#This Row],[54]])</f>
        <v>0.15592254629629632</v>
      </c>
      <c r="BL111" s="144">
        <f>IF(ISBLANK(laps_times[[#This Row],[55]]),"DNF",    rounds_cum_time[[#This Row],[54]]+laps_times[[#This Row],[55]])</f>
        <v>0.15905863425925929</v>
      </c>
      <c r="BM111" s="144">
        <f>IF(ISBLANK(laps_times[[#This Row],[56]]),"DNF",    rounds_cum_time[[#This Row],[55]]+laps_times[[#This Row],[56]])</f>
        <v>0.1622117476851852</v>
      </c>
      <c r="BN111" s="144">
        <f>IF(ISBLANK(laps_times[[#This Row],[57]]),"DNF",    rounds_cum_time[[#This Row],[56]]+laps_times[[#This Row],[57]])</f>
        <v>0.16534425925925927</v>
      </c>
      <c r="BO111" s="144">
        <f>IF(ISBLANK(laps_times[[#This Row],[58]]),"DNF",    rounds_cum_time[[#This Row],[57]]+laps_times[[#This Row],[58]])</f>
        <v>0.16827608796296298</v>
      </c>
      <c r="BP111" s="144">
        <f>IF(ISBLANK(laps_times[[#This Row],[59]]),"DNF",    rounds_cum_time[[#This Row],[58]]+laps_times[[#This Row],[59]])</f>
        <v>0.17118098379629632</v>
      </c>
      <c r="BQ111" s="144">
        <f>IF(ISBLANK(laps_times[[#This Row],[60]]),"DNF",    rounds_cum_time[[#This Row],[59]]+laps_times[[#This Row],[60]])</f>
        <v>0.17419361111111112</v>
      </c>
      <c r="BR111" s="144">
        <f>IF(ISBLANK(laps_times[[#This Row],[61]]),"DNF",    rounds_cum_time[[#This Row],[60]]+laps_times[[#This Row],[61]])</f>
        <v>0.17718942129629631</v>
      </c>
      <c r="BS111" s="144">
        <f>IF(ISBLANK(laps_times[[#This Row],[62]]),"DNF",    rounds_cum_time[[#This Row],[61]]+laps_times[[#This Row],[62]])</f>
        <v>0.18022697916666669</v>
      </c>
      <c r="BT111" s="145">
        <f>IF(ISBLANK(laps_times[[#This Row],[63]]),"DNF",    rounds_cum_time[[#This Row],[62]]+laps_times[[#This Row],[63]])</f>
        <v>0.18325629629629631</v>
      </c>
    </row>
    <row r="112" spans="2:72" x14ac:dyDescent="0.2">
      <c r="B112" s="130">
        <v>107</v>
      </c>
      <c r="C112" s="131">
        <f>laps_times[[#This Row],[s.č.]]</f>
        <v>78</v>
      </c>
      <c r="D112" s="131" t="str">
        <f>laps_times[[#This Row],[jméno]]</f>
        <v>Ondrušová Kateřina</v>
      </c>
      <c r="E112" s="132">
        <f>laps_times[[#This Row],[roč]]</f>
        <v>1986</v>
      </c>
      <c r="F112" s="132" t="str">
        <f>laps_times[[#This Row],[kat]]</f>
        <v>Z1</v>
      </c>
      <c r="G112" s="132">
        <f>laps_times[[#This Row],[poř_kat]]</f>
        <v>6</v>
      </c>
      <c r="H112" s="131" t="str">
        <f>IF(ISBLANK(laps_times[[#This Row],[klub]]),"-",laps_times[[#This Row],[klub]])</f>
        <v>-</v>
      </c>
      <c r="I112" s="134">
        <f>laps_times[[#This Row],[celk. čas]]</f>
        <v>0.18454971064814815</v>
      </c>
      <c r="J112" s="144">
        <f>laps_times[[#This Row],[1]]</f>
        <v>3.2380324074074069E-3</v>
      </c>
      <c r="K112" s="138">
        <f>IF(ISBLANK(laps_times[[#This Row],[2]]),"DNF",    rounds_cum_time[[#This Row],[1]]+laps_times[[#This Row],[2]])</f>
        <v>5.7228819444444436E-3</v>
      </c>
      <c r="L112" s="144">
        <f>IF(ISBLANK(laps_times[[#This Row],[3]]),"DNF",    rounds_cum_time[[#This Row],[2]]+laps_times[[#This Row],[3]])</f>
        <v>8.2416319444444438E-3</v>
      </c>
      <c r="M112" s="144">
        <f>IF(ISBLANK(laps_times[[#This Row],[4]]),"DNF",    rounds_cum_time[[#This Row],[3]]+laps_times[[#This Row],[4]])</f>
        <v>1.0836423611111111E-2</v>
      </c>
      <c r="N112" s="144">
        <f>IF(ISBLANK(laps_times[[#This Row],[5]]),"DNF",    rounds_cum_time[[#This Row],[4]]+laps_times[[#This Row],[5]])</f>
        <v>1.3464236111111111E-2</v>
      </c>
      <c r="O112" s="144">
        <f>IF(ISBLANK(laps_times[[#This Row],[6]]),"DNF",    rounds_cum_time[[#This Row],[5]]+laps_times[[#This Row],[6]])</f>
        <v>1.6064444444444444E-2</v>
      </c>
      <c r="P112" s="144">
        <f>IF(ISBLANK(laps_times[[#This Row],[7]]),"DNF",    rounds_cum_time[[#This Row],[6]]+laps_times[[#This Row],[7]])</f>
        <v>1.8706250000000001E-2</v>
      </c>
      <c r="Q112" s="144">
        <f>IF(ISBLANK(laps_times[[#This Row],[8]]),"DNF",    rounds_cum_time[[#This Row],[7]]+laps_times[[#This Row],[8]])</f>
        <v>2.1344618055555556E-2</v>
      </c>
      <c r="R112" s="144">
        <f>IF(ISBLANK(laps_times[[#This Row],[9]]),"DNF",    rounds_cum_time[[#This Row],[8]]+laps_times[[#This Row],[9]])</f>
        <v>2.392085648148148E-2</v>
      </c>
      <c r="S112" s="144">
        <f>IF(ISBLANK(laps_times[[#This Row],[10]]),"DNF",    rounds_cum_time[[#This Row],[9]]+laps_times[[#This Row],[10]])</f>
        <v>2.6528900462962961E-2</v>
      </c>
      <c r="T112" s="144">
        <f>IF(ISBLANK(laps_times[[#This Row],[11]]),"DNF",    rounds_cum_time[[#This Row],[10]]+laps_times[[#This Row],[11]])</f>
        <v>2.9114988425925924E-2</v>
      </c>
      <c r="U112" s="144">
        <f>IF(ISBLANK(laps_times[[#This Row],[12]]),"DNF",    rounds_cum_time[[#This Row],[11]]+laps_times[[#This Row],[12]])</f>
        <v>3.1754745370370367E-2</v>
      </c>
      <c r="V112" s="144">
        <f>IF(ISBLANK(laps_times[[#This Row],[13]]),"DNF",    rounds_cum_time[[#This Row],[12]]+laps_times[[#This Row],[13]])</f>
        <v>3.4347673611111108E-2</v>
      </c>
      <c r="W112" s="144">
        <f>IF(ISBLANK(laps_times[[#This Row],[14]]),"DNF",    rounds_cum_time[[#This Row],[13]]+laps_times[[#This Row],[14]])</f>
        <v>3.6998090277777777E-2</v>
      </c>
      <c r="X112" s="144">
        <f>IF(ISBLANK(laps_times[[#This Row],[15]]),"DNF",    rounds_cum_time[[#This Row],[14]]+laps_times[[#This Row],[15]])</f>
        <v>3.9884004629629627E-2</v>
      </c>
      <c r="Y112" s="144">
        <f>IF(ISBLANK(laps_times[[#This Row],[16]]),"DNF",    rounds_cum_time[[#This Row],[15]]+laps_times[[#This Row],[16]])</f>
        <v>4.2571273148148146E-2</v>
      </c>
      <c r="Z112" s="144">
        <f>IF(ISBLANK(laps_times[[#This Row],[17]]),"DNF",    rounds_cum_time[[#This Row],[16]]+laps_times[[#This Row],[17]])</f>
        <v>4.5303761574074071E-2</v>
      </c>
      <c r="AA112" s="144">
        <f>IF(ISBLANK(laps_times[[#This Row],[18]]),"DNF",    rounds_cum_time[[#This Row],[17]]+laps_times[[#This Row],[18]])</f>
        <v>4.7982233796296292E-2</v>
      </c>
      <c r="AB112" s="144">
        <f>IF(ISBLANK(laps_times[[#This Row],[19]]),"DNF",    rounds_cum_time[[#This Row],[18]]+laps_times[[#This Row],[19]])</f>
        <v>5.0621157407407399E-2</v>
      </c>
      <c r="AC112" s="144">
        <f>IF(ISBLANK(laps_times[[#This Row],[20]]),"DNF",    rounds_cum_time[[#This Row],[19]]+laps_times[[#This Row],[20]])</f>
        <v>5.3286458333333328E-2</v>
      </c>
      <c r="AD112" s="144">
        <f>IF(ISBLANK(laps_times[[#This Row],[21]]),"DNF",    rounds_cum_time[[#This Row],[20]]+laps_times[[#This Row],[21]])</f>
        <v>5.5969050925925919E-2</v>
      </c>
      <c r="AE112" s="144">
        <f>IF(ISBLANK(laps_times[[#This Row],[22]]),"DNF",    rounds_cum_time[[#This Row],[21]]+laps_times[[#This Row],[22]])</f>
        <v>5.8986712962962956E-2</v>
      </c>
      <c r="AF112" s="144">
        <f>IF(ISBLANK(laps_times[[#This Row],[23]]),"DNF",    rounds_cum_time[[#This Row],[22]]+laps_times[[#This Row],[23]])</f>
        <v>6.1719409722222215E-2</v>
      </c>
      <c r="AG112" s="144">
        <f>IF(ISBLANK(laps_times[[#This Row],[24]]),"DNF",    rounds_cum_time[[#This Row],[23]]+laps_times[[#This Row],[24]])</f>
        <v>6.4534884259259254E-2</v>
      </c>
      <c r="AH112" s="144">
        <f>IF(ISBLANK(laps_times[[#This Row],[25]]),"DNF",    rounds_cum_time[[#This Row],[24]]+laps_times[[#This Row],[25]])</f>
        <v>6.7389375000000001E-2</v>
      </c>
      <c r="AI112" s="144">
        <f>IF(ISBLANK(laps_times[[#This Row],[26]]),"DNF",    rounds_cum_time[[#This Row],[25]]+laps_times[[#This Row],[26]])</f>
        <v>7.0151435185185185E-2</v>
      </c>
      <c r="AJ112" s="144">
        <f>IF(ISBLANK(laps_times[[#This Row],[27]]),"DNF",    rounds_cum_time[[#This Row],[26]]+laps_times[[#This Row],[27]])</f>
        <v>7.2966493055555554E-2</v>
      </c>
      <c r="AK112" s="144">
        <f>IF(ISBLANK(laps_times[[#This Row],[28]]),"DNF",    rounds_cum_time[[#This Row],[27]]+laps_times[[#This Row],[28]])</f>
        <v>7.5947650462962965E-2</v>
      </c>
      <c r="AL112" s="144">
        <f>IF(ISBLANK(laps_times[[#This Row],[29]]),"DNF",    rounds_cum_time[[#This Row],[28]]+laps_times[[#This Row],[29]])</f>
        <v>7.9280370370370376E-2</v>
      </c>
      <c r="AM112" s="144">
        <f>IF(ISBLANK(laps_times[[#This Row],[30]]),"DNF",    rounds_cum_time[[#This Row],[29]]+laps_times[[#This Row],[30]])</f>
        <v>8.2319895833333337E-2</v>
      </c>
      <c r="AN112" s="144">
        <f>IF(ISBLANK(laps_times[[#This Row],[31]]),"DNF",    rounds_cum_time[[#This Row],[30]]+laps_times[[#This Row],[31]])</f>
        <v>8.5261006944444453E-2</v>
      </c>
      <c r="AO112" s="144">
        <f>IF(ISBLANK(laps_times[[#This Row],[32]]),"DNF",    rounds_cum_time[[#This Row],[31]]+laps_times[[#This Row],[32]])</f>
        <v>8.8156203703703709E-2</v>
      </c>
      <c r="AP112" s="144">
        <f>IF(ISBLANK(laps_times[[#This Row],[33]]),"DNF",    rounds_cum_time[[#This Row],[32]]+laps_times[[#This Row],[33]])</f>
        <v>9.1161840277777781E-2</v>
      </c>
      <c r="AQ112" s="144">
        <f>IF(ISBLANK(laps_times[[#This Row],[34]]),"DNF",    rounds_cum_time[[#This Row],[33]]+laps_times[[#This Row],[34]])</f>
        <v>9.4041539351851861E-2</v>
      </c>
      <c r="AR112" s="144">
        <f>IF(ISBLANK(laps_times[[#This Row],[35]]),"DNF",    rounds_cum_time[[#This Row],[34]]+laps_times[[#This Row],[35]])</f>
        <v>9.6927187500000012E-2</v>
      </c>
      <c r="AS112" s="144">
        <f>IF(ISBLANK(laps_times[[#This Row],[36]]),"DNF",    rounds_cum_time[[#This Row],[35]]+laps_times[[#This Row],[36]])</f>
        <v>0.10022575231481483</v>
      </c>
      <c r="AT112" s="144">
        <f>IF(ISBLANK(laps_times[[#This Row],[37]]),"DNF",    rounds_cum_time[[#This Row],[36]]+laps_times[[#This Row],[37]])</f>
        <v>0.10430997685185187</v>
      </c>
      <c r="AU112" s="144">
        <f>IF(ISBLANK(laps_times[[#This Row],[38]]),"DNF",    rounds_cum_time[[#This Row],[37]]+laps_times[[#This Row],[38]])</f>
        <v>0.10731269675925928</v>
      </c>
      <c r="AV112" s="144">
        <f>IF(ISBLANK(laps_times[[#This Row],[39]]),"DNF",    rounds_cum_time[[#This Row],[38]]+laps_times[[#This Row],[39]])</f>
        <v>0.11078401620370372</v>
      </c>
      <c r="AW112" s="144">
        <f>IF(ISBLANK(laps_times[[#This Row],[40]]),"DNF",    rounds_cum_time[[#This Row],[39]]+laps_times[[#This Row],[40]])</f>
        <v>0.11383192129629631</v>
      </c>
      <c r="AX112" s="144">
        <f>IF(ISBLANK(laps_times[[#This Row],[41]]),"DNF",    rounds_cum_time[[#This Row],[40]]+laps_times[[#This Row],[41]])</f>
        <v>0.11685243055555557</v>
      </c>
      <c r="AY112" s="144">
        <f>IF(ISBLANK(laps_times[[#This Row],[42]]),"DNF",    rounds_cum_time[[#This Row],[41]]+laps_times[[#This Row],[42]])</f>
        <v>0.1197904976851852</v>
      </c>
      <c r="AZ112" s="144">
        <f>IF(ISBLANK(laps_times[[#This Row],[43]]),"DNF",    rounds_cum_time[[#This Row],[42]]+laps_times[[#This Row],[43]])</f>
        <v>0.12274754629629631</v>
      </c>
      <c r="BA112" s="144">
        <f>IF(ISBLANK(laps_times[[#This Row],[44]]),"DNF",    rounds_cum_time[[#This Row],[43]]+laps_times[[#This Row],[44]])</f>
        <v>0.12574944444444444</v>
      </c>
      <c r="BB112" s="144">
        <f>IF(ISBLANK(laps_times[[#This Row],[45]]),"DNF",    rounds_cum_time[[#This Row],[44]]+laps_times[[#This Row],[45]])</f>
        <v>0.12889030092592593</v>
      </c>
      <c r="BC112" s="144">
        <f>IF(ISBLANK(laps_times[[#This Row],[46]]),"DNF",    rounds_cum_time[[#This Row],[45]]+laps_times[[#This Row],[46]])</f>
        <v>0.13194363425925926</v>
      </c>
      <c r="BD112" s="144">
        <f>IF(ISBLANK(laps_times[[#This Row],[47]]),"DNF",    rounds_cum_time[[#This Row],[46]]+laps_times[[#This Row],[47]])</f>
        <v>0.13495111111111111</v>
      </c>
      <c r="BE112" s="144">
        <f>IF(ISBLANK(laps_times[[#This Row],[48]]),"DNF",    rounds_cum_time[[#This Row],[47]]+laps_times[[#This Row],[48]])</f>
        <v>0.13830288194444443</v>
      </c>
      <c r="BF112" s="144">
        <f>IF(ISBLANK(laps_times[[#This Row],[49]]),"DNF",    rounds_cum_time[[#This Row],[48]]+laps_times[[#This Row],[49]])</f>
        <v>0.14127988425925925</v>
      </c>
      <c r="BG112" s="144">
        <f>IF(ISBLANK(laps_times[[#This Row],[50]]),"DNF",    rounds_cum_time[[#This Row],[49]]+laps_times[[#This Row],[50]])</f>
        <v>0.14531562499999998</v>
      </c>
      <c r="BH112" s="144">
        <f>IF(ISBLANK(laps_times[[#This Row],[51]]),"DNF",    rounds_cum_time[[#This Row],[50]]+laps_times[[#This Row],[51]])</f>
        <v>0.1485111458333333</v>
      </c>
      <c r="BI112" s="144">
        <f>IF(ISBLANK(laps_times[[#This Row],[52]]),"DNF",    rounds_cum_time[[#This Row],[51]]+laps_times[[#This Row],[52]])</f>
        <v>0.15147321759259255</v>
      </c>
      <c r="BJ112" s="144">
        <f>IF(ISBLANK(laps_times[[#This Row],[53]]),"DNF",    rounds_cum_time[[#This Row],[52]]+laps_times[[#This Row],[53]])</f>
        <v>0.15462320601851848</v>
      </c>
      <c r="BK112" s="144">
        <f>IF(ISBLANK(laps_times[[#This Row],[54]]),"DNF",    rounds_cum_time[[#This Row],[53]]+laps_times[[#This Row],[54]])</f>
        <v>0.15754392361111108</v>
      </c>
      <c r="BL112" s="144">
        <f>IF(ISBLANK(laps_times[[#This Row],[55]]),"DNF",    rounds_cum_time[[#This Row],[54]]+laps_times[[#This Row],[55]])</f>
        <v>0.16060137731481477</v>
      </c>
      <c r="BM112" s="144">
        <f>IF(ISBLANK(laps_times[[#This Row],[56]]),"DNF",    rounds_cum_time[[#This Row],[55]]+laps_times[[#This Row],[56]])</f>
        <v>0.16360697916666664</v>
      </c>
      <c r="BN112" s="144">
        <f>IF(ISBLANK(laps_times[[#This Row],[57]]),"DNF",    rounds_cum_time[[#This Row],[56]]+laps_times[[#This Row],[57]])</f>
        <v>0.16686315972222218</v>
      </c>
      <c r="BO112" s="144">
        <f>IF(ISBLANK(laps_times[[#This Row],[58]]),"DNF",    rounds_cum_time[[#This Row],[57]]+laps_times[[#This Row],[58]])</f>
        <v>0.16991956018518514</v>
      </c>
      <c r="BP112" s="144">
        <f>IF(ISBLANK(laps_times[[#This Row],[59]]),"DNF",    rounds_cum_time[[#This Row],[58]]+laps_times[[#This Row],[59]])</f>
        <v>0.17302815972222219</v>
      </c>
      <c r="BQ112" s="144">
        <f>IF(ISBLANK(laps_times[[#This Row],[60]]),"DNF",    rounds_cum_time[[#This Row],[59]]+laps_times[[#This Row],[60]])</f>
        <v>0.17607292824074069</v>
      </c>
      <c r="BR112" s="144">
        <f>IF(ISBLANK(laps_times[[#This Row],[61]]),"DNF",    rounds_cum_time[[#This Row],[60]]+laps_times[[#This Row],[61]])</f>
        <v>0.17894085648148145</v>
      </c>
      <c r="BS112" s="144">
        <f>IF(ISBLANK(laps_times[[#This Row],[62]]),"DNF",    rounds_cum_time[[#This Row],[61]]+laps_times[[#This Row],[62]])</f>
        <v>0.18193809027777774</v>
      </c>
      <c r="BT112" s="145">
        <f>IF(ISBLANK(laps_times[[#This Row],[63]]),"DNF",    rounds_cum_time[[#This Row],[62]]+laps_times[[#This Row],[63]])</f>
        <v>0.18454971064814812</v>
      </c>
    </row>
    <row r="113" spans="2:72" x14ac:dyDescent="0.2">
      <c r="B113" s="130">
        <v>108</v>
      </c>
      <c r="C113" s="131">
        <f>laps_times[[#This Row],[s.č.]]</f>
        <v>17</v>
      </c>
      <c r="D113" s="131" t="str">
        <f>laps_times[[#This Row],[jméno]]</f>
        <v>Kopecký Zdeněk</v>
      </c>
      <c r="E113" s="132">
        <f>laps_times[[#This Row],[roč]]</f>
        <v>1937</v>
      </c>
      <c r="F113" s="132" t="str">
        <f>laps_times[[#This Row],[kat]]</f>
        <v>M6</v>
      </c>
      <c r="G113" s="132">
        <f>laps_times[[#This Row],[poř_kat]]</f>
        <v>1</v>
      </c>
      <c r="H113" s="131" t="str">
        <f>IF(ISBLANK(laps_times[[#This Row],[klub]]),"-",laps_times[[#This Row],[klub]])</f>
        <v>Budvar</v>
      </c>
      <c r="I113" s="134">
        <f>laps_times[[#This Row],[celk. čas]]</f>
        <v>0.18768862268518519</v>
      </c>
      <c r="J113" s="144">
        <f>laps_times[[#This Row],[1]]</f>
        <v>3.4339004629629628E-3</v>
      </c>
      <c r="K113" s="138">
        <f>IF(ISBLANK(laps_times[[#This Row],[2]]),"DNF",    rounds_cum_time[[#This Row],[1]]+laps_times[[#This Row],[2]])</f>
        <v>6.1283101851851854E-3</v>
      </c>
      <c r="L113" s="144">
        <f>IF(ISBLANK(laps_times[[#This Row],[3]]),"DNF",    rounds_cum_time[[#This Row],[2]]+laps_times[[#This Row],[3]])</f>
        <v>8.8011574074074068E-3</v>
      </c>
      <c r="M113" s="144">
        <f>IF(ISBLANK(laps_times[[#This Row],[4]]),"DNF",    rounds_cum_time[[#This Row],[3]]+laps_times[[#This Row],[4]])</f>
        <v>1.1487291666666666E-2</v>
      </c>
      <c r="N113" s="144">
        <f>IF(ISBLANK(laps_times[[#This Row],[5]]),"DNF",    rounds_cum_time[[#This Row],[4]]+laps_times[[#This Row],[5]])</f>
        <v>1.4168252314814814E-2</v>
      </c>
      <c r="O113" s="144">
        <f>IF(ISBLANK(laps_times[[#This Row],[6]]),"DNF",    rounds_cum_time[[#This Row],[5]]+laps_times[[#This Row],[6]])</f>
        <v>1.6881504629629628E-2</v>
      </c>
      <c r="P113" s="144">
        <f>IF(ISBLANK(laps_times[[#This Row],[7]]),"DNF",    rounds_cum_time[[#This Row],[6]]+laps_times[[#This Row],[7]])</f>
        <v>1.9525856481481481E-2</v>
      </c>
      <c r="Q113" s="144">
        <f>IF(ISBLANK(laps_times[[#This Row],[8]]),"DNF",    rounds_cum_time[[#This Row],[7]]+laps_times[[#This Row],[8]])</f>
        <v>2.2215451388888887E-2</v>
      </c>
      <c r="R113" s="144">
        <f>IF(ISBLANK(laps_times[[#This Row],[9]]),"DNF",    rounds_cum_time[[#This Row],[8]]+laps_times[[#This Row],[9]])</f>
        <v>2.4906550925925926E-2</v>
      </c>
      <c r="S113" s="144">
        <f>IF(ISBLANK(laps_times[[#This Row],[10]]),"DNF",    rounds_cum_time[[#This Row],[9]]+laps_times[[#This Row],[10]])</f>
        <v>2.7627534722222222E-2</v>
      </c>
      <c r="T113" s="144">
        <f>IF(ISBLANK(laps_times[[#This Row],[11]]),"DNF",    rounds_cum_time[[#This Row],[10]]+laps_times[[#This Row],[11]])</f>
        <v>3.0361435185185186E-2</v>
      </c>
      <c r="U113" s="144">
        <f>IF(ISBLANK(laps_times[[#This Row],[12]]),"DNF",    rounds_cum_time[[#This Row],[11]]+laps_times[[#This Row],[12]])</f>
        <v>3.3055462962962967E-2</v>
      </c>
      <c r="V113" s="144">
        <f>IF(ISBLANK(laps_times[[#This Row],[13]]),"DNF",    rounds_cum_time[[#This Row],[12]]+laps_times[[#This Row],[13]])</f>
        <v>3.5770173611111115E-2</v>
      </c>
      <c r="W113" s="144">
        <f>IF(ISBLANK(laps_times[[#This Row],[14]]),"DNF",    rounds_cum_time[[#This Row],[13]]+laps_times[[#This Row],[14]])</f>
        <v>3.8494652777777784E-2</v>
      </c>
      <c r="X113" s="144">
        <f>IF(ISBLANK(laps_times[[#This Row],[15]]),"DNF",    rounds_cum_time[[#This Row],[14]]+laps_times[[#This Row],[15]])</f>
        <v>4.1238101851851859E-2</v>
      </c>
      <c r="Y113" s="144">
        <f>IF(ISBLANK(laps_times[[#This Row],[16]]),"DNF",    rounds_cum_time[[#This Row],[15]]+laps_times[[#This Row],[16]])</f>
        <v>4.3962731481481492E-2</v>
      </c>
      <c r="Z113" s="144">
        <f>IF(ISBLANK(laps_times[[#This Row],[17]]),"DNF",    rounds_cum_time[[#This Row],[16]]+laps_times[[#This Row],[17]])</f>
        <v>4.6786643518518529E-2</v>
      </c>
      <c r="AA113" s="144">
        <f>IF(ISBLANK(laps_times[[#This Row],[18]]),"DNF",    rounds_cum_time[[#This Row],[17]]+laps_times[[#This Row],[18]])</f>
        <v>4.9551782407407416E-2</v>
      </c>
      <c r="AB113" s="144">
        <f>IF(ISBLANK(laps_times[[#This Row],[19]]),"DNF",    rounds_cum_time[[#This Row],[18]]+laps_times[[#This Row],[19]])</f>
        <v>5.2301724537037048E-2</v>
      </c>
      <c r="AC113" s="144">
        <f>IF(ISBLANK(laps_times[[#This Row],[20]]),"DNF",    rounds_cum_time[[#This Row],[19]]+laps_times[[#This Row],[20]])</f>
        <v>5.5066585648148161E-2</v>
      </c>
      <c r="AD113" s="144">
        <f>IF(ISBLANK(laps_times[[#This Row],[21]]),"DNF",    rounds_cum_time[[#This Row],[20]]+laps_times[[#This Row],[21]])</f>
        <v>5.7841689814814828E-2</v>
      </c>
      <c r="AE113" s="144">
        <f>IF(ISBLANK(laps_times[[#This Row],[22]]),"DNF",    rounds_cum_time[[#This Row],[21]]+laps_times[[#This Row],[22]])</f>
        <v>6.0648148148148159E-2</v>
      </c>
      <c r="AF113" s="144">
        <f>IF(ISBLANK(laps_times[[#This Row],[23]]),"DNF",    rounds_cum_time[[#This Row],[22]]+laps_times[[#This Row],[23]])</f>
        <v>6.3443090277777794E-2</v>
      </c>
      <c r="AG113" s="144">
        <f>IF(ISBLANK(laps_times[[#This Row],[24]]),"DNF",    rounds_cum_time[[#This Row],[23]]+laps_times[[#This Row],[24]])</f>
        <v>6.6260289351851867E-2</v>
      </c>
      <c r="AH113" s="144">
        <f>IF(ISBLANK(laps_times[[#This Row],[25]]),"DNF",    rounds_cum_time[[#This Row],[24]]+laps_times[[#This Row],[25]])</f>
        <v>6.91851388888889E-2</v>
      </c>
      <c r="AI113" s="144">
        <f>IF(ISBLANK(laps_times[[#This Row],[26]]),"DNF",    rounds_cum_time[[#This Row],[25]]+laps_times[[#This Row],[26]])</f>
        <v>7.2072916666666681E-2</v>
      </c>
      <c r="AJ113" s="144">
        <f>IF(ISBLANK(laps_times[[#This Row],[27]]),"DNF",    rounds_cum_time[[#This Row],[26]]+laps_times[[#This Row],[27]])</f>
        <v>7.4946064814814833E-2</v>
      </c>
      <c r="AK113" s="144">
        <f>IF(ISBLANK(laps_times[[#This Row],[28]]),"DNF",    rounds_cum_time[[#This Row],[27]]+laps_times[[#This Row],[28]])</f>
        <v>7.7779791666666681E-2</v>
      </c>
      <c r="AL113" s="144">
        <f>IF(ISBLANK(laps_times[[#This Row],[29]]),"DNF",    rounds_cum_time[[#This Row],[28]]+laps_times[[#This Row],[29]])</f>
        <v>8.0605787037037052E-2</v>
      </c>
      <c r="AM113" s="144">
        <f>IF(ISBLANK(laps_times[[#This Row],[30]]),"DNF",    rounds_cum_time[[#This Row],[29]]+laps_times[[#This Row],[30]])</f>
        <v>8.3542766203703725E-2</v>
      </c>
      <c r="AN113" s="144">
        <f>IF(ISBLANK(laps_times[[#This Row],[31]]),"DNF",    rounds_cum_time[[#This Row],[30]]+laps_times[[#This Row],[31]])</f>
        <v>8.6455335648148168E-2</v>
      </c>
      <c r="AO113" s="144">
        <f>IF(ISBLANK(laps_times[[#This Row],[32]]),"DNF",    rounds_cum_time[[#This Row],[31]]+laps_times[[#This Row],[32]])</f>
        <v>8.9397303240740758E-2</v>
      </c>
      <c r="AP113" s="144">
        <f>IF(ISBLANK(laps_times[[#This Row],[33]]),"DNF",    rounds_cum_time[[#This Row],[32]]+laps_times[[#This Row],[33]])</f>
        <v>9.2298946759259273E-2</v>
      </c>
      <c r="AQ113" s="144">
        <f>IF(ISBLANK(laps_times[[#This Row],[34]]),"DNF",    rounds_cum_time[[#This Row],[33]]+laps_times[[#This Row],[34]])</f>
        <v>9.5242407407407415E-2</v>
      </c>
      <c r="AR113" s="144">
        <f>IF(ISBLANK(laps_times[[#This Row],[35]]),"DNF",    rounds_cum_time[[#This Row],[34]]+laps_times[[#This Row],[35]])</f>
        <v>9.824861111111112E-2</v>
      </c>
      <c r="AS113" s="144">
        <f>IF(ISBLANK(laps_times[[#This Row],[36]]),"DNF",    rounds_cum_time[[#This Row],[35]]+laps_times[[#This Row],[36]])</f>
        <v>0.1013073263888889</v>
      </c>
      <c r="AT113" s="144">
        <f>IF(ISBLANK(laps_times[[#This Row],[37]]),"DNF",    rounds_cum_time[[#This Row],[36]]+laps_times[[#This Row],[37]])</f>
        <v>0.10437380787037037</v>
      </c>
      <c r="AU113" s="144">
        <f>IF(ISBLANK(laps_times[[#This Row],[38]]),"DNF",    rounds_cum_time[[#This Row],[37]]+laps_times[[#This Row],[38]])</f>
        <v>0.10752864583333334</v>
      </c>
      <c r="AV113" s="144">
        <f>IF(ISBLANK(laps_times[[#This Row],[39]]),"DNF",    rounds_cum_time[[#This Row],[38]]+laps_times[[#This Row],[39]])</f>
        <v>0.1105853125</v>
      </c>
      <c r="AW113" s="144">
        <f>IF(ISBLANK(laps_times[[#This Row],[40]]),"DNF",    rounds_cum_time[[#This Row],[39]]+laps_times[[#This Row],[40]])</f>
        <v>0.11371194444444445</v>
      </c>
      <c r="AX113" s="144">
        <f>IF(ISBLANK(laps_times[[#This Row],[41]]),"DNF",    rounds_cum_time[[#This Row],[40]]+laps_times[[#This Row],[41]])</f>
        <v>0.11683474537037038</v>
      </c>
      <c r="AY113" s="144">
        <f>IF(ISBLANK(laps_times[[#This Row],[42]]),"DNF",    rounds_cum_time[[#This Row],[41]]+laps_times[[#This Row],[42]])</f>
        <v>0.12000412037037038</v>
      </c>
      <c r="AZ113" s="144">
        <f>IF(ISBLANK(laps_times[[#This Row],[43]]),"DNF",    rounds_cum_time[[#This Row],[42]]+laps_times[[#This Row],[43]])</f>
        <v>0.12314775462962964</v>
      </c>
      <c r="BA113" s="144">
        <f>IF(ISBLANK(laps_times[[#This Row],[44]]),"DNF",    rounds_cum_time[[#This Row],[43]]+laps_times[[#This Row],[44]])</f>
        <v>0.12630641203703705</v>
      </c>
      <c r="BB113" s="144">
        <f>IF(ISBLANK(laps_times[[#This Row],[45]]),"DNF",    rounds_cum_time[[#This Row],[44]]+laps_times[[#This Row],[45]])</f>
        <v>0.12945913194444444</v>
      </c>
      <c r="BC113" s="144">
        <f>IF(ISBLANK(laps_times[[#This Row],[46]]),"DNF",    rounds_cum_time[[#This Row],[45]]+laps_times[[#This Row],[46]])</f>
        <v>0.13274313657407408</v>
      </c>
      <c r="BD113" s="144">
        <f>IF(ISBLANK(laps_times[[#This Row],[47]]),"DNF",    rounds_cum_time[[#This Row],[46]]+laps_times[[#This Row],[47]])</f>
        <v>0.13600405092592593</v>
      </c>
      <c r="BE113" s="144">
        <f>IF(ISBLANK(laps_times[[#This Row],[48]]),"DNF",    rounds_cum_time[[#This Row],[47]]+laps_times[[#This Row],[48]])</f>
        <v>0.13933616898148149</v>
      </c>
      <c r="BF113" s="144">
        <f>IF(ISBLANK(laps_times[[#This Row],[49]]),"DNF",    rounds_cum_time[[#This Row],[48]]+laps_times[[#This Row],[49]])</f>
        <v>0.1426211226851852</v>
      </c>
      <c r="BG113" s="144">
        <f>IF(ISBLANK(laps_times[[#This Row],[50]]),"DNF",    rounds_cum_time[[#This Row],[49]]+laps_times[[#This Row],[50]])</f>
        <v>0.1459246527777778</v>
      </c>
      <c r="BH113" s="144">
        <f>IF(ISBLANK(laps_times[[#This Row],[51]]),"DNF",    rounds_cum_time[[#This Row],[50]]+laps_times[[#This Row],[51]])</f>
        <v>0.14918959490740744</v>
      </c>
      <c r="BI113" s="144">
        <f>IF(ISBLANK(laps_times[[#This Row],[52]]),"DNF",    rounds_cum_time[[#This Row],[51]]+laps_times[[#This Row],[52]])</f>
        <v>0.15251986111111113</v>
      </c>
      <c r="BJ113" s="144">
        <f>IF(ISBLANK(laps_times[[#This Row],[53]]),"DNF",    rounds_cum_time[[#This Row],[52]]+laps_times[[#This Row],[53]])</f>
        <v>0.15585687500000001</v>
      </c>
      <c r="BK113" s="144">
        <f>IF(ISBLANK(laps_times[[#This Row],[54]]),"DNF",    rounds_cum_time[[#This Row],[53]]+laps_times[[#This Row],[54]])</f>
        <v>0.15916662037037038</v>
      </c>
      <c r="BL113" s="144">
        <f>IF(ISBLANK(laps_times[[#This Row],[55]]),"DNF",    rounds_cum_time[[#This Row],[54]]+laps_times[[#This Row],[55]])</f>
        <v>0.16238299768518519</v>
      </c>
      <c r="BM113" s="144">
        <f>IF(ISBLANK(laps_times[[#This Row],[56]]),"DNF",    rounds_cum_time[[#This Row],[55]]+laps_times[[#This Row],[56]])</f>
        <v>0.16556865740740742</v>
      </c>
      <c r="BN113" s="144">
        <f>IF(ISBLANK(laps_times[[#This Row],[57]]),"DNF",    rounds_cum_time[[#This Row],[56]]+laps_times[[#This Row],[57]])</f>
        <v>0.16874471064814817</v>
      </c>
      <c r="BO113" s="144">
        <f>IF(ISBLANK(laps_times[[#This Row],[58]]),"DNF",    rounds_cum_time[[#This Row],[57]]+laps_times[[#This Row],[58]])</f>
        <v>0.17204105324074076</v>
      </c>
      <c r="BP113" s="144">
        <f>IF(ISBLANK(laps_times[[#This Row],[59]]),"DNF",    rounds_cum_time[[#This Row],[58]]+laps_times[[#This Row],[59]])</f>
        <v>0.17528498842592594</v>
      </c>
      <c r="BQ113" s="144">
        <f>IF(ISBLANK(laps_times[[#This Row],[60]]),"DNF",    rounds_cum_time[[#This Row],[59]]+laps_times[[#This Row],[60]])</f>
        <v>0.17849619212962964</v>
      </c>
      <c r="BR113" s="144">
        <f>IF(ISBLANK(laps_times[[#This Row],[61]]),"DNF",    rounds_cum_time[[#This Row],[60]]+laps_times[[#This Row],[61]])</f>
        <v>0.18166443287037037</v>
      </c>
      <c r="BS113" s="144">
        <f>IF(ISBLANK(laps_times[[#This Row],[62]]),"DNF",    rounds_cum_time[[#This Row],[61]]+laps_times[[#This Row],[62]])</f>
        <v>0.18463594907407407</v>
      </c>
      <c r="BT113" s="145">
        <f>IF(ISBLANK(laps_times[[#This Row],[63]]),"DNF",    rounds_cum_time[[#This Row],[62]]+laps_times[[#This Row],[63]])</f>
        <v>0.18768862268518519</v>
      </c>
    </row>
    <row r="114" spans="2:72" x14ac:dyDescent="0.2">
      <c r="B114" s="130">
        <v>109</v>
      </c>
      <c r="C114" s="131">
        <f>laps_times[[#This Row],[s.č.]]</f>
        <v>75</v>
      </c>
      <c r="D114" s="131" t="str">
        <f>laps_times[[#This Row],[jméno]]</f>
        <v>Navrátil Karel</v>
      </c>
      <c r="E114" s="132">
        <f>laps_times[[#This Row],[roč]]</f>
        <v>1968</v>
      </c>
      <c r="F114" s="132" t="str">
        <f>laps_times[[#This Row],[kat]]</f>
        <v>M3</v>
      </c>
      <c r="G114" s="132">
        <f>laps_times[[#This Row],[poř_kat]]</f>
        <v>36</v>
      </c>
      <c r="H114" s="131" t="str">
        <f>IF(ISBLANK(laps_times[[#This Row],[klub]]),"-",laps_times[[#This Row],[klub]])</f>
        <v>-</v>
      </c>
      <c r="I114" s="134">
        <f>laps_times[[#This Row],[celk. čas]]</f>
        <v>0.19058266203703703</v>
      </c>
      <c r="J114" s="144">
        <f>laps_times[[#This Row],[1]]</f>
        <v>3.5528125000000004E-3</v>
      </c>
      <c r="K114" s="138">
        <f>IF(ISBLANK(laps_times[[#This Row],[2]]),"DNF",    rounds_cum_time[[#This Row],[1]]+laps_times[[#This Row],[2]])</f>
        <v>6.2880671296296296E-3</v>
      </c>
      <c r="L114" s="144">
        <f>IF(ISBLANK(laps_times[[#This Row],[3]]),"DNF",    rounds_cum_time[[#This Row],[2]]+laps_times[[#This Row],[3]])</f>
        <v>9.0539351851851857E-3</v>
      </c>
      <c r="M114" s="144">
        <f>IF(ISBLANK(laps_times[[#This Row],[4]]),"DNF",    rounds_cum_time[[#This Row],[3]]+laps_times[[#This Row],[4]])</f>
        <v>1.1851157407407407E-2</v>
      </c>
      <c r="N114" s="144">
        <f>IF(ISBLANK(laps_times[[#This Row],[5]]),"DNF",    rounds_cum_time[[#This Row],[4]]+laps_times[[#This Row],[5]])</f>
        <v>1.4685798611111111E-2</v>
      </c>
      <c r="O114" s="144">
        <f>IF(ISBLANK(laps_times[[#This Row],[6]]),"DNF",    rounds_cum_time[[#This Row],[5]]+laps_times[[#This Row],[6]])</f>
        <v>1.7542048611111111E-2</v>
      </c>
      <c r="P114" s="144">
        <f>IF(ISBLANK(laps_times[[#This Row],[7]]),"DNF",    rounds_cum_time[[#This Row],[6]]+laps_times[[#This Row],[7]])</f>
        <v>2.0383657407407406E-2</v>
      </c>
      <c r="Q114" s="144">
        <f>IF(ISBLANK(laps_times[[#This Row],[8]]),"DNF",    rounds_cum_time[[#This Row],[7]]+laps_times[[#This Row],[8]])</f>
        <v>2.316185185185185E-2</v>
      </c>
      <c r="R114" s="144">
        <f>IF(ISBLANK(laps_times[[#This Row],[9]]),"DNF",    rounds_cum_time[[#This Row],[8]]+laps_times[[#This Row],[9]])</f>
        <v>2.6590138888888885E-2</v>
      </c>
      <c r="S114" s="144">
        <f>IF(ISBLANK(laps_times[[#This Row],[10]]),"DNF",    rounds_cum_time[[#This Row],[9]]+laps_times[[#This Row],[10]])</f>
        <v>2.9241793981481478E-2</v>
      </c>
      <c r="T114" s="144">
        <f>IF(ISBLANK(laps_times[[#This Row],[11]]),"DNF",    rounds_cum_time[[#This Row],[10]]+laps_times[[#This Row],[11]])</f>
        <v>3.1995081018518515E-2</v>
      </c>
      <c r="U114" s="144">
        <f>IF(ISBLANK(laps_times[[#This Row],[12]]),"DNF",    rounds_cum_time[[#This Row],[11]]+laps_times[[#This Row],[12]])</f>
        <v>3.4687939814814814E-2</v>
      </c>
      <c r="V114" s="144">
        <f>IF(ISBLANK(laps_times[[#This Row],[13]]),"DNF",    rounds_cum_time[[#This Row],[12]]+laps_times[[#This Row],[13]])</f>
        <v>3.748190972222222E-2</v>
      </c>
      <c r="W114" s="144">
        <f>IF(ISBLANK(laps_times[[#This Row],[14]]),"DNF",    rounds_cum_time[[#This Row],[13]]+laps_times[[#This Row],[14]])</f>
        <v>4.0259201388888888E-2</v>
      </c>
      <c r="X114" s="144">
        <f>IF(ISBLANK(laps_times[[#This Row],[15]]),"DNF",    rounds_cum_time[[#This Row],[14]]+laps_times[[#This Row],[15]])</f>
        <v>4.2961666666666662E-2</v>
      </c>
      <c r="Y114" s="144">
        <f>IF(ISBLANK(laps_times[[#This Row],[16]]),"DNF",    rounds_cum_time[[#This Row],[15]]+laps_times[[#This Row],[16]])</f>
        <v>4.5775312499999998E-2</v>
      </c>
      <c r="Z114" s="144">
        <f>IF(ISBLANK(laps_times[[#This Row],[17]]),"DNF",    rounds_cum_time[[#This Row],[16]]+laps_times[[#This Row],[17]])</f>
        <v>4.8545520833333335E-2</v>
      </c>
      <c r="AA114" s="144">
        <f>IF(ISBLANK(laps_times[[#This Row],[18]]),"DNF",    rounds_cum_time[[#This Row],[17]]+laps_times[[#This Row],[18]])</f>
        <v>5.2639687500000004E-2</v>
      </c>
      <c r="AB114" s="144">
        <f>IF(ISBLANK(laps_times[[#This Row],[19]]),"DNF",    rounds_cum_time[[#This Row],[18]]+laps_times[[#This Row],[19]])</f>
        <v>5.52372800925926E-2</v>
      </c>
      <c r="AC114" s="144">
        <f>IF(ISBLANK(laps_times[[#This Row],[20]]),"DNF",    rounds_cum_time[[#This Row],[19]]+laps_times[[#This Row],[20]])</f>
        <v>5.7986122685185194E-2</v>
      </c>
      <c r="AD114" s="144">
        <f>IF(ISBLANK(laps_times[[#This Row],[21]]),"DNF",    rounds_cum_time[[#This Row],[20]]+laps_times[[#This Row],[21]])</f>
        <v>6.0723865740740748E-2</v>
      </c>
      <c r="AE114" s="144">
        <f>IF(ISBLANK(laps_times[[#This Row],[22]]),"DNF",    rounds_cum_time[[#This Row],[21]]+laps_times[[#This Row],[22]])</f>
        <v>6.3534965277777786E-2</v>
      </c>
      <c r="AF114" s="144">
        <f>IF(ISBLANK(laps_times[[#This Row],[23]]),"DNF",    rounds_cum_time[[#This Row],[22]]+laps_times[[#This Row],[23]])</f>
        <v>6.6302314814814828E-2</v>
      </c>
      <c r="AG114" s="144">
        <f>IF(ISBLANK(laps_times[[#This Row],[24]]),"DNF",    rounds_cum_time[[#This Row],[23]]+laps_times[[#This Row],[24]])</f>
        <v>6.9158680555555574E-2</v>
      </c>
      <c r="AH114" s="144">
        <f>IF(ISBLANK(laps_times[[#This Row],[25]]),"DNF",    rounds_cum_time[[#This Row],[24]]+laps_times[[#This Row],[25]])</f>
        <v>7.1992881944444462E-2</v>
      </c>
      <c r="AI114" s="144">
        <f>IF(ISBLANK(laps_times[[#This Row],[26]]),"DNF",    rounds_cum_time[[#This Row],[25]]+laps_times[[#This Row],[26]])</f>
        <v>7.4803738425925942E-2</v>
      </c>
      <c r="AJ114" s="144">
        <f>IF(ISBLANK(laps_times[[#This Row],[27]]),"DNF",    rounds_cum_time[[#This Row],[26]]+laps_times[[#This Row],[27]])</f>
        <v>7.7702673611111134E-2</v>
      </c>
      <c r="AK114" s="144">
        <f>IF(ISBLANK(laps_times[[#This Row],[28]]),"DNF",    rounds_cum_time[[#This Row],[27]]+laps_times[[#This Row],[28]])</f>
        <v>8.053585648148151E-2</v>
      </c>
      <c r="AL114" s="144">
        <f>IF(ISBLANK(laps_times[[#This Row],[29]]),"DNF",    rounds_cum_time[[#This Row],[28]]+laps_times[[#This Row],[29]])</f>
        <v>8.4240231481481506E-2</v>
      </c>
      <c r="AM114" s="144">
        <f>IF(ISBLANK(laps_times[[#This Row],[30]]),"DNF",    rounds_cum_time[[#This Row],[29]]+laps_times[[#This Row],[30]])</f>
        <v>8.7065567129629651E-2</v>
      </c>
      <c r="AN114" s="144">
        <f>IF(ISBLANK(laps_times[[#This Row],[31]]),"DNF",    rounds_cum_time[[#This Row],[30]]+laps_times[[#This Row],[31]])</f>
        <v>8.9928564814814829E-2</v>
      </c>
      <c r="AO114" s="144">
        <f>IF(ISBLANK(laps_times[[#This Row],[32]]),"DNF",    rounds_cum_time[[#This Row],[31]]+laps_times[[#This Row],[32]])</f>
        <v>9.2650740740740756E-2</v>
      </c>
      <c r="AP114" s="144">
        <f>IF(ISBLANK(laps_times[[#This Row],[33]]),"DNF",    rounds_cum_time[[#This Row],[32]]+laps_times[[#This Row],[33]])</f>
        <v>9.540517361111113E-2</v>
      </c>
      <c r="AQ114" s="144">
        <f>IF(ISBLANK(laps_times[[#This Row],[34]]),"DNF",    rounds_cum_time[[#This Row],[33]]+laps_times[[#This Row],[34]])</f>
        <v>9.8218935185185208E-2</v>
      </c>
      <c r="AR114" s="144">
        <f>IF(ISBLANK(laps_times[[#This Row],[35]]),"DNF",    rounds_cum_time[[#This Row],[34]]+laps_times[[#This Row],[35]])</f>
        <v>0.10103726851851855</v>
      </c>
      <c r="AS114" s="144">
        <f>IF(ISBLANK(laps_times[[#This Row],[36]]),"DNF",    rounds_cum_time[[#This Row],[35]]+laps_times[[#This Row],[36]])</f>
        <v>0.1038704166666667</v>
      </c>
      <c r="AT114" s="144">
        <f>IF(ISBLANK(laps_times[[#This Row],[37]]),"DNF",    rounds_cum_time[[#This Row],[36]]+laps_times[[#This Row],[37]])</f>
        <v>0.10672747685185188</v>
      </c>
      <c r="AU114" s="144">
        <f>IF(ISBLANK(laps_times[[#This Row],[38]]),"DNF",    rounds_cum_time[[#This Row],[37]]+laps_times[[#This Row],[38]])</f>
        <v>0.10962895833333336</v>
      </c>
      <c r="AV114" s="144">
        <f>IF(ISBLANK(laps_times[[#This Row],[39]]),"DNF",    rounds_cum_time[[#This Row],[38]]+laps_times[[#This Row],[39]])</f>
        <v>0.11269173611111113</v>
      </c>
      <c r="AW114" s="144">
        <f>IF(ISBLANK(laps_times[[#This Row],[40]]),"DNF",    rounds_cum_time[[#This Row],[39]]+laps_times[[#This Row],[40]])</f>
        <v>0.11563368055555558</v>
      </c>
      <c r="AX114" s="144">
        <f>IF(ISBLANK(laps_times[[#This Row],[41]]),"DNF",    rounds_cum_time[[#This Row],[40]]+laps_times[[#This Row],[41]])</f>
        <v>0.11870398148148151</v>
      </c>
      <c r="AY114" s="144">
        <f>IF(ISBLANK(laps_times[[#This Row],[42]]),"DNF",    rounds_cum_time[[#This Row],[41]]+laps_times[[#This Row],[42]])</f>
        <v>0.12184259259259261</v>
      </c>
      <c r="AZ114" s="144">
        <f>IF(ISBLANK(laps_times[[#This Row],[43]]),"DNF",    rounds_cum_time[[#This Row],[42]]+laps_times[[#This Row],[43]])</f>
        <v>0.12493072916666668</v>
      </c>
      <c r="BA114" s="144">
        <f>IF(ISBLANK(laps_times[[#This Row],[44]]),"DNF",    rounds_cum_time[[#This Row],[43]]+laps_times[[#This Row],[44]])</f>
        <v>0.12809578703703706</v>
      </c>
      <c r="BB114" s="144">
        <f>IF(ISBLANK(laps_times[[#This Row],[45]]),"DNF",    rounds_cum_time[[#This Row],[44]]+laps_times[[#This Row],[45]])</f>
        <v>0.13143337962962964</v>
      </c>
      <c r="BC114" s="144">
        <f>IF(ISBLANK(laps_times[[#This Row],[46]]),"DNF",    rounds_cum_time[[#This Row],[45]]+laps_times[[#This Row],[46]])</f>
        <v>0.13451664351851852</v>
      </c>
      <c r="BD114" s="144">
        <f>IF(ISBLANK(laps_times[[#This Row],[47]]),"DNF",    rounds_cum_time[[#This Row],[46]]+laps_times[[#This Row],[47]])</f>
        <v>0.13771224537037038</v>
      </c>
      <c r="BE114" s="144">
        <f>IF(ISBLANK(laps_times[[#This Row],[48]]),"DNF",    rounds_cum_time[[#This Row],[47]]+laps_times[[#This Row],[48]])</f>
        <v>0.14090541666666667</v>
      </c>
      <c r="BF114" s="144">
        <f>IF(ISBLANK(laps_times[[#This Row],[49]]),"DNF",    rounds_cum_time[[#This Row],[48]]+laps_times[[#This Row],[49]])</f>
        <v>0.14420672453703703</v>
      </c>
      <c r="BG114" s="144">
        <f>IF(ISBLANK(laps_times[[#This Row],[50]]),"DNF",    rounds_cum_time[[#This Row],[49]]+laps_times[[#This Row],[50]])</f>
        <v>0.14733009259259258</v>
      </c>
      <c r="BH114" s="144">
        <f>IF(ISBLANK(laps_times[[#This Row],[51]]),"DNF",    rounds_cum_time[[#This Row],[50]]+laps_times[[#This Row],[51]])</f>
        <v>0.15066756944444443</v>
      </c>
      <c r="BI114" s="144">
        <f>IF(ISBLANK(laps_times[[#This Row],[52]]),"DNF",    rounds_cum_time[[#This Row],[51]]+laps_times[[#This Row],[52]])</f>
        <v>0.15388680555555553</v>
      </c>
      <c r="BJ114" s="144">
        <f>IF(ISBLANK(laps_times[[#This Row],[53]]),"DNF",    rounds_cum_time[[#This Row],[52]]+laps_times[[#This Row],[53]])</f>
        <v>0.15708546296296294</v>
      </c>
      <c r="BK114" s="144">
        <f>IF(ISBLANK(laps_times[[#This Row],[54]]),"DNF",    rounds_cum_time[[#This Row],[53]]+laps_times[[#This Row],[54]])</f>
        <v>0.16027047453703702</v>
      </c>
      <c r="BL114" s="144">
        <f>IF(ISBLANK(laps_times[[#This Row],[55]]),"DNF",    rounds_cum_time[[#This Row],[54]]+laps_times[[#This Row],[55]])</f>
        <v>0.16367197916666665</v>
      </c>
      <c r="BM114" s="144">
        <f>IF(ISBLANK(laps_times[[#This Row],[56]]),"DNF",    rounds_cum_time[[#This Row],[55]]+laps_times[[#This Row],[56]])</f>
        <v>0.16700996527777776</v>
      </c>
      <c r="BN114" s="144">
        <f>IF(ISBLANK(laps_times[[#This Row],[57]]),"DNF",    rounds_cum_time[[#This Row],[56]]+laps_times[[#This Row],[57]])</f>
        <v>0.17034380787037035</v>
      </c>
      <c r="BO114" s="144">
        <f>IF(ISBLANK(laps_times[[#This Row],[58]]),"DNF",    rounds_cum_time[[#This Row],[57]]+laps_times[[#This Row],[58]])</f>
        <v>0.17383935185185181</v>
      </c>
      <c r="BP114" s="144">
        <f>IF(ISBLANK(laps_times[[#This Row],[59]]),"DNF",    rounds_cum_time[[#This Row],[58]]+laps_times[[#This Row],[59]])</f>
        <v>0.17711745370370366</v>
      </c>
      <c r="BQ114" s="144">
        <f>IF(ISBLANK(laps_times[[#This Row],[60]]),"DNF",    rounds_cum_time[[#This Row],[59]]+laps_times[[#This Row],[60]])</f>
        <v>0.18060336805555552</v>
      </c>
      <c r="BR114" s="144">
        <f>IF(ISBLANK(laps_times[[#This Row],[61]]),"DNF",    rounds_cum_time[[#This Row],[60]]+laps_times[[#This Row],[61]])</f>
        <v>0.1839643634259259</v>
      </c>
      <c r="BS114" s="144">
        <f>IF(ISBLANK(laps_times[[#This Row],[62]]),"DNF",    rounds_cum_time[[#This Row],[61]]+laps_times[[#This Row],[62]])</f>
        <v>0.18730759259259255</v>
      </c>
      <c r="BT114" s="145">
        <f>IF(ISBLANK(laps_times[[#This Row],[63]]),"DNF",    rounds_cum_time[[#This Row],[62]]+laps_times[[#This Row],[63]])</f>
        <v>0.190582662037037</v>
      </c>
    </row>
    <row r="115" spans="2:72" x14ac:dyDescent="0.2">
      <c r="B115" s="130">
        <v>110</v>
      </c>
      <c r="C115" s="131">
        <f>laps_times[[#This Row],[s.č.]]</f>
        <v>128</v>
      </c>
      <c r="D115" s="131" t="str">
        <f>laps_times[[#This Row],[jméno]]</f>
        <v>Ge Evžen</v>
      </c>
      <c r="E115" s="132">
        <f>laps_times[[#This Row],[roč]]</f>
        <v>1954</v>
      </c>
      <c r="F115" s="132" t="str">
        <f>laps_times[[#This Row],[kat]]</f>
        <v>M5</v>
      </c>
      <c r="G115" s="132">
        <f>laps_times[[#This Row],[poř_kat]]</f>
        <v>7</v>
      </c>
      <c r="H115" s="131" t="str">
        <f>IF(ISBLANK(laps_times[[#This Row],[klub]]),"-",laps_times[[#This Row],[klub]])</f>
        <v>Trailpoint</v>
      </c>
      <c r="I115" s="134">
        <f>laps_times[[#This Row],[celk. čas]]</f>
        <v>0.20003304398148147</v>
      </c>
      <c r="J115" s="144">
        <f>laps_times[[#This Row],[1]]</f>
        <v>3.3073611111111112E-3</v>
      </c>
      <c r="K115" s="138">
        <f>IF(ISBLANK(laps_times[[#This Row],[2]]),"DNF",    rounds_cum_time[[#This Row],[1]]+laps_times[[#This Row],[2]])</f>
        <v>5.9328587962962963E-3</v>
      </c>
      <c r="L115" s="144">
        <f>IF(ISBLANK(laps_times[[#This Row],[3]]),"DNF",    rounds_cum_time[[#This Row],[2]]+laps_times[[#This Row],[3]])</f>
        <v>8.5712615740740732E-3</v>
      </c>
      <c r="M115" s="144">
        <f>IF(ISBLANK(laps_times[[#This Row],[4]]),"DNF",    rounds_cum_time[[#This Row],[3]]+laps_times[[#This Row],[4]])</f>
        <v>1.1287060185185185E-2</v>
      </c>
      <c r="N115" s="144">
        <f>IF(ISBLANK(laps_times[[#This Row],[5]]),"DNF",    rounds_cum_time[[#This Row],[4]]+laps_times[[#This Row],[5]])</f>
        <v>1.4099548611111111E-2</v>
      </c>
      <c r="O115" s="144">
        <f>IF(ISBLANK(laps_times[[#This Row],[6]]),"DNF",    rounds_cum_time[[#This Row],[5]]+laps_times[[#This Row],[6]])</f>
        <v>1.6915046296296296E-2</v>
      </c>
      <c r="P115" s="144">
        <f>IF(ISBLANK(laps_times[[#This Row],[7]]),"DNF",    rounds_cum_time[[#This Row],[6]]+laps_times[[#This Row],[7]])</f>
        <v>1.9703125000000002E-2</v>
      </c>
      <c r="Q115" s="144">
        <f>IF(ISBLANK(laps_times[[#This Row],[8]]),"DNF",    rounds_cum_time[[#This Row],[7]]+laps_times[[#This Row],[8]])</f>
        <v>2.2540659722222224E-2</v>
      </c>
      <c r="R115" s="144">
        <f>IF(ISBLANK(laps_times[[#This Row],[9]]),"DNF",    rounds_cum_time[[#This Row],[8]]+laps_times[[#This Row],[9]])</f>
        <v>2.5371319444444446E-2</v>
      </c>
      <c r="S115" s="144">
        <f>IF(ISBLANK(laps_times[[#This Row],[10]]),"DNF",    rounds_cum_time[[#This Row],[9]]+laps_times[[#This Row],[10]])</f>
        <v>2.8231597222222224E-2</v>
      </c>
      <c r="T115" s="144">
        <f>IF(ISBLANK(laps_times[[#This Row],[11]]),"DNF",    rounds_cum_time[[#This Row],[10]]+laps_times[[#This Row],[11]])</f>
        <v>3.1114861111111114E-2</v>
      </c>
      <c r="U115" s="144">
        <f>IF(ISBLANK(laps_times[[#This Row],[12]]),"DNF",    rounds_cum_time[[#This Row],[11]]+laps_times[[#This Row],[12]])</f>
        <v>3.401371527777778E-2</v>
      </c>
      <c r="V115" s="144">
        <f>IF(ISBLANK(laps_times[[#This Row],[13]]),"DNF",    rounds_cum_time[[#This Row],[12]]+laps_times[[#This Row],[13]])</f>
        <v>3.6941608796296301E-2</v>
      </c>
      <c r="W115" s="144">
        <f>IF(ISBLANK(laps_times[[#This Row],[14]]),"DNF",    rounds_cum_time[[#This Row],[13]]+laps_times[[#This Row],[14]])</f>
        <v>3.9899953703703708E-2</v>
      </c>
      <c r="X115" s="144">
        <f>IF(ISBLANK(laps_times[[#This Row],[15]]),"DNF",    rounds_cum_time[[#This Row],[14]]+laps_times[[#This Row],[15]])</f>
        <v>4.2804988425925929E-2</v>
      </c>
      <c r="Y115" s="144">
        <f>IF(ISBLANK(laps_times[[#This Row],[16]]),"DNF",    rounds_cum_time[[#This Row],[15]]+laps_times[[#This Row],[16]])</f>
        <v>4.5774942129629632E-2</v>
      </c>
      <c r="Z115" s="144">
        <f>IF(ISBLANK(laps_times[[#This Row],[17]]),"DNF",    rounds_cum_time[[#This Row],[16]]+laps_times[[#This Row],[17]])</f>
        <v>4.8640509259259265E-2</v>
      </c>
      <c r="AA115" s="144">
        <f>IF(ISBLANK(laps_times[[#This Row],[18]]),"DNF",    rounds_cum_time[[#This Row],[17]]+laps_times[[#This Row],[18]])</f>
        <v>5.1628472222222228E-2</v>
      </c>
      <c r="AB115" s="144">
        <f>IF(ISBLANK(laps_times[[#This Row],[19]]),"DNF",    rounds_cum_time[[#This Row],[18]]+laps_times[[#This Row],[19]])</f>
        <v>5.4622974537037045E-2</v>
      </c>
      <c r="AC115" s="144">
        <f>IF(ISBLANK(laps_times[[#This Row],[20]]),"DNF",    rounds_cum_time[[#This Row],[19]]+laps_times[[#This Row],[20]])</f>
        <v>5.7615439814814824E-2</v>
      </c>
      <c r="AD115" s="144">
        <f>IF(ISBLANK(laps_times[[#This Row],[21]]),"DNF",    rounds_cum_time[[#This Row],[20]]+laps_times[[#This Row],[21]])</f>
        <v>6.0618842592592599E-2</v>
      </c>
      <c r="AE115" s="144">
        <f>IF(ISBLANK(laps_times[[#This Row],[22]]),"DNF",    rounds_cum_time[[#This Row],[21]]+laps_times[[#This Row],[22]])</f>
        <v>6.3595300925925927E-2</v>
      </c>
      <c r="AF115" s="144">
        <f>IF(ISBLANK(laps_times[[#This Row],[23]]),"DNF",    rounds_cum_time[[#This Row],[22]]+laps_times[[#This Row],[23]])</f>
        <v>6.6650289351851855E-2</v>
      </c>
      <c r="AG115" s="144">
        <f>IF(ISBLANK(laps_times[[#This Row],[24]]),"DNF",    rounds_cum_time[[#This Row],[23]]+laps_times[[#This Row],[24]])</f>
        <v>6.9740925925925928E-2</v>
      </c>
      <c r="AH115" s="144">
        <f>IF(ISBLANK(laps_times[[#This Row],[25]]),"DNF",    rounds_cum_time[[#This Row],[24]]+laps_times[[#This Row],[25]])</f>
        <v>7.2840219907407411E-2</v>
      </c>
      <c r="AI115" s="144">
        <f>IF(ISBLANK(laps_times[[#This Row],[26]]),"DNF",    rounds_cum_time[[#This Row],[25]]+laps_times[[#This Row],[26]])</f>
        <v>7.5926770833333337E-2</v>
      </c>
      <c r="AJ115" s="144">
        <f>IF(ISBLANK(laps_times[[#This Row],[27]]),"DNF",    rounds_cum_time[[#This Row],[26]]+laps_times[[#This Row],[27]])</f>
        <v>7.9065034722222233E-2</v>
      </c>
      <c r="AK115" s="144">
        <f>IF(ISBLANK(laps_times[[#This Row],[28]]),"DNF",    rounds_cum_time[[#This Row],[27]]+laps_times[[#This Row],[28]])</f>
        <v>8.2149976851851866E-2</v>
      </c>
      <c r="AL115" s="144">
        <f>IF(ISBLANK(laps_times[[#This Row],[29]]),"DNF",    rounds_cum_time[[#This Row],[28]]+laps_times[[#This Row],[29]])</f>
        <v>8.5239965277777788E-2</v>
      </c>
      <c r="AM115" s="144">
        <f>IF(ISBLANK(laps_times[[#This Row],[30]]),"DNF",    rounds_cum_time[[#This Row],[29]]+laps_times[[#This Row],[30]])</f>
        <v>8.8399432870370387E-2</v>
      </c>
      <c r="AN115" s="144">
        <f>IF(ISBLANK(laps_times[[#This Row],[31]]),"DNF",    rounds_cum_time[[#This Row],[30]]+laps_times[[#This Row],[31]])</f>
        <v>9.151812500000002E-2</v>
      </c>
      <c r="AO115" s="144">
        <f>IF(ISBLANK(laps_times[[#This Row],[32]]),"DNF",    rounds_cum_time[[#This Row],[31]]+laps_times[[#This Row],[32]])</f>
        <v>9.4703402777777793E-2</v>
      </c>
      <c r="AP115" s="144">
        <f>IF(ISBLANK(laps_times[[#This Row],[33]]),"DNF",    rounds_cum_time[[#This Row],[32]]+laps_times[[#This Row],[33]])</f>
        <v>9.7883923611111132E-2</v>
      </c>
      <c r="AQ115" s="144">
        <f>IF(ISBLANK(laps_times[[#This Row],[34]]),"DNF",    rounds_cum_time[[#This Row],[33]]+laps_times[[#This Row],[34]])</f>
        <v>0.10108438657407409</v>
      </c>
      <c r="AR115" s="144">
        <f>IF(ISBLANK(laps_times[[#This Row],[35]]),"DNF",    rounds_cum_time[[#This Row],[34]]+laps_times[[#This Row],[35]])</f>
        <v>0.1043177777777778</v>
      </c>
      <c r="AS115" s="144">
        <f>IF(ISBLANK(laps_times[[#This Row],[36]]),"DNF",    rounds_cum_time[[#This Row],[35]]+laps_times[[#This Row],[36]])</f>
        <v>0.10758792824074076</v>
      </c>
      <c r="AT115" s="144">
        <f>IF(ISBLANK(laps_times[[#This Row],[37]]),"DNF",    rounds_cum_time[[#This Row],[36]]+laps_times[[#This Row],[37]])</f>
        <v>0.11083916666666668</v>
      </c>
      <c r="AU115" s="144">
        <f>IF(ISBLANK(laps_times[[#This Row],[38]]),"DNF",    rounds_cum_time[[#This Row],[37]]+laps_times[[#This Row],[38]])</f>
        <v>0.11411872685185187</v>
      </c>
      <c r="AV115" s="144">
        <f>IF(ISBLANK(laps_times[[#This Row],[39]]),"DNF",    rounds_cum_time[[#This Row],[38]]+laps_times[[#This Row],[39]])</f>
        <v>0.11746273148148149</v>
      </c>
      <c r="AW115" s="144">
        <f>IF(ISBLANK(laps_times[[#This Row],[40]]),"DNF",    rounds_cum_time[[#This Row],[39]]+laps_times[[#This Row],[40]])</f>
        <v>0.12086290509259261</v>
      </c>
      <c r="AX115" s="144">
        <f>IF(ISBLANK(laps_times[[#This Row],[41]]),"DNF",    rounds_cum_time[[#This Row],[40]]+laps_times[[#This Row],[41]])</f>
        <v>0.12418714120370372</v>
      </c>
      <c r="AY115" s="144">
        <f>IF(ISBLANK(laps_times[[#This Row],[42]]),"DNF",    rounds_cum_time[[#This Row],[41]]+laps_times[[#This Row],[42]])</f>
        <v>0.12732032407407409</v>
      </c>
      <c r="AZ115" s="144">
        <f>IF(ISBLANK(laps_times[[#This Row],[43]]),"DNF",    rounds_cum_time[[#This Row],[42]]+laps_times[[#This Row],[43]])</f>
        <v>0.13070493055555557</v>
      </c>
      <c r="BA115" s="144">
        <f>IF(ISBLANK(laps_times[[#This Row],[44]]),"DNF",    rounds_cum_time[[#This Row],[43]]+laps_times[[#This Row],[44]])</f>
        <v>0.1341318865740741</v>
      </c>
      <c r="BB115" s="144">
        <f>IF(ISBLANK(laps_times[[#This Row],[45]]),"DNF",    rounds_cum_time[[#This Row],[44]]+laps_times[[#This Row],[45]])</f>
        <v>0.13745626157407409</v>
      </c>
      <c r="BC115" s="144">
        <f>IF(ISBLANK(laps_times[[#This Row],[46]]),"DNF",    rounds_cum_time[[#This Row],[45]]+laps_times[[#This Row],[46]])</f>
        <v>0.14081129629629632</v>
      </c>
      <c r="BD115" s="144">
        <f>IF(ISBLANK(laps_times[[#This Row],[47]]),"DNF",    rounds_cum_time[[#This Row],[46]]+laps_times[[#This Row],[47]])</f>
        <v>0.14427386574074078</v>
      </c>
      <c r="BE115" s="144">
        <f>IF(ISBLANK(laps_times[[#This Row],[48]]),"DNF",    rounds_cum_time[[#This Row],[47]]+laps_times[[#This Row],[48]])</f>
        <v>0.14777476851851856</v>
      </c>
      <c r="BF115" s="144">
        <f>IF(ISBLANK(laps_times[[#This Row],[49]]),"DNF",    rounds_cum_time[[#This Row],[48]]+laps_times[[#This Row],[49]])</f>
        <v>0.1512655555555556</v>
      </c>
      <c r="BG115" s="144">
        <f>IF(ISBLANK(laps_times[[#This Row],[50]]),"DNF",    rounds_cum_time[[#This Row],[49]]+laps_times[[#This Row],[50]])</f>
        <v>0.15479944444444449</v>
      </c>
      <c r="BH115" s="144">
        <f>IF(ISBLANK(laps_times[[#This Row],[51]]),"DNF",    rounds_cum_time[[#This Row],[50]]+laps_times[[#This Row],[51]])</f>
        <v>0.1582581481481482</v>
      </c>
      <c r="BI115" s="144">
        <f>IF(ISBLANK(laps_times[[#This Row],[52]]),"DNF",    rounds_cum_time[[#This Row],[51]]+laps_times[[#This Row],[52]])</f>
        <v>0.16165601851851857</v>
      </c>
      <c r="BJ115" s="144">
        <f>IF(ISBLANK(laps_times[[#This Row],[53]]),"DNF",    rounds_cum_time[[#This Row],[52]]+laps_times[[#This Row],[53]])</f>
        <v>0.16511953703703708</v>
      </c>
      <c r="BK115" s="144">
        <f>IF(ISBLANK(laps_times[[#This Row],[54]]),"DNF",    rounds_cum_time[[#This Row],[53]]+laps_times[[#This Row],[54]])</f>
        <v>0.16857354166666672</v>
      </c>
      <c r="BL115" s="144">
        <f>IF(ISBLANK(laps_times[[#This Row],[55]]),"DNF",    rounds_cum_time[[#This Row],[54]]+laps_times[[#This Row],[55]])</f>
        <v>0.17213556712962969</v>
      </c>
      <c r="BM115" s="144">
        <f>IF(ISBLANK(laps_times[[#This Row],[56]]),"DNF",    rounds_cum_time[[#This Row],[55]]+laps_times[[#This Row],[56]])</f>
        <v>0.17558600694444451</v>
      </c>
      <c r="BN115" s="144">
        <f>IF(ISBLANK(laps_times[[#This Row],[57]]),"DNF",    rounds_cum_time[[#This Row],[56]]+laps_times[[#This Row],[57]])</f>
        <v>0.17904876157407415</v>
      </c>
      <c r="BO115" s="144">
        <f>IF(ISBLANK(laps_times[[#This Row],[58]]),"DNF",    rounds_cum_time[[#This Row],[57]]+laps_times[[#This Row],[58]])</f>
        <v>0.18258199074074083</v>
      </c>
      <c r="BP115" s="144">
        <f>IF(ISBLANK(laps_times[[#This Row],[59]]),"DNF",    rounds_cum_time[[#This Row],[58]]+laps_times[[#This Row],[59]])</f>
        <v>0.18613351851851861</v>
      </c>
      <c r="BQ115" s="144">
        <f>IF(ISBLANK(laps_times[[#This Row],[60]]),"DNF",    rounds_cum_time[[#This Row],[59]]+laps_times[[#This Row],[60]])</f>
        <v>0.18966090277777786</v>
      </c>
      <c r="BR115" s="144">
        <f>IF(ISBLANK(laps_times[[#This Row],[61]]),"DNF",    rounds_cum_time[[#This Row],[60]]+laps_times[[#This Row],[61]])</f>
        <v>0.19327978009259267</v>
      </c>
      <c r="BS115" s="144">
        <f>IF(ISBLANK(laps_times[[#This Row],[62]]),"DNF",    rounds_cum_time[[#This Row],[61]]+laps_times[[#This Row],[62]])</f>
        <v>0.19683769675925933</v>
      </c>
      <c r="BT115" s="145">
        <f>IF(ISBLANK(laps_times[[#This Row],[63]]),"DNF",    rounds_cum_time[[#This Row],[62]]+laps_times[[#This Row],[63]])</f>
        <v>0.20003304398148156</v>
      </c>
    </row>
    <row r="116" spans="2:72" x14ac:dyDescent="0.2">
      <c r="B116" s="130">
        <v>111</v>
      </c>
      <c r="C116" s="131">
        <f>laps_times[[#This Row],[s.č.]]</f>
        <v>14</v>
      </c>
      <c r="D116" s="131" t="str">
        <f>laps_times[[#This Row],[jméno]]</f>
        <v>Neubauer Petr</v>
      </c>
      <c r="E116" s="132">
        <f>laps_times[[#This Row],[roč]]</f>
        <v>1974</v>
      </c>
      <c r="F116" s="132" t="str">
        <f>laps_times[[#This Row],[kat]]</f>
        <v>M3</v>
      </c>
      <c r="G116" s="132">
        <f>laps_times[[#This Row],[poř_kat]]</f>
        <v>37</v>
      </c>
      <c r="H116" s="131" t="str">
        <f>IF(ISBLANK(laps_times[[#This Row],[klub]]),"-",laps_times[[#This Row],[klub]])</f>
        <v>IRONMAN CLUB Boršov nad Vltavou</v>
      </c>
      <c r="I116" s="134">
        <f>laps_times[[#This Row],[celk. čas]]</f>
        <v>0.20307189814814816</v>
      </c>
      <c r="J116" s="144">
        <f>laps_times[[#This Row],[1]]</f>
        <v>3.2782060185185184E-3</v>
      </c>
      <c r="K116" s="138">
        <f>IF(ISBLANK(laps_times[[#This Row],[2]]),"DNF",    rounds_cum_time[[#This Row],[1]]+laps_times[[#This Row],[2]])</f>
        <v>5.8312962962962962E-3</v>
      </c>
      <c r="L116" s="144">
        <f>IF(ISBLANK(laps_times[[#This Row],[3]]),"DNF",    rounds_cum_time[[#This Row],[2]]+laps_times[[#This Row],[3]])</f>
        <v>8.4169791666666664E-3</v>
      </c>
      <c r="M116" s="144">
        <f>IF(ISBLANK(laps_times[[#This Row],[4]]),"DNF",    rounds_cum_time[[#This Row],[3]]+laps_times[[#This Row],[4]])</f>
        <v>1.1063564814814814E-2</v>
      </c>
      <c r="N116" s="144">
        <f>IF(ISBLANK(laps_times[[#This Row],[5]]),"DNF",    rounds_cum_time[[#This Row],[4]]+laps_times[[#This Row],[5]])</f>
        <v>1.3749178240740741E-2</v>
      </c>
      <c r="O116" s="144">
        <f>IF(ISBLANK(laps_times[[#This Row],[6]]),"DNF",    rounds_cum_time[[#This Row],[5]]+laps_times[[#This Row],[6]])</f>
        <v>1.6469583333333333E-2</v>
      </c>
      <c r="P116" s="144">
        <f>IF(ISBLANK(laps_times[[#This Row],[7]]),"DNF",    rounds_cum_time[[#This Row],[6]]+laps_times[[#This Row],[7]])</f>
        <v>1.9089525462962963E-2</v>
      </c>
      <c r="Q116" s="144">
        <f>IF(ISBLANK(laps_times[[#This Row],[8]]),"DNF",    rounds_cum_time[[#This Row],[7]]+laps_times[[#This Row],[8]])</f>
        <v>2.1747766203703701E-2</v>
      </c>
      <c r="R116" s="144">
        <f>IF(ISBLANK(laps_times[[#This Row],[9]]),"DNF",    rounds_cum_time[[#This Row],[8]]+laps_times[[#This Row],[9]])</f>
        <v>2.4441412037037036E-2</v>
      </c>
      <c r="S116" s="144">
        <f>IF(ISBLANK(laps_times[[#This Row],[10]]),"DNF",    rounds_cum_time[[#This Row],[9]]+laps_times[[#This Row],[10]])</f>
        <v>2.7159456018518519E-2</v>
      </c>
      <c r="T116" s="144">
        <f>IF(ISBLANK(laps_times[[#This Row],[11]]),"DNF",    rounds_cum_time[[#This Row],[10]]+laps_times[[#This Row],[11]])</f>
        <v>2.9883217592592593E-2</v>
      </c>
      <c r="U116" s="144">
        <f>IF(ISBLANK(laps_times[[#This Row],[12]]),"DNF",    rounds_cum_time[[#This Row],[11]]+laps_times[[#This Row],[12]])</f>
        <v>3.259752314814815E-2</v>
      </c>
      <c r="V116" s="144">
        <f>IF(ISBLANK(laps_times[[#This Row],[13]]),"DNF",    rounds_cum_time[[#This Row],[12]]+laps_times[[#This Row],[13]])</f>
        <v>3.5335081018518517E-2</v>
      </c>
      <c r="W116" s="144">
        <f>IF(ISBLANK(laps_times[[#This Row],[14]]),"DNF",    rounds_cum_time[[#This Row],[13]]+laps_times[[#This Row],[14]])</f>
        <v>3.813739583333333E-2</v>
      </c>
      <c r="X116" s="144">
        <f>IF(ISBLANK(laps_times[[#This Row],[15]]),"DNF",    rounds_cum_time[[#This Row],[14]]+laps_times[[#This Row],[15]])</f>
        <v>4.0915983796296296E-2</v>
      </c>
      <c r="Y116" s="144">
        <f>IF(ISBLANK(laps_times[[#This Row],[16]]),"DNF",    rounds_cum_time[[#This Row],[15]]+laps_times[[#This Row],[16]])</f>
        <v>4.367730324074074E-2</v>
      </c>
      <c r="Z116" s="144">
        <f>IF(ISBLANK(laps_times[[#This Row],[17]]),"DNF",    rounds_cum_time[[#This Row],[16]]+laps_times[[#This Row],[17]])</f>
        <v>4.6439918981481483E-2</v>
      </c>
      <c r="AA116" s="144">
        <f>IF(ISBLANK(laps_times[[#This Row],[18]]),"DNF",    rounds_cum_time[[#This Row],[17]]+laps_times[[#This Row],[18]])</f>
        <v>4.920943287037037E-2</v>
      </c>
      <c r="AB116" s="144">
        <f>IF(ISBLANK(laps_times[[#This Row],[19]]),"DNF",    rounds_cum_time[[#This Row],[18]]+laps_times[[#This Row],[19]])</f>
        <v>5.1973692129629628E-2</v>
      </c>
      <c r="AC116" s="144">
        <f>IF(ISBLANK(laps_times[[#This Row],[20]]),"DNF",    rounds_cum_time[[#This Row],[19]]+laps_times[[#This Row],[20]])</f>
        <v>5.4746122685185181E-2</v>
      </c>
      <c r="AD116" s="144">
        <f>IF(ISBLANK(laps_times[[#This Row],[21]]),"DNF",    rounds_cum_time[[#This Row],[20]]+laps_times[[#This Row],[21]])</f>
        <v>5.7528391203703698E-2</v>
      </c>
      <c r="AE116" s="144">
        <f>IF(ISBLANK(laps_times[[#This Row],[22]]),"DNF",    rounds_cum_time[[#This Row],[21]]+laps_times[[#This Row],[22]])</f>
        <v>6.0368414351851848E-2</v>
      </c>
      <c r="AF116" s="144">
        <f>IF(ISBLANK(laps_times[[#This Row],[23]]),"DNF",    rounds_cum_time[[#This Row],[22]]+laps_times[[#This Row],[23]])</f>
        <v>6.3232372685185181E-2</v>
      </c>
      <c r="AG116" s="144">
        <f>IF(ISBLANK(laps_times[[#This Row],[24]]),"DNF",    rounds_cum_time[[#This Row],[23]]+laps_times[[#This Row],[24]])</f>
        <v>6.6147233796296293E-2</v>
      </c>
      <c r="AH116" s="144">
        <f>IF(ISBLANK(laps_times[[#This Row],[25]]),"DNF",    rounds_cum_time[[#This Row],[24]]+laps_times[[#This Row],[25]])</f>
        <v>6.9007881944444446E-2</v>
      </c>
      <c r="AI116" s="144">
        <f>IF(ISBLANK(laps_times[[#This Row],[26]]),"DNF",    rounds_cum_time[[#This Row],[25]]+laps_times[[#This Row],[26]])</f>
        <v>7.1865648148148151E-2</v>
      </c>
      <c r="AJ116" s="144">
        <f>IF(ISBLANK(laps_times[[#This Row],[27]]),"DNF",    rounds_cum_time[[#This Row],[26]]+laps_times[[#This Row],[27]])</f>
        <v>7.4803275462962962E-2</v>
      </c>
      <c r="AK116" s="144">
        <f>IF(ISBLANK(laps_times[[#This Row],[28]]),"DNF",    rounds_cum_time[[#This Row],[27]]+laps_times[[#This Row],[28]])</f>
        <v>7.7703645833333335E-2</v>
      </c>
      <c r="AL116" s="144">
        <f>IF(ISBLANK(laps_times[[#This Row],[29]]),"DNF",    rounds_cum_time[[#This Row],[28]]+laps_times[[#This Row],[29]])</f>
        <v>8.0620532407407408E-2</v>
      </c>
      <c r="AM116" s="144">
        <f>IF(ISBLANK(laps_times[[#This Row],[30]]),"DNF",    rounds_cum_time[[#This Row],[29]]+laps_times[[#This Row],[30]])</f>
        <v>8.3639178240740741E-2</v>
      </c>
      <c r="AN116" s="144">
        <f>IF(ISBLANK(laps_times[[#This Row],[31]]),"DNF",    rounds_cum_time[[#This Row],[30]]+laps_times[[#This Row],[31]])</f>
        <v>8.6626168981481483E-2</v>
      </c>
      <c r="AO116" s="144">
        <f>IF(ISBLANK(laps_times[[#This Row],[32]]),"DNF",    rounds_cum_time[[#This Row],[31]]+laps_times[[#This Row],[32]])</f>
        <v>8.9642245370370369E-2</v>
      </c>
      <c r="AP116" s="144">
        <f>IF(ISBLANK(laps_times[[#This Row],[33]]),"DNF",    rounds_cum_time[[#This Row],[32]]+laps_times[[#This Row],[33]])</f>
        <v>9.267983796296296E-2</v>
      </c>
      <c r="AQ116" s="144">
        <f>IF(ISBLANK(laps_times[[#This Row],[34]]),"DNF",    rounds_cum_time[[#This Row],[33]]+laps_times[[#This Row],[34]])</f>
        <v>9.584192129629629E-2</v>
      </c>
      <c r="AR116" s="144">
        <f>IF(ISBLANK(laps_times[[#This Row],[35]]),"DNF",    rounds_cum_time[[#This Row],[34]]+laps_times[[#This Row],[35]])</f>
        <v>9.8961134259259259E-2</v>
      </c>
      <c r="AS116" s="144">
        <f>IF(ISBLANK(laps_times[[#This Row],[36]]),"DNF",    rounds_cum_time[[#This Row],[35]]+laps_times[[#This Row],[36]])</f>
        <v>0.10208392361111111</v>
      </c>
      <c r="AT116" s="144">
        <f>IF(ISBLANK(laps_times[[#This Row],[37]]),"DNF",    rounds_cum_time[[#This Row],[36]]+laps_times[[#This Row],[37]])</f>
        <v>0.10528694444444445</v>
      </c>
      <c r="AU116" s="144">
        <f>IF(ISBLANK(laps_times[[#This Row],[38]]),"DNF",    rounds_cum_time[[#This Row],[37]]+laps_times[[#This Row],[38]])</f>
        <v>0.10843342592592593</v>
      </c>
      <c r="AV116" s="144">
        <f>IF(ISBLANK(laps_times[[#This Row],[39]]),"DNF",    rounds_cum_time[[#This Row],[38]]+laps_times[[#This Row],[39]])</f>
        <v>0.1119112962962963</v>
      </c>
      <c r="AW116" s="144">
        <f>IF(ISBLANK(laps_times[[#This Row],[40]]),"DNF",    rounds_cum_time[[#This Row],[39]]+laps_times[[#This Row],[40]])</f>
        <v>0.11515339120370371</v>
      </c>
      <c r="AX116" s="144">
        <f>IF(ISBLANK(laps_times[[#This Row],[41]]),"DNF",    rounds_cum_time[[#This Row],[40]]+laps_times[[#This Row],[41]])</f>
        <v>0.11853445601851853</v>
      </c>
      <c r="AY116" s="144">
        <f>IF(ISBLANK(laps_times[[#This Row],[42]]),"DNF",    rounds_cum_time[[#This Row],[41]]+laps_times[[#This Row],[42]])</f>
        <v>0.12189406250000001</v>
      </c>
      <c r="AZ116" s="144">
        <f>IF(ISBLANK(laps_times[[#This Row],[43]]),"DNF",    rounds_cum_time[[#This Row],[42]]+laps_times[[#This Row],[43]])</f>
        <v>0.12535600694444446</v>
      </c>
      <c r="BA116" s="144">
        <f>IF(ISBLANK(laps_times[[#This Row],[44]]),"DNF",    rounds_cum_time[[#This Row],[43]]+laps_times[[#This Row],[44]])</f>
        <v>0.12897008101851853</v>
      </c>
      <c r="BB116" s="144">
        <f>IF(ISBLANK(laps_times[[#This Row],[45]]),"DNF",    rounds_cum_time[[#This Row],[44]]+laps_times[[#This Row],[45]])</f>
        <v>0.13249782407407409</v>
      </c>
      <c r="BC116" s="144">
        <f>IF(ISBLANK(laps_times[[#This Row],[46]]),"DNF",    rounds_cum_time[[#This Row],[45]]+laps_times[[#This Row],[46]])</f>
        <v>0.13631774305555558</v>
      </c>
      <c r="BD116" s="144">
        <f>IF(ISBLANK(laps_times[[#This Row],[47]]),"DNF",    rounds_cum_time[[#This Row],[46]]+laps_times[[#This Row],[47]])</f>
        <v>0.14055114583333336</v>
      </c>
      <c r="BE116" s="144">
        <f>IF(ISBLANK(laps_times[[#This Row],[48]]),"DNF",    rounds_cum_time[[#This Row],[47]]+laps_times[[#This Row],[48]])</f>
        <v>0.14440655092592594</v>
      </c>
      <c r="BF116" s="144">
        <f>IF(ISBLANK(laps_times[[#This Row],[49]]),"DNF",    rounds_cum_time[[#This Row],[48]]+laps_times[[#This Row],[49]])</f>
        <v>0.1479103587962963</v>
      </c>
      <c r="BG116" s="144">
        <f>IF(ISBLANK(laps_times[[#This Row],[50]]),"DNF",    rounds_cum_time[[#This Row],[49]]+laps_times[[#This Row],[50]])</f>
        <v>0.15193552083333334</v>
      </c>
      <c r="BH116" s="144">
        <f>IF(ISBLANK(laps_times[[#This Row],[51]]),"DNF",    rounds_cum_time[[#This Row],[50]]+laps_times[[#This Row],[51]])</f>
        <v>0.15537890046296296</v>
      </c>
      <c r="BI116" s="144">
        <f>IF(ISBLANK(laps_times[[#This Row],[52]]),"DNF",    rounds_cum_time[[#This Row],[51]]+laps_times[[#This Row],[52]])</f>
        <v>0.15948057870370369</v>
      </c>
      <c r="BJ116" s="144">
        <f>IF(ISBLANK(laps_times[[#This Row],[53]]),"DNF",    rounds_cum_time[[#This Row],[52]]+laps_times[[#This Row],[53]])</f>
        <v>0.16348379629629628</v>
      </c>
      <c r="BK116" s="144">
        <f>IF(ISBLANK(laps_times[[#This Row],[54]]),"DNF",    rounds_cum_time[[#This Row],[53]]+laps_times[[#This Row],[54]])</f>
        <v>0.16707540509259258</v>
      </c>
      <c r="BL116" s="144">
        <f>IF(ISBLANK(laps_times[[#This Row],[55]]),"DNF",    rounds_cum_time[[#This Row],[54]]+laps_times[[#This Row],[55]])</f>
        <v>0.17156628472222221</v>
      </c>
      <c r="BM116" s="144">
        <f>IF(ISBLANK(laps_times[[#This Row],[56]]),"DNF",    rounds_cum_time[[#This Row],[55]]+laps_times[[#This Row],[56]])</f>
        <v>0.17580291666666667</v>
      </c>
      <c r="BN116" s="144">
        <f>IF(ISBLANK(laps_times[[#This Row],[57]]),"DNF",    rounds_cum_time[[#This Row],[56]]+laps_times[[#This Row],[57]])</f>
        <v>0.17949789351851853</v>
      </c>
      <c r="BO116" s="144">
        <f>IF(ISBLANK(laps_times[[#This Row],[58]]),"DNF",    rounds_cum_time[[#This Row],[57]]+laps_times[[#This Row],[58]])</f>
        <v>0.18340158564814815</v>
      </c>
      <c r="BP116" s="144">
        <f>IF(ISBLANK(laps_times[[#This Row],[59]]),"DNF",    rounds_cum_time[[#This Row],[58]]+laps_times[[#This Row],[59]])</f>
        <v>0.18728002314814815</v>
      </c>
      <c r="BQ116" s="144">
        <f>IF(ISBLANK(laps_times[[#This Row],[60]]),"DNF",    rounds_cum_time[[#This Row],[59]]+laps_times[[#This Row],[60]])</f>
        <v>0.19122372685185185</v>
      </c>
      <c r="BR116" s="144">
        <f>IF(ISBLANK(laps_times[[#This Row],[61]]),"DNF",    rounds_cum_time[[#This Row],[60]]+laps_times[[#This Row],[61]])</f>
        <v>0.19519989583333333</v>
      </c>
      <c r="BS116" s="144">
        <f>IF(ISBLANK(laps_times[[#This Row],[62]]),"DNF",    rounds_cum_time[[#This Row],[61]]+laps_times[[#This Row],[62]])</f>
        <v>0.19951546296296296</v>
      </c>
      <c r="BT116" s="145">
        <f>IF(ISBLANK(laps_times[[#This Row],[63]]),"DNF",    rounds_cum_time[[#This Row],[62]]+laps_times[[#This Row],[63]])</f>
        <v>0.20307189814814816</v>
      </c>
    </row>
    <row r="117" spans="2:72" x14ac:dyDescent="0.2">
      <c r="B117" s="130">
        <v>112</v>
      </c>
      <c r="C117" s="131">
        <f>laps_times[[#This Row],[s.č.]]</f>
        <v>97</v>
      </c>
      <c r="D117" s="131" t="str">
        <f>laps_times[[#This Row],[jméno]]</f>
        <v>Pártl Roman</v>
      </c>
      <c r="E117" s="132">
        <f>laps_times[[#This Row],[roč]]</f>
        <v>1970</v>
      </c>
      <c r="F117" s="132" t="str">
        <f>laps_times[[#This Row],[kat]]</f>
        <v>M3</v>
      </c>
      <c r="G117" s="132">
        <f>laps_times[[#This Row],[poř_kat]]</f>
        <v>38</v>
      </c>
      <c r="H117" s="131" t="str">
        <f>IF(ISBLANK(laps_times[[#This Row],[klub]]),"-",laps_times[[#This Row],[klub]])</f>
        <v>pproma Choceň</v>
      </c>
      <c r="I117" s="134">
        <f>laps_times[[#This Row],[celk. čas]]</f>
        <v>0.20878619212962965</v>
      </c>
      <c r="J117" s="144">
        <f>laps_times[[#This Row],[1]]</f>
        <v>3.3455439814814819E-3</v>
      </c>
      <c r="K117" s="138">
        <f>IF(ISBLANK(laps_times[[#This Row],[2]]),"DNF",    rounds_cum_time[[#This Row],[1]]+laps_times[[#This Row],[2]])</f>
        <v>6.034895833333334E-3</v>
      </c>
      <c r="L117" s="144">
        <f>IF(ISBLANK(laps_times[[#This Row],[3]]),"DNF",    rounds_cum_time[[#This Row],[2]]+laps_times[[#This Row],[3]])</f>
        <v>8.7228819444444446E-3</v>
      </c>
      <c r="M117" s="144">
        <f>IF(ISBLANK(laps_times[[#This Row],[4]]),"DNF",    rounds_cum_time[[#This Row],[3]]+laps_times[[#This Row],[4]])</f>
        <v>1.1431539351851852E-2</v>
      </c>
      <c r="N117" s="144">
        <f>IF(ISBLANK(laps_times[[#This Row],[5]]),"DNF",    rounds_cum_time[[#This Row],[4]]+laps_times[[#This Row],[5]])</f>
        <v>1.4149918981481482E-2</v>
      </c>
      <c r="O117" s="144">
        <f>IF(ISBLANK(laps_times[[#This Row],[6]]),"DNF",    rounds_cum_time[[#This Row],[5]]+laps_times[[#This Row],[6]])</f>
        <v>1.6878518518518518E-2</v>
      </c>
      <c r="P117" s="144">
        <f>IF(ISBLANK(laps_times[[#This Row],[7]]),"DNF",    rounds_cum_time[[#This Row],[6]]+laps_times[[#This Row],[7]])</f>
        <v>1.9602152777777777E-2</v>
      </c>
      <c r="Q117" s="144">
        <f>IF(ISBLANK(laps_times[[#This Row],[8]]),"DNF",    rounds_cum_time[[#This Row],[7]]+laps_times[[#This Row],[8]])</f>
        <v>2.2348819444444445E-2</v>
      </c>
      <c r="R117" s="144">
        <f>IF(ISBLANK(laps_times[[#This Row],[9]]),"DNF",    rounds_cum_time[[#This Row],[8]]+laps_times[[#This Row],[9]])</f>
        <v>2.5123067129629632E-2</v>
      </c>
      <c r="S117" s="144">
        <f>IF(ISBLANK(laps_times[[#This Row],[10]]),"DNF",    rounds_cum_time[[#This Row],[9]]+laps_times[[#This Row],[10]])</f>
        <v>2.7923020833333336E-2</v>
      </c>
      <c r="T117" s="144">
        <f>IF(ISBLANK(laps_times[[#This Row],[11]]),"DNF",    rounds_cum_time[[#This Row],[10]]+laps_times[[#This Row],[11]])</f>
        <v>3.0849895833333335E-2</v>
      </c>
      <c r="U117" s="144">
        <f>IF(ISBLANK(laps_times[[#This Row],[12]]),"DNF",    rounds_cum_time[[#This Row],[11]]+laps_times[[#This Row],[12]])</f>
        <v>3.3667777777777783E-2</v>
      </c>
      <c r="V117" s="144">
        <f>IF(ISBLANK(laps_times[[#This Row],[13]]),"DNF",    rounds_cum_time[[#This Row],[12]]+laps_times[[#This Row],[13]])</f>
        <v>3.6547442129629633E-2</v>
      </c>
      <c r="W117" s="144">
        <f>IF(ISBLANK(laps_times[[#This Row],[14]]),"DNF",    rounds_cum_time[[#This Row],[13]]+laps_times[[#This Row],[14]])</f>
        <v>3.9458090277777781E-2</v>
      </c>
      <c r="X117" s="144">
        <f>IF(ISBLANK(laps_times[[#This Row],[15]]),"DNF",    rounds_cum_time[[#This Row],[14]]+laps_times[[#This Row],[15]])</f>
        <v>4.234322916666667E-2</v>
      </c>
      <c r="Y117" s="144">
        <f>IF(ISBLANK(laps_times[[#This Row],[16]]),"DNF",    rounds_cum_time[[#This Row],[15]]+laps_times[[#This Row],[16]])</f>
        <v>4.5459074074074075E-2</v>
      </c>
      <c r="Z117" s="144">
        <f>IF(ISBLANK(laps_times[[#This Row],[17]]),"DNF",    rounds_cum_time[[#This Row],[16]]+laps_times[[#This Row],[17]])</f>
        <v>4.8510763888888891E-2</v>
      </c>
      <c r="AA117" s="144">
        <f>IF(ISBLANK(laps_times[[#This Row],[18]]),"DNF",    rounds_cum_time[[#This Row],[17]]+laps_times[[#This Row],[18]])</f>
        <v>5.1572789351851854E-2</v>
      </c>
      <c r="AB117" s="144">
        <f>IF(ISBLANK(laps_times[[#This Row],[19]]),"DNF",    rounds_cum_time[[#This Row],[18]]+laps_times[[#This Row],[19]])</f>
        <v>5.4661064814814815E-2</v>
      </c>
      <c r="AC117" s="144">
        <f>IF(ISBLANK(laps_times[[#This Row],[20]]),"DNF",    rounds_cum_time[[#This Row],[19]]+laps_times[[#This Row],[20]])</f>
        <v>5.7705254629629631E-2</v>
      </c>
      <c r="AD117" s="144">
        <f>IF(ISBLANK(laps_times[[#This Row],[21]]),"DNF",    rounds_cum_time[[#This Row],[20]]+laps_times[[#This Row],[21]])</f>
        <v>6.1079918981481483E-2</v>
      </c>
      <c r="AE117" s="144">
        <f>IF(ISBLANK(laps_times[[#This Row],[22]]),"DNF",    rounds_cum_time[[#This Row],[21]]+laps_times[[#This Row],[22]])</f>
        <v>6.461315972222223E-2</v>
      </c>
      <c r="AF117" s="144">
        <f>IF(ISBLANK(laps_times[[#This Row],[23]]),"DNF",    rounds_cum_time[[#This Row],[22]]+laps_times[[#This Row],[23]])</f>
        <v>6.7771435185185191E-2</v>
      </c>
      <c r="AG117" s="144">
        <f>IF(ISBLANK(laps_times[[#This Row],[24]]),"DNF",    rounds_cum_time[[#This Row],[23]]+laps_times[[#This Row],[24]])</f>
        <v>7.1873333333333345E-2</v>
      </c>
      <c r="AH117" s="144">
        <f>IF(ISBLANK(laps_times[[#This Row],[25]]),"DNF",    rounds_cum_time[[#This Row],[24]]+laps_times[[#This Row],[25]])</f>
        <v>7.519159722222224E-2</v>
      </c>
      <c r="AI117" s="144">
        <f>IF(ISBLANK(laps_times[[#This Row],[26]]),"DNF",    rounds_cum_time[[#This Row],[25]]+laps_times[[#This Row],[26]])</f>
        <v>7.8536805555555575E-2</v>
      </c>
      <c r="AJ117" s="144">
        <f>IF(ISBLANK(laps_times[[#This Row],[27]]),"DNF",    rounds_cum_time[[#This Row],[26]]+laps_times[[#This Row],[27]])</f>
        <v>8.1768692129629644E-2</v>
      </c>
      <c r="AK117" s="144">
        <f>IF(ISBLANK(laps_times[[#This Row],[28]]),"DNF",    rounds_cum_time[[#This Row],[27]]+laps_times[[#This Row],[28]])</f>
        <v>8.556932870370372E-2</v>
      </c>
      <c r="AL117" s="144">
        <f>IF(ISBLANK(laps_times[[#This Row],[29]]),"DNF",    rounds_cum_time[[#This Row],[28]]+laps_times[[#This Row],[29]])</f>
        <v>8.8842210648148165E-2</v>
      </c>
      <c r="AM117" s="144">
        <f>IF(ISBLANK(laps_times[[#This Row],[30]]),"DNF",    rounds_cum_time[[#This Row],[29]]+laps_times[[#This Row],[30]])</f>
        <v>9.2216145833333346E-2</v>
      </c>
      <c r="AN117" s="144">
        <f>IF(ISBLANK(laps_times[[#This Row],[31]]),"DNF",    rounds_cum_time[[#This Row],[30]]+laps_times[[#This Row],[31]])</f>
        <v>9.5862696759259278E-2</v>
      </c>
      <c r="AO117" s="144">
        <f>IF(ISBLANK(laps_times[[#This Row],[32]]),"DNF",    rounds_cum_time[[#This Row],[31]]+laps_times[[#This Row],[32]])</f>
        <v>9.9454722222222236E-2</v>
      </c>
      <c r="AP117" s="144">
        <f>IF(ISBLANK(laps_times[[#This Row],[33]]),"DNF",    rounds_cum_time[[#This Row],[32]]+laps_times[[#This Row],[33]])</f>
        <v>0.10297285879629631</v>
      </c>
      <c r="AQ117" s="144">
        <f>IF(ISBLANK(laps_times[[#This Row],[34]]),"DNF",    rounds_cum_time[[#This Row],[33]]+laps_times[[#This Row],[34]])</f>
        <v>0.10643291666666668</v>
      </c>
      <c r="AR117" s="144">
        <f>IF(ISBLANK(laps_times[[#This Row],[35]]),"DNF",    rounds_cum_time[[#This Row],[34]]+laps_times[[#This Row],[35]])</f>
        <v>0.11016673611111112</v>
      </c>
      <c r="AS117" s="144">
        <f>IF(ISBLANK(laps_times[[#This Row],[36]]),"DNF",    rounds_cum_time[[#This Row],[35]]+laps_times[[#This Row],[36]])</f>
        <v>0.11365776620370371</v>
      </c>
      <c r="AT117" s="144">
        <f>IF(ISBLANK(laps_times[[#This Row],[37]]),"DNF",    rounds_cum_time[[#This Row],[36]]+laps_times[[#This Row],[37]])</f>
        <v>0.11710659722222223</v>
      </c>
      <c r="AU117" s="144">
        <f>IF(ISBLANK(laps_times[[#This Row],[38]]),"DNF",    rounds_cum_time[[#This Row],[37]]+laps_times[[#This Row],[38]])</f>
        <v>0.12086684027777779</v>
      </c>
      <c r="AV117" s="144">
        <f>IF(ISBLANK(laps_times[[#This Row],[39]]),"DNF",    rounds_cum_time[[#This Row],[38]]+laps_times[[#This Row],[39]])</f>
        <v>0.1243733101851852</v>
      </c>
      <c r="AW117" s="144">
        <f>IF(ISBLANK(laps_times[[#This Row],[40]]),"DNF",    rounds_cum_time[[#This Row],[39]]+laps_times[[#This Row],[40]])</f>
        <v>0.12794395833333336</v>
      </c>
      <c r="AX117" s="144">
        <f>IF(ISBLANK(laps_times[[#This Row],[41]]),"DNF",    rounds_cum_time[[#This Row],[40]]+laps_times[[#This Row],[41]])</f>
        <v>0.13162160879629631</v>
      </c>
      <c r="AY117" s="144">
        <f>IF(ISBLANK(laps_times[[#This Row],[42]]),"DNF",    rounds_cum_time[[#This Row],[41]]+laps_times[[#This Row],[42]])</f>
        <v>0.13515076388888891</v>
      </c>
      <c r="AZ117" s="144">
        <f>IF(ISBLANK(laps_times[[#This Row],[43]]),"DNF",    rounds_cum_time[[#This Row],[42]]+laps_times[[#This Row],[43]])</f>
        <v>0.13904380787037041</v>
      </c>
      <c r="BA117" s="144">
        <f>IF(ISBLANK(laps_times[[#This Row],[44]]),"DNF",    rounds_cum_time[[#This Row],[43]]+laps_times[[#This Row],[44]])</f>
        <v>0.14268140046296299</v>
      </c>
      <c r="BB117" s="144">
        <f>IF(ISBLANK(laps_times[[#This Row],[45]]),"DNF",    rounds_cum_time[[#This Row],[44]]+laps_times[[#This Row],[45]])</f>
        <v>0.14627164351851854</v>
      </c>
      <c r="BC117" s="144">
        <f>IF(ISBLANK(laps_times[[#This Row],[46]]),"DNF",    rounds_cum_time[[#This Row],[45]]+laps_times[[#This Row],[46]])</f>
        <v>0.14987109953703706</v>
      </c>
      <c r="BD117" s="144">
        <f>IF(ISBLANK(laps_times[[#This Row],[47]]),"DNF",    rounds_cum_time[[#This Row],[46]]+laps_times[[#This Row],[47]])</f>
        <v>0.15337325231481483</v>
      </c>
      <c r="BE117" s="144">
        <f>IF(ISBLANK(laps_times[[#This Row],[48]]),"DNF",    rounds_cum_time[[#This Row],[47]]+laps_times[[#This Row],[48]])</f>
        <v>0.15692909722222223</v>
      </c>
      <c r="BF117" s="144">
        <f>IF(ISBLANK(laps_times[[#This Row],[49]]),"DNF",    rounds_cum_time[[#This Row],[48]]+laps_times[[#This Row],[49]])</f>
        <v>0.1603686226851852</v>
      </c>
      <c r="BG117" s="144">
        <f>IF(ISBLANK(laps_times[[#This Row],[50]]),"DNF",    rounds_cum_time[[#This Row],[49]]+laps_times[[#This Row],[50]])</f>
        <v>0.16379967592592595</v>
      </c>
      <c r="BH117" s="144">
        <f>IF(ISBLANK(laps_times[[#This Row],[51]]),"DNF",    rounds_cum_time[[#This Row],[50]]+laps_times[[#This Row],[51]])</f>
        <v>0.16736129629629631</v>
      </c>
      <c r="BI117" s="144">
        <f>IF(ISBLANK(laps_times[[#This Row],[52]]),"DNF",    rounds_cum_time[[#This Row],[51]]+laps_times[[#This Row],[52]])</f>
        <v>0.17089137731481482</v>
      </c>
      <c r="BJ117" s="144">
        <f>IF(ISBLANK(laps_times[[#This Row],[53]]),"DNF",    rounds_cum_time[[#This Row],[52]]+laps_times[[#This Row],[53]])</f>
        <v>0.17450997685185185</v>
      </c>
      <c r="BK117" s="144">
        <f>IF(ISBLANK(laps_times[[#This Row],[54]]),"DNF",    rounds_cum_time[[#This Row],[53]]+laps_times[[#This Row],[54]])</f>
        <v>0.17799851851851853</v>
      </c>
      <c r="BL117" s="144">
        <f>IF(ISBLANK(laps_times[[#This Row],[55]]),"DNF",    rounds_cum_time[[#This Row],[54]]+laps_times[[#This Row],[55]])</f>
        <v>0.18157064814814816</v>
      </c>
      <c r="BM117" s="144">
        <f>IF(ISBLANK(laps_times[[#This Row],[56]]),"DNF",    rounds_cum_time[[#This Row],[55]]+laps_times[[#This Row],[56]])</f>
        <v>0.18500300925925928</v>
      </c>
      <c r="BN117" s="144">
        <f>IF(ISBLANK(laps_times[[#This Row],[57]]),"DNF",    rounds_cum_time[[#This Row],[56]]+laps_times[[#This Row],[57]])</f>
        <v>0.18856986111111113</v>
      </c>
      <c r="BO117" s="144">
        <f>IF(ISBLANK(laps_times[[#This Row],[58]]),"DNF",    rounds_cum_time[[#This Row],[57]]+laps_times[[#This Row],[58]])</f>
        <v>0.19222506944444445</v>
      </c>
      <c r="BP117" s="144">
        <f>IF(ISBLANK(laps_times[[#This Row],[59]]),"DNF",    rounds_cum_time[[#This Row],[58]]+laps_times[[#This Row],[59]])</f>
        <v>0.19549954861111113</v>
      </c>
      <c r="BQ117" s="144">
        <f>IF(ISBLANK(laps_times[[#This Row],[60]]),"DNF",    rounds_cum_time[[#This Row],[59]]+laps_times[[#This Row],[60]])</f>
        <v>0.19906378472222225</v>
      </c>
      <c r="BR117" s="144">
        <f>IF(ISBLANK(laps_times[[#This Row],[61]]),"DNF",    rounds_cum_time[[#This Row],[60]]+laps_times[[#This Row],[61]])</f>
        <v>0.20267709490740743</v>
      </c>
      <c r="BS117" s="144">
        <f>IF(ISBLANK(laps_times[[#This Row],[62]]),"DNF",    rounds_cum_time[[#This Row],[61]]+laps_times[[#This Row],[62]])</f>
        <v>0.20595384259259261</v>
      </c>
      <c r="BT117" s="145">
        <f>IF(ISBLANK(laps_times[[#This Row],[63]]),"DNF",    rounds_cum_time[[#This Row],[62]]+laps_times[[#This Row],[63]])</f>
        <v>0.20878618055555556</v>
      </c>
    </row>
    <row r="118" spans="2:72" x14ac:dyDescent="0.2">
      <c r="B118" s="130">
        <v>113</v>
      </c>
      <c r="C118" s="131">
        <f>laps_times[[#This Row],[s.č.]]</f>
        <v>42</v>
      </c>
      <c r="D118" s="131" t="str">
        <f>laps_times[[#This Row],[jméno]]</f>
        <v>Reiter Anton</v>
      </c>
      <c r="E118" s="132">
        <f>laps_times[[#This Row],[roč]]</f>
        <v>1954</v>
      </c>
      <c r="F118" s="132" t="str">
        <f>laps_times[[#This Row],[kat]]</f>
        <v>M5</v>
      </c>
      <c r="G118" s="132">
        <f>laps_times[[#This Row],[poř_kat]]</f>
        <v>8</v>
      </c>
      <c r="H118" s="131" t="str">
        <f>IF(ISBLANK(laps_times[[#This Row],[klub]]),"-",laps_times[[#This Row],[klub]])</f>
        <v>Marathon maniacs</v>
      </c>
      <c r="I118" s="134">
        <f>laps_times[[#This Row],[celk. čas]]</f>
        <v>0.21843386574074075</v>
      </c>
      <c r="J118" s="144">
        <f>laps_times[[#This Row],[1]]</f>
        <v>3.4873263888888888E-3</v>
      </c>
      <c r="K118" s="138">
        <f>IF(ISBLANK(laps_times[[#This Row],[2]]),"DNF",    rounds_cum_time[[#This Row],[1]]+laps_times[[#This Row],[2]])</f>
        <v>6.1966550925925921E-3</v>
      </c>
      <c r="L118" s="144">
        <f>IF(ISBLANK(laps_times[[#This Row],[3]]),"DNF",    rounds_cum_time[[#This Row],[2]]+laps_times[[#This Row],[3]])</f>
        <v>8.9541319444444434E-3</v>
      </c>
      <c r="M118" s="144">
        <f>IF(ISBLANK(laps_times[[#This Row],[4]]),"DNF",    rounds_cum_time[[#This Row],[3]]+laps_times[[#This Row],[4]])</f>
        <v>1.1703460648148147E-2</v>
      </c>
      <c r="N118" s="144">
        <f>IF(ISBLANK(laps_times[[#This Row],[5]]),"DNF",    rounds_cum_time[[#This Row],[4]]+laps_times[[#This Row],[5]])</f>
        <v>1.4511493055555555E-2</v>
      </c>
      <c r="O118" s="144">
        <f>IF(ISBLANK(laps_times[[#This Row],[6]]),"DNF",    rounds_cum_time[[#This Row],[5]]+laps_times[[#This Row],[6]])</f>
        <v>1.7305219907407406E-2</v>
      </c>
      <c r="P118" s="144">
        <f>IF(ISBLANK(laps_times[[#This Row],[7]]),"DNF",    rounds_cum_time[[#This Row],[6]]+laps_times[[#This Row],[7]])</f>
        <v>2.0089456018518519E-2</v>
      </c>
      <c r="Q118" s="144">
        <f>IF(ISBLANK(laps_times[[#This Row],[8]]),"DNF",    rounds_cum_time[[#This Row],[7]]+laps_times[[#This Row],[8]])</f>
        <v>2.2948912037037038E-2</v>
      </c>
      <c r="R118" s="144">
        <f>IF(ISBLANK(laps_times[[#This Row],[9]]),"DNF",    rounds_cum_time[[#This Row],[8]]+laps_times[[#This Row],[9]])</f>
        <v>2.5822777777777778E-2</v>
      </c>
      <c r="S118" s="144">
        <f>IF(ISBLANK(laps_times[[#This Row],[10]]),"DNF",    rounds_cum_time[[#This Row],[9]]+laps_times[[#This Row],[10]])</f>
        <v>2.8644953703703704E-2</v>
      </c>
      <c r="T118" s="144">
        <f>IF(ISBLANK(laps_times[[#This Row],[11]]),"DNF",    rounds_cum_time[[#This Row],[10]]+laps_times[[#This Row],[11]])</f>
        <v>3.148652777777778E-2</v>
      </c>
      <c r="U118" s="144">
        <f>IF(ISBLANK(laps_times[[#This Row],[12]]),"DNF",    rounds_cum_time[[#This Row],[11]]+laps_times[[#This Row],[12]])</f>
        <v>3.4524756944444443E-2</v>
      </c>
      <c r="V118" s="144">
        <f>IF(ISBLANK(laps_times[[#This Row],[13]]),"DNF",    rounds_cum_time[[#This Row],[12]]+laps_times[[#This Row],[13]])</f>
        <v>3.7461331018518521E-2</v>
      </c>
      <c r="W118" s="144">
        <f>IF(ISBLANK(laps_times[[#This Row],[14]]),"DNF",    rounds_cum_time[[#This Row],[13]]+laps_times[[#This Row],[14]])</f>
        <v>4.0393344907407411E-2</v>
      </c>
      <c r="X118" s="144">
        <f>IF(ISBLANK(laps_times[[#This Row],[15]]),"DNF",    rounds_cum_time[[#This Row],[14]]+laps_times[[#This Row],[15]])</f>
        <v>4.3352916666666672E-2</v>
      </c>
      <c r="Y118" s="144">
        <f>IF(ISBLANK(laps_times[[#This Row],[16]]),"DNF",    rounds_cum_time[[#This Row],[15]]+laps_times[[#This Row],[16]])</f>
        <v>4.6323750000000004E-2</v>
      </c>
      <c r="Z118" s="144">
        <f>IF(ISBLANK(laps_times[[#This Row],[17]]),"DNF",    rounds_cum_time[[#This Row],[16]]+laps_times[[#This Row],[17]])</f>
        <v>4.9325983796296297E-2</v>
      </c>
      <c r="AA118" s="144">
        <f>IF(ISBLANK(laps_times[[#This Row],[18]]),"DNF",    rounds_cum_time[[#This Row],[17]]+laps_times[[#This Row],[18]])</f>
        <v>5.2342557870370371E-2</v>
      </c>
      <c r="AB118" s="144">
        <f>IF(ISBLANK(laps_times[[#This Row],[19]]),"DNF",    rounds_cum_time[[#This Row],[18]]+laps_times[[#This Row],[19]])</f>
        <v>5.5394606481481479E-2</v>
      </c>
      <c r="AC118" s="144">
        <f>IF(ISBLANK(laps_times[[#This Row],[20]]),"DNF",    rounds_cum_time[[#This Row],[19]]+laps_times[[#This Row],[20]])</f>
        <v>5.8449386574074072E-2</v>
      </c>
      <c r="AD118" s="144">
        <f>IF(ISBLANK(laps_times[[#This Row],[21]]),"DNF",    rounds_cum_time[[#This Row],[20]]+laps_times[[#This Row],[21]])</f>
        <v>6.1528668981481481E-2</v>
      </c>
      <c r="AE118" s="144">
        <f>IF(ISBLANK(laps_times[[#This Row],[22]]),"DNF",    rounds_cum_time[[#This Row],[21]]+laps_times[[#This Row],[22]])</f>
        <v>6.4593136574074075E-2</v>
      </c>
      <c r="AF118" s="144">
        <f>IF(ISBLANK(laps_times[[#This Row],[23]]),"DNF",    rounds_cum_time[[#This Row],[22]]+laps_times[[#This Row],[23]])</f>
        <v>6.7673043981481482E-2</v>
      </c>
      <c r="AG118" s="144">
        <f>IF(ISBLANK(laps_times[[#This Row],[24]]),"DNF",    rounds_cum_time[[#This Row],[23]]+laps_times[[#This Row],[24]])</f>
        <v>7.1263923611111113E-2</v>
      </c>
      <c r="AH118" s="144">
        <f>IF(ISBLANK(laps_times[[#This Row],[25]]),"DNF",    rounds_cum_time[[#This Row],[24]]+laps_times[[#This Row],[25]])</f>
        <v>7.4727789351851856E-2</v>
      </c>
      <c r="AI118" s="144">
        <f>IF(ISBLANK(laps_times[[#This Row],[26]]),"DNF",    rounds_cum_time[[#This Row],[25]]+laps_times[[#This Row],[26]])</f>
        <v>7.7946053240740748E-2</v>
      </c>
      <c r="AJ118" s="144">
        <f>IF(ISBLANK(laps_times[[#This Row],[27]]),"DNF",    rounds_cum_time[[#This Row],[26]]+laps_times[[#This Row],[27]])</f>
        <v>8.1197314814814819E-2</v>
      </c>
      <c r="AK118" s="144">
        <f>IF(ISBLANK(laps_times[[#This Row],[28]]),"DNF",    rounds_cum_time[[#This Row],[27]]+laps_times[[#This Row],[28]])</f>
        <v>8.4471504629629629E-2</v>
      </c>
      <c r="AL118" s="144">
        <f>IF(ISBLANK(laps_times[[#This Row],[29]]),"DNF",    rounds_cum_time[[#This Row],[28]]+laps_times[[#This Row],[29]])</f>
        <v>8.7778530092592594E-2</v>
      </c>
      <c r="AM118" s="144">
        <f>IF(ISBLANK(laps_times[[#This Row],[30]]),"DNF",    rounds_cum_time[[#This Row],[29]]+laps_times[[#This Row],[30]])</f>
        <v>9.1129374999999999E-2</v>
      </c>
      <c r="AN118" s="144">
        <f>IF(ISBLANK(laps_times[[#This Row],[31]]),"DNF",    rounds_cum_time[[#This Row],[30]]+laps_times[[#This Row],[31]])</f>
        <v>9.4520092592592586E-2</v>
      </c>
      <c r="AO118" s="144">
        <f>IF(ISBLANK(laps_times[[#This Row],[32]]),"DNF",    rounds_cum_time[[#This Row],[31]]+laps_times[[#This Row],[32]])</f>
        <v>9.7919606481481472E-2</v>
      </c>
      <c r="AP118" s="144">
        <f>IF(ISBLANK(laps_times[[#This Row],[33]]),"DNF",    rounds_cum_time[[#This Row],[32]]+laps_times[[#This Row],[33]])</f>
        <v>0.10144703703703703</v>
      </c>
      <c r="AQ118" s="144">
        <f>IF(ISBLANK(laps_times[[#This Row],[34]]),"DNF",    rounds_cum_time[[#This Row],[33]]+laps_times[[#This Row],[34]])</f>
        <v>0.10492606481481481</v>
      </c>
      <c r="AR118" s="144">
        <f>IF(ISBLANK(laps_times[[#This Row],[35]]),"DNF",    rounds_cum_time[[#This Row],[34]]+laps_times[[#This Row],[35]])</f>
        <v>0.10848186342592592</v>
      </c>
      <c r="AS118" s="144">
        <f>IF(ISBLANK(laps_times[[#This Row],[36]]),"DNF",    rounds_cum_time[[#This Row],[35]]+laps_times[[#This Row],[36]])</f>
        <v>0.11339141203703702</v>
      </c>
      <c r="AT118" s="144">
        <f>IF(ISBLANK(laps_times[[#This Row],[37]]),"DNF",    rounds_cum_time[[#This Row],[36]]+laps_times[[#This Row],[37]])</f>
        <v>0.11705025462962962</v>
      </c>
      <c r="AU118" s="144">
        <f>IF(ISBLANK(laps_times[[#This Row],[38]]),"DNF",    rounds_cum_time[[#This Row],[37]]+laps_times[[#This Row],[38]])</f>
        <v>0.12297181712962962</v>
      </c>
      <c r="AV118" s="144">
        <f>IF(ISBLANK(laps_times[[#This Row],[39]]),"DNF",    rounds_cum_time[[#This Row],[38]]+laps_times[[#This Row],[39]])</f>
        <v>0.1268570949074074</v>
      </c>
      <c r="AW118" s="144">
        <f>IF(ISBLANK(laps_times[[#This Row],[40]]),"DNF",    rounds_cum_time[[#This Row],[39]]+laps_times[[#This Row],[40]])</f>
        <v>0.13072931712962962</v>
      </c>
      <c r="AX118" s="144">
        <f>IF(ISBLANK(laps_times[[#This Row],[41]]),"DNF",    rounds_cum_time[[#This Row],[40]]+laps_times[[#This Row],[41]])</f>
        <v>0.13456652777777778</v>
      </c>
      <c r="AY118" s="144">
        <f>IF(ISBLANK(laps_times[[#This Row],[42]]),"DNF",    rounds_cum_time[[#This Row],[41]]+laps_times[[#This Row],[42]])</f>
        <v>0.13840416666666666</v>
      </c>
      <c r="AZ118" s="144">
        <f>IF(ISBLANK(laps_times[[#This Row],[43]]),"DNF",    rounds_cum_time[[#This Row],[42]]+laps_times[[#This Row],[43]])</f>
        <v>0.14224388888888889</v>
      </c>
      <c r="BA118" s="144">
        <f>IF(ISBLANK(laps_times[[#This Row],[44]]),"DNF",    rounds_cum_time[[#This Row],[43]]+laps_times[[#This Row],[44]])</f>
        <v>0.14606581018518519</v>
      </c>
      <c r="BB118" s="144">
        <f>IF(ISBLANK(laps_times[[#This Row],[45]]),"DNF",    rounds_cum_time[[#This Row],[44]]+laps_times[[#This Row],[45]])</f>
        <v>0.14986527777777778</v>
      </c>
      <c r="BC118" s="144">
        <f>IF(ISBLANK(laps_times[[#This Row],[46]]),"DNF",    rounds_cum_time[[#This Row],[45]]+laps_times[[#This Row],[46]])</f>
        <v>0.15388067129629629</v>
      </c>
      <c r="BD118" s="144">
        <f>IF(ISBLANK(laps_times[[#This Row],[47]]),"DNF",    rounds_cum_time[[#This Row],[46]]+laps_times[[#This Row],[47]])</f>
        <v>0.15766320601851852</v>
      </c>
      <c r="BE118" s="144">
        <f>IF(ISBLANK(laps_times[[#This Row],[48]]),"DNF",    rounds_cum_time[[#This Row],[47]]+laps_times[[#This Row],[48]])</f>
        <v>0.1614854050925926</v>
      </c>
      <c r="BF118" s="144">
        <f>IF(ISBLANK(laps_times[[#This Row],[49]]),"DNF",    rounds_cum_time[[#This Row],[48]]+laps_times[[#This Row],[49]])</f>
        <v>0.16526137731481483</v>
      </c>
      <c r="BG118" s="144">
        <f>IF(ISBLANK(laps_times[[#This Row],[50]]),"DNF",    rounds_cum_time[[#This Row],[49]]+laps_times[[#This Row],[50]])</f>
        <v>0.16924883101851854</v>
      </c>
      <c r="BH118" s="144">
        <f>IF(ISBLANK(laps_times[[#This Row],[51]]),"DNF",    rounds_cum_time[[#This Row],[50]]+laps_times[[#This Row],[51]])</f>
        <v>0.17309555555555559</v>
      </c>
      <c r="BI118" s="144">
        <f>IF(ISBLANK(laps_times[[#This Row],[52]]),"DNF",    rounds_cum_time[[#This Row],[51]]+laps_times[[#This Row],[52]])</f>
        <v>0.17715236111111113</v>
      </c>
      <c r="BJ118" s="144">
        <f>IF(ISBLANK(laps_times[[#This Row],[53]]),"DNF",    rounds_cum_time[[#This Row],[52]]+laps_times[[#This Row],[53]])</f>
        <v>0.18103658564814817</v>
      </c>
      <c r="BK118" s="144">
        <f>IF(ISBLANK(laps_times[[#This Row],[54]]),"DNF",    rounds_cum_time[[#This Row],[53]]+laps_times[[#This Row],[54]])</f>
        <v>0.18486520833333336</v>
      </c>
      <c r="BL118" s="144">
        <f>IF(ISBLANK(laps_times[[#This Row],[55]]),"DNF",    rounds_cum_time[[#This Row],[54]]+laps_times[[#This Row],[55]])</f>
        <v>0.18867528935185188</v>
      </c>
      <c r="BM118" s="144">
        <f>IF(ISBLANK(laps_times[[#This Row],[56]]),"DNF",    rounds_cum_time[[#This Row],[55]]+laps_times[[#This Row],[56]])</f>
        <v>0.19280423611111114</v>
      </c>
      <c r="BN118" s="144">
        <f>IF(ISBLANK(laps_times[[#This Row],[57]]),"DNF",    rounds_cum_time[[#This Row],[56]]+laps_times[[#This Row],[57]])</f>
        <v>0.19671523148148151</v>
      </c>
      <c r="BO118" s="144">
        <f>IF(ISBLANK(laps_times[[#This Row],[58]]),"DNF",    rounds_cum_time[[#This Row],[57]]+laps_times[[#This Row],[58]])</f>
        <v>0.20060098379629632</v>
      </c>
      <c r="BP118" s="144">
        <f>IF(ISBLANK(laps_times[[#This Row],[59]]),"DNF",    rounds_cum_time[[#This Row],[58]]+laps_times[[#This Row],[59]])</f>
        <v>0.20447310185185189</v>
      </c>
      <c r="BQ118" s="144">
        <f>IF(ISBLANK(laps_times[[#This Row],[60]]),"DNF",    rounds_cum_time[[#This Row],[59]]+laps_times[[#This Row],[60]])</f>
        <v>0.20826692129629634</v>
      </c>
      <c r="BR118" s="144">
        <f>IF(ISBLANK(laps_times[[#This Row],[61]]),"DNF",    rounds_cum_time[[#This Row],[60]]+laps_times[[#This Row],[61]])</f>
        <v>0.21189621527777783</v>
      </c>
      <c r="BS118" s="144">
        <f>IF(ISBLANK(laps_times[[#This Row],[62]]),"DNF",    rounds_cum_time[[#This Row],[61]]+laps_times[[#This Row],[62]])</f>
        <v>0.21527056712962969</v>
      </c>
      <c r="BT118" s="145">
        <f>IF(ISBLANK(laps_times[[#This Row],[63]]),"DNF",    rounds_cum_time[[#This Row],[62]]+laps_times[[#This Row],[63]])</f>
        <v>0.21843386574074081</v>
      </c>
    </row>
    <row r="119" spans="2:72" x14ac:dyDescent="0.2">
      <c r="B119" s="130" t="s">
        <v>498</v>
      </c>
      <c r="C119" s="131">
        <f>laps_times[[#This Row],[s.č.]]</f>
        <v>45</v>
      </c>
      <c r="D119" s="131" t="str">
        <f>laps_times[[#This Row],[jméno]]</f>
        <v>Kmuníčková Jana</v>
      </c>
      <c r="E119" s="132">
        <f>laps_times[[#This Row],[roč]]</f>
        <v>1970</v>
      </c>
      <c r="F119" s="132" t="str">
        <f>laps_times[[#This Row],[kat]]</f>
        <v>Z2</v>
      </c>
      <c r="G119" s="132" t="str">
        <f>laps_times[[#This Row],[poř_kat]]</f>
        <v>DNF</v>
      </c>
      <c r="H119" s="146" t="str">
        <f>IF(ISBLANK(laps_times[[#This Row],[klub]]),"-",laps_times[[#This Row],[klub]])</f>
        <v>Maratón Klub Kladno</v>
      </c>
      <c r="I119" s="134" t="str">
        <f>laps_times[[#This Row],[celk. čas]]</f>
        <v>DNF</v>
      </c>
      <c r="J119" s="144">
        <f>laps_times[[#This Row],[1]]</f>
        <v>3.5545601851851849E-3</v>
      </c>
      <c r="K119" s="138">
        <f>IF(ISBLANK(laps_times[[#This Row],[2]]),"DNF",    rounds_cum_time[[#This Row],[1]]+laps_times[[#This Row],[2]])</f>
        <v>6.2897106481481484E-3</v>
      </c>
      <c r="L119" s="144">
        <f>IF(ISBLANK(laps_times[[#This Row],[3]]),"DNF",    rounds_cum_time[[#This Row],[2]]+laps_times[[#This Row],[3]])</f>
        <v>9.0570254629629629E-3</v>
      </c>
      <c r="M119" s="144">
        <f>IF(ISBLANK(laps_times[[#This Row],[4]]),"DNF",    rounds_cum_time[[#This Row],[3]]+laps_times[[#This Row],[4]])</f>
        <v>1.1854548611111111E-2</v>
      </c>
      <c r="N119" s="144">
        <f>IF(ISBLANK(laps_times[[#This Row],[5]]),"DNF",    rounds_cum_time[[#This Row],[4]]+laps_times[[#This Row],[5]])</f>
        <v>1.4690138888888888E-2</v>
      </c>
      <c r="O119" s="144">
        <f>IF(ISBLANK(laps_times[[#This Row],[6]]),"DNF",    rounds_cum_time[[#This Row],[5]]+laps_times[[#This Row],[6]])</f>
        <v>1.7542118055555556E-2</v>
      </c>
      <c r="P119" s="144">
        <f>IF(ISBLANK(laps_times[[#This Row],[7]]),"DNF",    rounds_cum_time[[#This Row],[6]]+laps_times[[#This Row],[7]])</f>
        <v>2.0386944444444444E-2</v>
      </c>
      <c r="Q119" s="144">
        <f>IF(ISBLANK(laps_times[[#This Row],[8]]),"DNF",    rounds_cum_time[[#This Row],[7]]+laps_times[[#This Row],[8]])</f>
        <v>2.3164803240740741E-2</v>
      </c>
      <c r="R119" s="144">
        <f>IF(ISBLANK(laps_times[[#This Row],[9]]),"DNF",    rounds_cum_time[[#This Row],[8]]+laps_times[[#This Row],[9]])</f>
        <v>2.5917731481481483E-2</v>
      </c>
      <c r="S119" s="144">
        <f>IF(ISBLANK(laps_times[[#This Row],[10]]),"DNF",    rounds_cum_time[[#This Row],[9]]+laps_times[[#This Row],[10]])</f>
        <v>2.8731203703703703E-2</v>
      </c>
      <c r="T119" s="144">
        <f>IF(ISBLANK(laps_times[[#This Row],[11]]),"DNF",    rounds_cum_time[[#This Row],[10]]+laps_times[[#This Row],[11]])</f>
        <v>3.1454652777777779E-2</v>
      </c>
      <c r="U119" s="144">
        <f>IF(ISBLANK(laps_times[[#This Row],[12]]),"DNF",    rounds_cum_time[[#This Row],[11]]+laps_times[[#This Row],[12]])</f>
        <v>3.416854166666667E-2</v>
      </c>
      <c r="V119" s="144">
        <f>IF(ISBLANK(laps_times[[#This Row],[13]]),"DNF",    rounds_cum_time[[#This Row],[12]]+laps_times[[#This Row],[13]])</f>
        <v>3.6880266203703709E-2</v>
      </c>
      <c r="W119" s="144">
        <f>IF(ISBLANK(laps_times[[#This Row],[14]]),"DNF",    rounds_cum_time[[#This Row],[13]]+laps_times[[#This Row],[14]])</f>
        <v>3.9629293981481489E-2</v>
      </c>
      <c r="X119" s="144">
        <f>IF(ISBLANK(laps_times[[#This Row],[15]]),"DNF",    rounds_cum_time[[#This Row],[14]]+laps_times[[#This Row],[15]])</f>
        <v>4.2413067129629639E-2</v>
      </c>
      <c r="Y119" s="144">
        <f>IF(ISBLANK(laps_times[[#This Row],[16]]),"DNF",    rounds_cum_time[[#This Row],[15]]+laps_times[[#This Row],[16]])</f>
        <v>4.5153009259259268E-2</v>
      </c>
      <c r="Z119" s="144">
        <f>IF(ISBLANK(laps_times[[#This Row],[17]]),"DNF",    rounds_cum_time[[#This Row],[16]]+laps_times[[#This Row],[17]])</f>
        <v>4.7992858796296306E-2</v>
      </c>
      <c r="AA119" s="144">
        <f>IF(ISBLANK(laps_times[[#This Row],[18]]),"DNF",    rounds_cum_time[[#This Row],[17]]+laps_times[[#This Row],[18]])</f>
        <v>5.0716145833333344E-2</v>
      </c>
      <c r="AB119" s="144">
        <f>IF(ISBLANK(laps_times[[#This Row],[19]]),"DNF",    rounds_cum_time[[#This Row],[18]]+laps_times[[#This Row],[19]])</f>
        <v>5.3475324074074085E-2</v>
      </c>
      <c r="AC119" s="144">
        <f>IF(ISBLANK(laps_times[[#This Row],[20]]),"DNF",    rounds_cum_time[[#This Row],[19]]+laps_times[[#This Row],[20]])</f>
        <v>5.6266006944444454E-2</v>
      </c>
      <c r="AD119" s="144">
        <f>IF(ISBLANK(laps_times[[#This Row],[21]]),"DNF",    rounds_cum_time[[#This Row],[20]]+laps_times[[#This Row],[21]])</f>
        <v>5.9045266203703713E-2</v>
      </c>
      <c r="AE119" s="144">
        <f>IF(ISBLANK(laps_times[[#This Row],[22]]),"DNF",    rounds_cum_time[[#This Row],[21]]+laps_times[[#This Row],[22]])</f>
        <v>6.1784166666666675E-2</v>
      </c>
      <c r="AF119" s="144">
        <f>IF(ISBLANK(laps_times[[#This Row],[23]]),"DNF",    rounds_cum_time[[#This Row],[22]]+laps_times[[#This Row],[23]])</f>
        <v>6.4541770833333345E-2</v>
      </c>
      <c r="AG119" s="144">
        <f>IF(ISBLANK(laps_times[[#This Row],[24]]),"DNF",    rounds_cum_time[[#This Row],[23]]+laps_times[[#This Row],[24]])</f>
        <v>6.7389618055555572E-2</v>
      </c>
      <c r="AH119" s="144">
        <f>IF(ISBLANK(laps_times[[#This Row],[25]]),"DNF",    rounds_cum_time[[#This Row],[24]]+laps_times[[#This Row],[25]])</f>
        <v>7.0140891203703717E-2</v>
      </c>
      <c r="AI119" s="144">
        <f>IF(ISBLANK(laps_times[[#This Row],[26]]),"DNF",    rounds_cum_time[[#This Row],[25]]+laps_times[[#This Row],[26]])</f>
        <v>7.2913020833333342E-2</v>
      </c>
      <c r="AJ119" s="144">
        <f>IF(ISBLANK(laps_times[[#This Row],[27]]),"DNF",    rounds_cum_time[[#This Row],[26]]+laps_times[[#This Row],[27]])</f>
        <v>7.5742199074074076E-2</v>
      </c>
      <c r="AK119" s="144">
        <f>IF(ISBLANK(laps_times[[#This Row],[28]]),"DNF",    rounds_cum_time[[#This Row],[27]]+laps_times[[#This Row],[28]])</f>
        <v>7.858496527777778E-2</v>
      </c>
      <c r="AL119" s="144">
        <f>IF(ISBLANK(laps_times[[#This Row],[29]]),"DNF",    rounds_cum_time[[#This Row],[28]]+laps_times[[#This Row],[29]])</f>
        <v>8.1410856481481483E-2</v>
      </c>
      <c r="AM119" s="144">
        <f>IF(ISBLANK(laps_times[[#This Row],[30]]),"DNF",    rounds_cum_time[[#This Row],[29]]+laps_times[[#This Row],[30]])</f>
        <v>8.4174166666666675E-2</v>
      </c>
      <c r="AN119" s="144">
        <f>IF(ISBLANK(laps_times[[#This Row],[31]]),"DNF",    rounds_cum_time[[#This Row],[30]]+laps_times[[#This Row],[31]])</f>
        <v>8.692666666666668E-2</v>
      </c>
      <c r="AO119" s="144">
        <f>IF(ISBLANK(laps_times[[#This Row],[32]]),"DNF",    rounds_cum_time[[#This Row],[31]]+laps_times[[#This Row],[32]])</f>
        <v>8.9926134259259272E-2</v>
      </c>
      <c r="AP119" s="144">
        <f>IF(ISBLANK(laps_times[[#This Row],[33]]),"DNF",    rounds_cum_time[[#This Row],[32]]+laps_times[[#This Row],[33]])</f>
        <v>9.2653125000000017E-2</v>
      </c>
      <c r="AQ119" s="144">
        <f>IF(ISBLANK(laps_times[[#This Row],[34]]),"DNF",    rounds_cum_time[[#This Row],[33]]+laps_times[[#This Row],[34]])</f>
        <v>9.5403576388888911E-2</v>
      </c>
      <c r="AR119" s="144">
        <f>IF(ISBLANK(laps_times[[#This Row],[35]]),"DNF",    rounds_cum_time[[#This Row],[34]]+laps_times[[#This Row],[35]])</f>
        <v>9.8219803240740769E-2</v>
      </c>
      <c r="AS119" s="144">
        <f>IF(ISBLANK(laps_times[[#This Row],[36]]),"DNF",    rounds_cum_time[[#This Row],[35]]+laps_times[[#This Row],[36]])</f>
        <v>0.10103570601851855</v>
      </c>
      <c r="AT119" s="144">
        <f>IF(ISBLANK(laps_times[[#This Row],[37]]),"DNF",    rounds_cum_time[[#This Row],[36]]+laps_times[[#This Row],[37]])</f>
        <v>0.10387065972222226</v>
      </c>
      <c r="AU119" s="144">
        <f>IF(ISBLANK(laps_times[[#This Row],[38]]),"DNF",    rounds_cum_time[[#This Row],[37]]+laps_times[[#This Row],[38]])</f>
        <v>0.10672829861111115</v>
      </c>
      <c r="AV119" s="144">
        <f>IF(ISBLANK(laps_times[[#This Row],[39]]),"DNF",    rounds_cum_time[[#This Row],[38]]+laps_times[[#This Row],[39]])</f>
        <v>0.10962958333333336</v>
      </c>
      <c r="AW119" s="144">
        <f>IF(ISBLANK(laps_times[[#This Row],[40]]),"DNF",    rounds_cum_time[[#This Row],[39]]+laps_times[[#This Row],[40]])</f>
        <v>0.11269236111111114</v>
      </c>
      <c r="AX119" s="144">
        <f>IF(ISBLANK(laps_times[[#This Row],[41]]),"DNF",    rounds_cum_time[[#This Row],[40]]+laps_times[[#This Row],[41]])</f>
        <v>0.11563340277777781</v>
      </c>
      <c r="AY119" s="144">
        <f>IF(ISBLANK(laps_times[[#This Row],[42]]),"DNF",    rounds_cum_time[[#This Row],[41]]+laps_times[[#This Row],[42]])</f>
        <v>0.11857454861111115</v>
      </c>
      <c r="AZ119" s="144">
        <f>IF(ISBLANK(laps_times[[#This Row],[43]]),"DNF",    rounds_cum_time[[#This Row],[42]]+laps_times[[#This Row],[43]])</f>
        <v>0.12146131944444448</v>
      </c>
      <c r="BA119" s="144">
        <f>IF(ISBLANK(laps_times[[#This Row],[44]]),"DNF",    rounds_cum_time[[#This Row],[43]]+laps_times[[#This Row],[44]])</f>
        <v>0.12441474537037041</v>
      </c>
      <c r="BB119" s="144">
        <f>IF(ISBLANK(laps_times[[#This Row],[45]]),"DNF",    rounds_cum_time[[#This Row],[44]]+laps_times[[#This Row],[45]])</f>
        <v>0.12737297453703708</v>
      </c>
      <c r="BC119" s="144">
        <f>IF(ISBLANK(laps_times[[#This Row],[46]]),"DNF",    rounds_cum_time[[#This Row],[45]]+laps_times[[#This Row],[46]])</f>
        <v>0.13084003472222228</v>
      </c>
      <c r="BD119" s="144">
        <f>IF(ISBLANK(laps_times[[#This Row],[47]]),"DNF",    rounds_cum_time[[#This Row],[46]]+laps_times[[#This Row],[47]])</f>
        <v>0.1338522106481482</v>
      </c>
      <c r="BE119" s="144">
        <f>IF(ISBLANK(laps_times[[#This Row],[48]]),"DNF",    rounds_cum_time[[#This Row],[47]]+laps_times[[#This Row],[48]])</f>
        <v>0.13688759259259264</v>
      </c>
      <c r="BF119" s="144">
        <f>IF(ISBLANK(laps_times[[#This Row],[49]]),"DNF",    rounds_cum_time[[#This Row],[48]]+laps_times[[#This Row],[49]])</f>
        <v>0.14001459490740745</v>
      </c>
      <c r="BG119" s="144">
        <f>IF(ISBLANK(laps_times[[#This Row],[50]]),"DNF",    rounds_cum_time[[#This Row],[49]]+laps_times[[#This Row],[50]])</f>
        <v>0.14341464120370373</v>
      </c>
      <c r="BH119" s="144">
        <f>IF(ISBLANK(laps_times[[#This Row],[51]]),"DNF",    rounds_cum_time[[#This Row],[50]]+laps_times[[#This Row],[51]])</f>
        <v>0.14665806712962964</v>
      </c>
      <c r="BI119" s="144">
        <f>IF(ISBLANK(laps_times[[#This Row],[52]]),"DNF",    rounds_cum_time[[#This Row],[51]]+laps_times[[#This Row],[52]])</f>
        <v>0.14996437500000001</v>
      </c>
      <c r="BJ119" s="144">
        <f>IF(ISBLANK(laps_times[[#This Row],[53]]),"DNF",    rounds_cum_time[[#This Row],[52]]+laps_times[[#This Row],[53]])</f>
        <v>0.15330509259259259</v>
      </c>
      <c r="BK119" s="144" t="str">
        <f>IF(ISBLANK(laps_times[[#This Row],[54]]),"DNF",    rounds_cum_time[[#This Row],[53]]+laps_times[[#This Row],[54]])</f>
        <v>DNF</v>
      </c>
      <c r="BL119" s="144" t="str">
        <f>IF(ISBLANK(laps_times[[#This Row],[55]]),"DNF",    rounds_cum_time[[#This Row],[54]]+laps_times[[#This Row],[55]])</f>
        <v>DNF</v>
      </c>
      <c r="BM119" s="144" t="str">
        <f>IF(ISBLANK(laps_times[[#This Row],[56]]),"DNF",    rounds_cum_time[[#This Row],[55]]+laps_times[[#This Row],[56]])</f>
        <v>DNF</v>
      </c>
      <c r="BN119" s="144" t="str">
        <f>IF(ISBLANK(laps_times[[#This Row],[57]]),"DNF",    rounds_cum_time[[#This Row],[56]]+laps_times[[#This Row],[57]])</f>
        <v>DNF</v>
      </c>
      <c r="BO119" s="144" t="str">
        <f>IF(ISBLANK(laps_times[[#This Row],[58]]),"DNF",    rounds_cum_time[[#This Row],[57]]+laps_times[[#This Row],[58]])</f>
        <v>DNF</v>
      </c>
      <c r="BP119" s="144" t="str">
        <f>IF(ISBLANK(laps_times[[#This Row],[59]]),"DNF",    rounds_cum_time[[#This Row],[58]]+laps_times[[#This Row],[59]])</f>
        <v>DNF</v>
      </c>
      <c r="BQ119" s="144" t="str">
        <f>IF(ISBLANK(laps_times[[#This Row],[60]]),"DNF",    rounds_cum_time[[#This Row],[59]]+laps_times[[#This Row],[60]])</f>
        <v>DNF</v>
      </c>
      <c r="BR119" s="144" t="str">
        <f>IF(ISBLANK(laps_times[[#This Row],[61]]),"DNF",    rounds_cum_time[[#This Row],[60]]+laps_times[[#This Row],[61]])</f>
        <v>DNF</v>
      </c>
      <c r="BS119" s="144" t="str">
        <f>IF(ISBLANK(laps_times[[#This Row],[62]]),"DNF",    rounds_cum_time[[#This Row],[61]]+laps_times[[#This Row],[62]])</f>
        <v>DNF</v>
      </c>
      <c r="BT119" s="145" t="str">
        <f>IF(ISBLANK(laps_times[[#This Row],[63]]),"DNF",    rounds_cum_time[[#This Row],[62]]+laps_times[[#This Row],[63]])</f>
        <v>DNF</v>
      </c>
    </row>
    <row r="120" spans="2:72" x14ac:dyDescent="0.2">
      <c r="B120" s="130" t="s">
        <v>498</v>
      </c>
      <c r="C120" s="131">
        <f>laps_times[[#This Row],[s.č.]]</f>
        <v>89</v>
      </c>
      <c r="D120" s="131" t="str">
        <f>laps_times[[#This Row],[jméno]]</f>
        <v>Havranová Stanislava</v>
      </c>
      <c r="E120" s="132">
        <f>laps_times[[#This Row],[roč]]</f>
        <v>1970</v>
      </c>
      <c r="F120" s="132" t="str">
        <f>laps_times[[#This Row],[kat]]</f>
        <v>Z2</v>
      </c>
      <c r="G120" s="132" t="str">
        <f>laps_times[[#This Row],[poř_kat]]</f>
        <v>DNF</v>
      </c>
      <c r="H120" s="146" t="str">
        <f>IF(ISBLANK(laps_times[[#This Row],[klub]]),"-",laps_times[[#This Row],[klub]])</f>
        <v>-</v>
      </c>
      <c r="I120" s="134" t="str">
        <f>laps_times[[#This Row],[celk. čas]]</f>
        <v>DNF</v>
      </c>
      <c r="J120" s="144">
        <f>laps_times[[#This Row],[1]]</f>
        <v>3.2314930555555552E-3</v>
      </c>
      <c r="K120" s="138">
        <f>IF(ISBLANK(laps_times[[#This Row],[2]]),"DNF",    rounds_cum_time[[#This Row],[1]]+laps_times[[#This Row],[2]])</f>
        <v>5.8103587962962961E-3</v>
      </c>
      <c r="L120" s="144">
        <f>IF(ISBLANK(laps_times[[#This Row],[3]]),"DNF",    rounds_cum_time[[#This Row],[2]]+laps_times[[#This Row],[3]])</f>
        <v>8.3998379629629631E-3</v>
      </c>
      <c r="M120" s="144">
        <f>IF(ISBLANK(laps_times[[#This Row],[4]]),"DNF",    rounds_cum_time[[#This Row],[3]]+laps_times[[#This Row],[4]])</f>
        <v>1.1037905092592592E-2</v>
      </c>
      <c r="N120" s="144">
        <f>IF(ISBLANK(laps_times[[#This Row],[5]]),"DNF",    rounds_cum_time[[#This Row],[4]]+laps_times[[#This Row],[5]])</f>
        <v>1.3662766203703703E-2</v>
      </c>
      <c r="O120" s="144">
        <f>IF(ISBLANK(laps_times[[#This Row],[6]]),"DNF",    rounds_cum_time[[#This Row],[5]]+laps_times[[#This Row],[6]])</f>
        <v>1.6269479166666666E-2</v>
      </c>
      <c r="P120" s="144">
        <f>IF(ISBLANK(laps_times[[#This Row],[7]]),"DNF",    rounds_cum_time[[#This Row],[6]]+laps_times[[#This Row],[7]])</f>
        <v>1.8901493055555555E-2</v>
      </c>
      <c r="Q120" s="144">
        <f>IF(ISBLANK(laps_times[[#This Row],[8]]),"DNF",    rounds_cum_time[[#This Row],[7]]+laps_times[[#This Row],[8]])</f>
        <v>2.1539189814814813E-2</v>
      </c>
      <c r="R120" s="144">
        <f>IF(ISBLANK(laps_times[[#This Row],[9]]),"DNF",    rounds_cum_time[[#This Row],[8]]+laps_times[[#This Row],[9]])</f>
        <v>2.4175624999999999E-2</v>
      </c>
      <c r="S120" s="144">
        <f>IF(ISBLANK(laps_times[[#This Row],[10]]),"DNF",    rounds_cum_time[[#This Row],[9]]+laps_times[[#This Row],[10]])</f>
        <v>2.6862002314814816E-2</v>
      </c>
      <c r="T120" s="144">
        <f>IF(ISBLANK(laps_times[[#This Row],[11]]),"DNF",    rounds_cum_time[[#This Row],[10]]+laps_times[[#This Row],[11]])</f>
        <v>2.956422453703704E-2</v>
      </c>
      <c r="U120" s="144">
        <f>IF(ISBLANK(laps_times[[#This Row],[12]]),"DNF",    rounds_cum_time[[#This Row],[11]]+laps_times[[#This Row],[12]])</f>
        <v>3.223694444444445E-2</v>
      </c>
      <c r="V120" s="144">
        <f>IF(ISBLANK(laps_times[[#This Row],[13]]),"DNF",    rounds_cum_time[[#This Row],[12]]+laps_times[[#This Row],[13]])</f>
        <v>3.4925706018518521E-2</v>
      </c>
      <c r="W120" s="144">
        <f>IF(ISBLANK(laps_times[[#This Row],[14]]),"DNF",    rounds_cum_time[[#This Row],[13]]+laps_times[[#This Row],[14]])</f>
        <v>3.7633923611111113E-2</v>
      </c>
      <c r="X120" s="144">
        <f>IF(ISBLANK(laps_times[[#This Row],[15]]),"DNF",    rounds_cum_time[[#This Row],[14]]+laps_times[[#This Row],[15]])</f>
        <v>4.0358333333333336E-2</v>
      </c>
      <c r="Y120" s="144">
        <f>IF(ISBLANK(laps_times[[#This Row],[16]]),"DNF",    rounds_cum_time[[#This Row],[15]]+laps_times[[#This Row],[16]])</f>
        <v>4.3057604166666673E-2</v>
      </c>
      <c r="Z120" s="144">
        <f>IF(ISBLANK(laps_times[[#This Row],[17]]),"DNF",    rounds_cum_time[[#This Row],[16]]+laps_times[[#This Row],[17]])</f>
        <v>4.5847847222222231E-2</v>
      </c>
      <c r="AA120" s="144">
        <f>IF(ISBLANK(laps_times[[#This Row],[18]]),"DNF",    rounds_cum_time[[#This Row],[17]]+laps_times[[#This Row],[18]])</f>
        <v>4.8552800925925933E-2</v>
      </c>
      <c r="AB120" s="144">
        <f>IF(ISBLANK(laps_times[[#This Row],[19]]),"DNF",    rounds_cum_time[[#This Row],[18]]+laps_times[[#This Row],[19]])</f>
        <v>5.1303379629629636E-2</v>
      </c>
      <c r="AC120" s="144">
        <f>IF(ISBLANK(laps_times[[#This Row],[20]]),"DNF",    rounds_cum_time[[#This Row],[19]]+laps_times[[#This Row],[20]])</f>
        <v>5.4046747685185192E-2</v>
      </c>
      <c r="AD120" s="144">
        <f>IF(ISBLANK(laps_times[[#This Row],[21]]),"DNF",    rounds_cum_time[[#This Row],[20]]+laps_times[[#This Row],[21]])</f>
        <v>5.6803865740740749E-2</v>
      </c>
      <c r="AE120" s="144">
        <f>IF(ISBLANK(laps_times[[#This Row],[22]]),"DNF",    rounds_cum_time[[#This Row],[21]]+laps_times[[#This Row],[22]])</f>
        <v>5.9567893518518523E-2</v>
      </c>
      <c r="AF120" s="144">
        <f>IF(ISBLANK(laps_times[[#This Row],[23]]),"DNF",    rounds_cum_time[[#This Row],[22]]+laps_times[[#This Row],[23]])</f>
        <v>6.2372129629629632E-2</v>
      </c>
      <c r="AG120" s="144">
        <f>IF(ISBLANK(laps_times[[#This Row],[24]]),"DNF",    rounds_cum_time[[#This Row],[23]]+laps_times[[#This Row],[24]])</f>
        <v>6.5188344907407408E-2</v>
      </c>
      <c r="AH120" s="144">
        <f>IF(ISBLANK(laps_times[[#This Row],[25]]),"DNF",    rounds_cum_time[[#This Row],[24]]+laps_times[[#This Row],[25]])</f>
        <v>6.8012152777777779E-2</v>
      </c>
      <c r="AI120" s="144">
        <f>IF(ISBLANK(laps_times[[#This Row],[26]]),"DNF",    rounds_cum_time[[#This Row],[25]]+laps_times[[#This Row],[26]])</f>
        <v>7.0848611111111112E-2</v>
      </c>
      <c r="AJ120" s="144">
        <f>IF(ISBLANK(laps_times[[#This Row],[27]]),"DNF",    rounds_cum_time[[#This Row],[26]]+laps_times[[#This Row],[27]])</f>
        <v>7.3775451388888885E-2</v>
      </c>
      <c r="AK120" s="144">
        <f>IF(ISBLANK(laps_times[[#This Row],[28]]),"DNF",    rounds_cum_time[[#This Row],[27]]+laps_times[[#This Row],[28]])</f>
        <v>7.6633159722222219E-2</v>
      </c>
      <c r="AL120" s="144">
        <f>IF(ISBLANK(laps_times[[#This Row],[29]]),"DNF",    rounds_cum_time[[#This Row],[28]]+laps_times[[#This Row],[29]])</f>
        <v>7.9489687500000003E-2</v>
      </c>
      <c r="AM120" s="144">
        <f>IF(ISBLANK(laps_times[[#This Row],[30]]),"DNF",    rounds_cum_time[[#This Row],[29]]+laps_times[[#This Row],[30]])</f>
        <v>8.2376967592592595E-2</v>
      </c>
      <c r="AN120" s="144">
        <f>IF(ISBLANK(laps_times[[#This Row],[31]]),"DNF",    rounds_cum_time[[#This Row],[30]]+laps_times[[#This Row],[31]])</f>
        <v>8.5261782407407408E-2</v>
      </c>
      <c r="AO120" s="144">
        <f>IF(ISBLANK(laps_times[[#This Row],[32]]),"DNF",    rounds_cum_time[[#This Row],[31]]+laps_times[[#This Row],[32]])</f>
        <v>8.817538194444445E-2</v>
      </c>
      <c r="AP120" s="144">
        <f>IF(ISBLANK(laps_times[[#This Row],[33]]),"DNF",    rounds_cum_time[[#This Row],[32]]+laps_times[[#This Row],[33]])</f>
        <v>9.1148634259259259E-2</v>
      </c>
      <c r="AQ120" s="144">
        <f>IF(ISBLANK(laps_times[[#This Row],[34]]),"DNF",    rounds_cum_time[[#This Row],[33]]+laps_times[[#This Row],[34]])</f>
        <v>9.4362233796296296E-2</v>
      </c>
      <c r="AR120" s="144">
        <f>IF(ISBLANK(laps_times[[#This Row],[35]]),"DNF",    rounds_cum_time[[#This Row],[34]]+laps_times[[#This Row],[35]])</f>
        <v>9.7349722222222226E-2</v>
      </c>
      <c r="AS120" s="144">
        <f>IF(ISBLANK(laps_times[[#This Row],[36]]),"DNF",    rounds_cum_time[[#This Row],[35]]+laps_times[[#This Row],[36]])</f>
        <v>0.1003226851851852</v>
      </c>
      <c r="AT120" s="144">
        <f>IF(ISBLANK(laps_times[[#This Row],[37]]),"DNF",    rounds_cum_time[[#This Row],[36]]+laps_times[[#This Row],[37]])</f>
        <v>0.10339245370370372</v>
      </c>
      <c r="AU120" s="144">
        <f>IF(ISBLANK(laps_times[[#This Row],[38]]),"DNF",    rounds_cum_time[[#This Row],[37]]+laps_times[[#This Row],[38]])</f>
        <v>0.10638824074074076</v>
      </c>
      <c r="AV120" s="144">
        <f>IF(ISBLANK(laps_times[[#This Row],[39]]),"DNF",    rounds_cum_time[[#This Row],[38]]+laps_times[[#This Row],[39]])</f>
        <v>0.10937844907407408</v>
      </c>
      <c r="AW120" s="144">
        <f>IF(ISBLANK(laps_times[[#This Row],[40]]),"DNF",    rounds_cum_time[[#This Row],[39]]+laps_times[[#This Row],[40]])</f>
        <v>0.11245387731481482</v>
      </c>
      <c r="AX120" s="144">
        <f>IF(ISBLANK(laps_times[[#This Row],[41]]),"DNF",    rounds_cum_time[[#This Row],[40]]+laps_times[[#This Row],[41]])</f>
        <v>0.11556965277777778</v>
      </c>
      <c r="AY120" s="144">
        <f>IF(ISBLANK(laps_times[[#This Row],[42]]),"DNF",    rounds_cum_time[[#This Row],[41]]+laps_times[[#This Row],[42]])</f>
        <v>0.1188285300925926</v>
      </c>
      <c r="AZ120" s="144">
        <f>IF(ISBLANK(laps_times[[#This Row],[43]]),"DNF",    rounds_cum_time[[#This Row],[42]]+laps_times[[#This Row],[43]])</f>
        <v>0.12187937500000001</v>
      </c>
      <c r="BA120" s="144">
        <f>IF(ISBLANK(laps_times[[#This Row],[44]]),"DNF",    rounds_cum_time[[#This Row],[43]]+laps_times[[#This Row],[44]])</f>
        <v>0.12505520833333333</v>
      </c>
      <c r="BB120" s="144">
        <f>IF(ISBLANK(laps_times[[#This Row],[45]]),"DNF",    rounds_cum_time[[#This Row],[44]]+laps_times[[#This Row],[45]])</f>
        <v>0.12889957175925926</v>
      </c>
      <c r="BC120" s="144">
        <f>IF(ISBLANK(laps_times[[#This Row],[46]]),"DNF",    rounds_cum_time[[#This Row],[45]]+laps_times[[#This Row],[46]])</f>
        <v>0.13230342592592592</v>
      </c>
      <c r="BD120" s="144">
        <f>IF(ISBLANK(laps_times[[#This Row],[47]]),"DNF",    rounds_cum_time[[#This Row],[46]]+laps_times[[#This Row],[47]])</f>
        <v>0.13555793981481482</v>
      </c>
      <c r="BE120" s="144">
        <f>IF(ISBLANK(laps_times[[#This Row],[48]]),"DNF",    rounds_cum_time[[#This Row],[47]]+laps_times[[#This Row],[48]])</f>
        <v>0.13887656249999999</v>
      </c>
      <c r="BF120" s="144">
        <f>IF(ISBLANK(laps_times[[#This Row],[49]]),"DNF",    rounds_cum_time[[#This Row],[48]]+laps_times[[#This Row],[49]])</f>
        <v>0.1422988773148148</v>
      </c>
      <c r="BG120" s="144">
        <f>IF(ISBLANK(laps_times[[#This Row],[50]]),"DNF",    rounds_cum_time[[#This Row],[49]]+laps_times[[#This Row],[50]])</f>
        <v>0.14585512731481481</v>
      </c>
      <c r="BH120" s="144" t="str">
        <f>IF(ISBLANK(laps_times[[#This Row],[51]]),"DNF",    rounds_cum_time[[#This Row],[50]]+laps_times[[#This Row],[51]])</f>
        <v>DNF</v>
      </c>
      <c r="BI120" s="144" t="str">
        <f>IF(ISBLANK(laps_times[[#This Row],[52]]),"DNF",    rounds_cum_time[[#This Row],[51]]+laps_times[[#This Row],[52]])</f>
        <v>DNF</v>
      </c>
      <c r="BJ120" s="144" t="str">
        <f>IF(ISBLANK(laps_times[[#This Row],[53]]),"DNF",    rounds_cum_time[[#This Row],[52]]+laps_times[[#This Row],[53]])</f>
        <v>DNF</v>
      </c>
      <c r="BK120" s="144" t="str">
        <f>IF(ISBLANK(laps_times[[#This Row],[54]]),"DNF",    rounds_cum_time[[#This Row],[53]]+laps_times[[#This Row],[54]])</f>
        <v>DNF</v>
      </c>
      <c r="BL120" s="144" t="str">
        <f>IF(ISBLANK(laps_times[[#This Row],[55]]),"DNF",    rounds_cum_time[[#This Row],[54]]+laps_times[[#This Row],[55]])</f>
        <v>DNF</v>
      </c>
      <c r="BM120" s="144" t="str">
        <f>IF(ISBLANK(laps_times[[#This Row],[56]]),"DNF",    rounds_cum_time[[#This Row],[55]]+laps_times[[#This Row],[56]])</f>
        <v>DNF</v>
      </c>
      <c r="BN120" s="144" t="str">
        <f>IF(ISBLANK(laps_times[[#This Row],[57]]),"DNF",    rounds_cum_time[[#This Row],[56]]+laps_times[[#This Row],[57]])</f>
        <v>DNF</v>
      </c>
      <c r="BO120" s="144" t="str">
        <f>IF(ISBLANK(laps_times[[#This Row],[58]]),"DNF",    rounds_cum_time[[#This Row],[57]]+laps_times[[#This Row],[58]])</f>
        <v>DNF</v>
      </c>
      <c r="BP120" s="144" t="str">
        <f>IF(ISBLANK(laps_times[[#This Row],[59]]),"DNF",    rounds_cum_time[[#This Row],[58]]+laps_times[[#This Row],[59]])</f>
        <v>DNF</v>
      </c>
      <c r="BQ120" s="144" t="str">
        <f>IF(ISBLANK(laps_times[[#This Row],[60]]),"DNF",    rounds_cum_time[[#This Row],[59]]+laps_times[[#This Row],[60]])</f>
        <v>DNF</v>
      </c>
      <c r="BR120" s="144" t="str">
        <f>IF(ISBLANK(laps_times[[#This Row],[61]]),"DNF",    rounds_cum_time[[#This Row],[60]]+laps_times[[#This Row],[61]])</f>
        <v>DNF</v>
      </c>
      <c r="BS120" s="144" t="str">
        <f>IF(ISBLANK(laps_times[[#This Row],[62]]),"DNF",    rounds_cum_time[[#This Row],[61]]+laps_times[[#This Row],[62]])</f>
        <v>DNF</v>
      </c>
      <c r="BT120" s="145" t="str">
        <f>IF(ISBLANK(laps_times[[#This Row],[63]]),"DNF",    rounds_cum_time[[#This Row],[62]]+laps_times[[#This Row],[63]])</f>
        <v>DNF</v>
      </c>
    </row>
    <row r="121" spans="2:72" x14ac:dyDescent="0.2">
      <c r="B121" s="130" t="s">
        <v>498</v>
      </c>
      <c r="C121" s="131">
        <f>laps_times[[#This Row],[s.č.]]</f>
        <v>49</v>
      </c>
      <c r="D121" s="131" t="str">
        <f>laps_times[[#This Row],[jméno]]</f>
        <v>Kmuníček Miloš</v>
      </c>
      <c r="E121" s="132">
        <f>laps_times[[#This Row],[roč]]</f>
        <v>1961</v>
      </c>
      <c r="F121" s="132" t="str">
        <f>laps_times[[#This Row],[kat]]</f>
        <v>M4</v>
      </c>
      <c r="G121" s="132" t="str">
        <f>laps_times[[#This Row],[poř_kat]]</f>
        <v>DNF</v>
      </c>
      <c r="H121" s="146" t="str">
        <f>IF(ISBLANK(laps_times[[#This Row],[klub]]),"-",laps_times[[#This Row],[klub]])</f>
        <v>Maratón Klub Kladno</v>
      </c>
      <c r="I121" s="134" t="str">
        <f>laps_times[[#This Row],[celk. čas]]</f>
        <v>DNF</v>
      </c>
      <c r="J121" s="144">
        <f>laps_times[[#This Row],[1]]</f>
        <v>3.0500347222222226E-3</v>
      </c>
      <c r="K121" s="138">
        <f>IF(ISBLANK(laps_times[[#This Row],[2]]),"DNF",    rounds_cum_time[[#This Row],[1]]+laps_times[[#This Row],[2]])</f>
        <v>5.3519444444444448E-3</v>
      </c>
      <c r="L121" s="144">
        <f>IF(ISBLANK(laps_times[[#This Row],[3]]),"DNF",    rounds_cum_time[[#This Row],[2]]+laps_times[[#This Row],[3]])</f>
        <v>7.6703819444444449E-3</v>
      </c>
      <c r="M121" s="144">
        <f>IF(ISBLANK(laps_times[[#This Row],[4]]),"DNF",    rounds_cum_time[[#This Row],[3]]+laps_times[[#This Row],[4]])</f>
        <v>9.9508449074074082E-3</v>
      </c>
      <c r="N121" s="144">
        <f>IF(ISBLANK(laps_times[[#This Row],[5]]),"DNF",    rounds_cum_time[[#This Row],[4]]+laps_times[[#This Row],[5]])</f>
        <v>1.2225462962962964E-2</v>
      </c>
      <c r="O121" s="144">
        <f>IF(ISBLANK(laps_times[[#This Row],[6]]),"DNF",    rounds_cum_time[[#This Row],[5]]+laps_times[[#This Row],[6]])</f>
        <v>1.4440092592592595E-2</v>
      </c>
      <c r="P121" s="144">
        <f>IF(ISBLANK(laps_times[[#This Row],[7]]),"DNF",    rounds_cum_time[[#This Row],[6]]+laps_times[[#This Row],[7]])</f>
        <v>1.6666030092592595E-2</v>
      </c>
      <c r="Q121" s="144">
        <f>IF(ISBLANK(laps_times[[#This Row],[8]]),"DNF",    rounds_cum_time[[#This Row],[7]]+laps_times[[#This Row],[8]])</f>
        <v>1.884351851851852E-2</v>
      </c>
      <c r="R121" s="144">
        <f>IF(ISBLANK(laps_times[[#This Row],[9]]),"DNF",    rounds_cum_time[[#This Row],[8]]+laps_times[[#This Row],[9]])</f>
        <v>2.1040509259259262E-2</v>
      </c>
      <c r="S121" s="144">
        <f>IF(ISBLANK(laps_times[[#This Row],[10]]),"DNF",    rounds_cum_time[[#This Row],[9]]+laps_times[[#This Row],[10]])</f>
        <v>2.3652094907407412E-2</v>
      </c>
      <c r="T121" s="144">
        <f>IF(ISBLANK(laps_times[[#This Row],[11]]),"DNF",    rounds_cum_time[[#This Row],[10]]+laps_times[[#This Row],[11]])</f>
        <v>2.5834039351851856E-2</v>
      </c>
      <c r="U121" s="144">
        <f>IF(ISBLANK(laps_times[[#This Row],[12]]),"DNF",    rounds_cum_time[[#This Row],[11]]+laps_times[[#This Row],[12]])</f>
        <v>2.7993842592592598E-2</v>
      </c>
      <c r="V121" s="144">
        <f>IF(ISBLANK(laps_times[[#This Row],[13]]),"DNF",    rounds_cum_time[[#This Row],[12]]+laps_times[[#This Row],[13]])</f>
        <v>3.0296990740740746E-2</v>
      </c>
      <c r="W121" s="144">
        <f>IF(ISBLANK(laps_times[[#This Row],[14]]),"DNF",    rounds_cum_time[[#This Row],[13]]+laps_times[[#This Row],[14]])</f>
        <v>3.2531666666666674E-2</v>
      </c>
      <c r="X121" s="144">
        <f>IF(ISBLANK(laps_times[[#This Row],[15]]),"DNF",    rounds_cum_time[[#This Row],[14]]+laps_times[[#This Row],[15]])</f>
        <v>3.471898148148149E-2</v>
      </c>
      <c r="Y121" s="144">
        <f>IF(ISBLANK(laps_times[[#This Row],[16]]),"DNF",    rounds_cum_time[[#This Row],[15]]+laps_times[[#This Row],[16]])</f>
        <v>3.6950046296296307E-2</v>
      </c>
      <c r="Z121" s="144">
        <f>IF(ISBLANK(laps_times[[#This Row],[17]]),"DNF",    rounds_cum_time[[#This Row],[16]]+laps_times[[#This Row],[17]])</f>
        <v>3.9162685185185196E-2</v>
      </c>
      <c r="AA121" s="144">
        <f>IF(ISBLANK(laps_times[[#This Row],[18]]),"DNF",    rounds_cum_time[[#This Row],[17]]+laps_times[[#This Row],[18]])</f>
        <v>4.1393449074074086E-2</v>
      </c>
      <c r="AB121" s="144">
        <f>IF(ISBLANK(laps_times[[#This Row],[19]]),"DNF",    rounds_cum_time[[#This Row],[18]]+laps_times[[#This Row],[19]])</f>
        <v>4.3651377314814825E-2</v>
      </c>
      <c r="AC121" s="144">
        <f>IF(ISBLANK(laps_times[[#This Row],[20]]),"DNF",    rounds_cum_time[[#This Row],[19]]+laps_times[[#This Row],[20]])</f>
        <v>4.5864293981481494E-2</v>
      </c>
      <c r="AD121" s="144">
        <f>IF(ISBLANK(laps_times[[#This Row],[21]]),"DNF",    rounds_cum_time[[#This Row],[20]]+laps_times[[#This Row],[21]])</f>
        <v>4.8080381944444459E-2</v>
      </c>
      <c r="AE121" s="144">
        <f>IF(ISBLANK(laps_times[[#This Row],[22]]),"DNF",    rounds_cum_time[[#This Row],[21]]+laps_times[[#This Row],[22]])</f>
        <v>5.0416400462962974E-2</v>
      </c>
      <c r="AF121" s="144">
        <f>IF(ISBLANK(laps_times[[#This Row],[23]]),"DNF",    rounds_cum_time[[#This Row],[22]]+laps_times[[#This Row],[23]])</f>
        <v>5.3121111111111119E-2</v>
      </c>
      <c r="AG121" s="144">
        <f>IF(ISBLANK(laps_times[[#This Row],[24]]),"DNF",    rounds_cum_time[[#This Row],[23]]+laps_times[[#This Row],[24]])</f>
        <v>5.5313483796296303E-2</v>
      </c>
      <c r="AH121" s="144">
        <f>IF(ISBLANK(laps_times[[#This Row],[25]]),"DNF",    rounds_cum_time[[#This Row],[24]]+laps_times[[#This Row],[25]])</f>
        <v>5.7578414351851862E-2</v>
      </c>
      <c r="AI121" s="144">
        <f>IF(ISBLANK(laps_times[[#This Row],[26]]),"DNF",    rounds_cum_time[[#This Row],[25]]+laps_times[[#This Row],[26]])</f>
        <v>5.980693287037038E-2</v>
      </c>
      <c r="AJ121" s="144">
        <f>IF(ISBLANK(laps_times[[#This Row],[27]]),"DNF",    rounds_cum_time[[#This Row],[26]]+laps_times[[#This Row],[27]])</f>
        <v>6.2059479166666674E-2</v>
      </c>
      <c r="AK121" s="144">
        <f>IF(ISBLANK(laps_times[[#This Row],[28]]),"DNF",    rounds_cum_time[[#This Row],[27]]+laps_times[[#This Row],[28]])</f>
        <v>6.441703703703705E-2</v>
      </c>
      <c r="AL121" s="144">
        <f>IF(ISBLANK(laps_times[[#This Row],[29]]),"DNF",    rounds_cum_time[[#This Row],[28]]+laps_times[[#This Row],[29]])</f>
        <v>6.668194444444446E-2</v>
      </c>
      <c r="AM121" s="144">
        <f>IF(ISBLANK(laps_times[[#This Row],[30]]),"DNF",    rounds_cum_time[[#This Row],[29]]+laps_times[[#This Row],[30]])</f>
        <v>6.8995659722222241E-2</v>
      </c>
      <c r="AN121" s="144">
        <f>IF(ISBLANK(laps_times[[#This Row],[31]]),"DNF",    rounds_cum_time[[#This Row],[30]]+laps_times[[#This Row],[31]])</f>
        <v>7.1314849537037053E-2</v>
      </c>
      <c r="AO121" s="144">
        <f>IF(ISBLANK(laps_times[[#This Row],[32]]),"DNF",    rounds_cum_time[[#This Row],[31]]+laps_times[[#This Row],[32]])</f>
        <v>7.3847858796296309E-2</v>
      </c>
      <c r="AP121" s="144">
        <f>IF(ISBLANK(laps_times[[#This Row],[33]]),"DNF",    rounds_cum_time[[#This Row],[32]]+laps_times[[#This Row],[33]])</f>
        <v>7.6189050925925941E-2</v>
      </c>
      <c r="AQ121" s="144">
        <f>IF(ISBLANK(laps_times[[#This Row],[34]]),"DNF",    rounds_cum_time[[#This Row],[33]]+laps_times[[#This Row],[34]])</f>
        <v>7.8501145833333355E-2</v>
      </c>
      <c r="AR121" s="144">
        <f>IF(ISBLANK(laps_times[[#This Row],[35]]),"DNF",    rounds_cum_time[[#This Row],[34]]+laps_times[[#This Row],[35]])</f>
        <v>8.0820439814814835E-2</v>
      </c>
      <c r="AS121" s="144">
        <f>IF(ISBLANK(laps_times[[#This Row],[36]]),"DNF",    rounds_cum_time[[#This Row],[35]]+laps_times[[#This Row],[36]])</f>
        <v>8.3140844907407432E-2</v>
      </c>
      <c r="AT121" s="144">
        <f>IF(ISBLANK(laps_times[[#This Row],[37]]),"DNF",    rounds_cum_time[[#This Row],[36]]+laps_times[[#This Row],[37]])</f>
        <v>8.5594513888888918E-2</v>
      </c>
      <c r="AU121" s="144">
        <f>IF(ISBLANK(laps_times[[#This Row],[38]]),"DNF",    rounds_cum_time[[#This Row],[37]]+laps_times[[#This Row],[38]])</f>
        <v>8.7915254629629652E-2</v>
      </c>
      <c r="AV121" s="144">
        <f>IF(ISBLANK(laps_times[[#This Row],[39]]),"DNF",    rounds_cum_time[[#This Row],[38]]+laps_times[[#This Row],[39]])</f>
        <v>9.0253784722222244E-2</v>
      </c>
      <c r="AW121" s="144">
        <f>IF(ISBLANK(laps_times[[#This Row],[40]]),"DNF",    rounds_cum_time[[#This Row],[39]]+laps_times[[#This Row],[40]])</f>
        <v>9.2595023148148173E-2</v>
      </c>
      <c r="AX121" s="144">
        <f>IF(ISBLANK(laps_times[[#This Row],[41]]),"DNF",    rounds_cum_time[[#This Row],[40]]+laps_times[[#This Row],[41]])</f>
        <v>9.4983831018518539E-2</v>
      </c>
      <c r="AY121" s="144">
        <f>IF(ISBLANK(laps_times[[#This Row],[42]]),"DNF",    rounds_cum_time[[#This Row],[41]]+laps_times[[#This Row],[42]])</f>
        <v>9.7793796296296323E-2</v>
      </c>
      <c r="AZ121" s="144">
        <f>IF(ISBLANK(laps_times[[#This Row],[43]]),"DNF",    rounds_cum_time[[#This Row],[42]]+laps_times[[#This Row],[43]])</f>
        <v>0.10024687500000003</v>
      </c>
      <c r="BA121" s="144">
        <f>IF(ISBLANK(laps_times[[#This Row],[44]]),"DNF",    rounds_cum_time[[#This Row],[43]]+laps_times[[#This Row],[44]])</f>
        <v>0.10272100694444447</v>
      </c>
      <c r="BB121" s="144">
        <f>IF(ISBLANK(laps_times[[#This Row],[45]]),"DNF",    rounds_cum_time[[#This Row],[44]]+laps_times[[#This Row],[45]])</f>
        <v>0.1051685416666667</v>
      </c>
      <c r="BC121" s="144">
        <f>IF(ISBLANK(laps_times[[#This Row],[46]]),"DNF",    rounds_cum_time[[#This Row],[45]]+laps_times[[#This Row],[46]])</f>
        <v>0.10754718750000003</v>
      </c>
      <c r="BD121" s="144">
        <f>IF(ISBLANK(laps_times[[#This Row],[47]]),"DNF",    rounds_cum_time[[#This Row],[46]]+laps_times[[#This Row],[47]])</f>
        <v>0.11000791666666669</v>
      </c>
      <c r="BE121" s="144">
        <f>IF(ISBLANK(laps_times[[#This Row],[48]]),"DNF",    rounds_cum_time[[#This Row],[47]]+laps_times[[#This Row],[48]])</f>
        <v>0.11258155092592595</v>
      </c>
      <c r="BF121" s="144" t="str">
        <f>IF(ISBLANK(laps_times[[#This Row],[49]]),"DNF",    rounds_cum_time[[#This Row],[48]]+laps_times[[#This Row],[49]])</f>
        <v>DNF</v>
      </c>
      <c r="BG121" s="144" t="str">
        <f>IF(ISBLANK(laps_times[[#This Row],[50]]),"DNF",    rounds_cum_time[[#This Row],[49]]+laps_times[[#This Row],[50]])</f>
        <v>DNF</v>
      </c>
      <c r="BH121" s="144" t="str">
        <f>IF(ISBLANK(laps_times[[#This Row],[51]]),"DNF",    rounds_cum_time[[#This Row],[50]]+laps_times[[#This Row],[51]])</f>
        <v>DNF</v>
      </c>
      <c r="BI121" s="144" t="str">
        <f>IF(ISBLANK(laps_times[[#This Row],[52]]),"DNF",    rounds_cum_time[[#This Row],[51]]+laps_times[[#This Row],[52]])</f>
        <v>DNF</v>
      </c>
      <c r="BJ121" s="144" t="str">
        <f>IF(ISBLANK(laps_times[[#This Row],[53]]),"DNF",    rounds_cum_time[[#This Row],[52]]+laps_times[[#This Row],[53]])</f>
        <v>DNF</v>
      </c>
      <c r="BK121" s="144" t="str">
        <f>IF(ISBLANK(laps_times[[#This Row],[54]]),"DNF",    rounds_cum_time[[#This Row],[53]]+laps_times[[#This Row],[54]])</f>
        <v>DNF</v>
      </c>
      <c r="BL121" s="144" t="str">
        <f>IF(ISBLANK(laps_times[[#This Row],[55]]),"DNF",    rounds_cum_time[[#This Row],[54]]+laps_times[[#This Row],[55]])</f>
        <v>DNF</v>
      </c>
      <c r="BM121" s="144" t="str">
        <f>IF(ISBLANK(laps_times[[#This Row],[56]]),"DNF",    rounds_cum_time[[#This Row],[55]]+laps_times[[#This Row],[56]])</f>
        <v>DNF</v>
      </c>
      <c r="BN121" s="144" t="str">
        <f>IF(ISBLANK(laps_times[[#This Row],[57]]),"DNF",    rounds_cum_time[[#This Row],[56]]+laps_times[[#This Row],[57]])</f>
        <v>DNF</v>
      </c>
      <c r="BO121" s="144" t="str">
        <f>IF(ISBLANK(laps_times[[#This Row],[58]]),"DNF",    rounds_cum_time[[#This Row],[57]]+laps_times[[#This Row],[58]])</f>
        <v>DNF</v>
      </c>
      <c r="BP121" s="144" t="str">
        <f>IF(ISBLANK(laps_times[[#This Row],[59]]),"DNF",    rounds_cum_time[[#This Row],[58]]+laps_times[[#This Row],[59]])</f>
        <v>DNF</v>
      </c>
      <c r="BQ121" s="144" t="str">
        <f>IF(ISBLANK(laps_times[[#This Row],[60]]),"DNF",    rounds_cum_time[[#This Row],[59]]+laps_times[[#This Row],[60]])</f>
        <v>DNF</v>
      </c>
      <c r="BR121" s="144" t="str">
        <f>IF(ISBLANK(laps_times[[#This Row],[61]]),"DNF",    rounds_cum_time[[#This Row],[60]]+laps_times[[#This Row],[61]])</f>
        <v>DNF</v>
      </c>
      <c r="BS121" s="144" t="str">
        <f>IF(ISBLANK(laps_times[[#This Row],[62]]),"DNF",    rounds_cum_time[[#This Row],[61]]+laps_times[[#This Row],[62]])</f>
        <v>DNF</v>
      </c>
      <c r="BT121" s="145" t="str">
        <f>IF(ISBLANK(laps_times[[#This Row],[63]]),"DNF",    rounds_cum_time[[#This Row],[62]]+laps_times[[#This Row],[63]])</f>
        <v>DNF</v>
      </c>
    </row>
    <row r="122" spans="2:72" x14ac:dyDescent="0.2">
      <c r="B122" s="130" t="s">
        <v>498</v>
      </c>
      <c r="C122" s="131">
        <f>laps_times[[#This Row],[s.č.]]</f>
        <v>27</v>
      </c>
      <c r="D122" s="131" t="str">
        <f>laps_times[[#This Row],[jméno]]</f>
        <v>Chudožilov Michal</v>
      </c>
      <c r="E122" s="132">
        <f>laps_times[[#This Row],[roč]]</f>
        <v>1986</v>
      </c>
      <c r="F122" s="132" t="str">
        <f>laps_times[[#This Row],[kat]]</f>
        <v>M2</v>
      </c>
      <c r="G122" s="132" t="str">
        <f>laps_times[[#This Row],[poř_kat]]</f>
        <v>DNF</v>
      </c>
      <c r="H122" s="146" t="str">
        <f>IF(ISBLANK(laps_times[[#This Row],[klub]]),"-",laps_times[[#This Row],[klub]])</f>
        <v>ELI Beamlines</v>
      </c>
      <c r="I122" s="134" t="str">
        <f>laps_times[[#This Row],[celk. čas]]</f>
        <v>DNF</v>
      </c>
      <c r="J122" s="144">
        <f>laps_times[[#This Row],[1]]</f>
        <v>3.2468055555555553E-3</v>
      </c>
      <c r="K122" s="138">
        <f>IF(ISBLANK(laps_times[[#This Row],[2]]),"DNF",    rounds_cum_time[[#This Row],[1]]+laps_times[[#This Row],[2]])</f>
        <v>5.5356944444444446E-3</v>
      </c>
      <c r="L122" s="144">
        <f>IF(ISBLANK(laps_times[[#This Row],[3]]),"DNF",    rounds_cum_time[[#This Row],[2]]+laps_times[[#This Row],[3]])</f>
        <v>7.9749768518518529E-3</v>
      </c>
      <c r="M122" s="144">
        <f>IF(ISBLANK(laps_times[[#This Row],[4]]),"DNF",    rounds_cum_time[[#This Row],[3]]+laps_times[[#This Row],[4]])</f>
        <v>1.0220393518518519E-2</v>
      </c>
      <c r="N122" s="144">
        <f>IF(ISBLANK(laps_times[[#This Row],[5]]),"DNF",    rounds_cum_time[[#This Row],[4]]+laps_times[[#This Row],[5]])</f>
        <v>1.2541261574074074E-2</v>
      </c>
      <c r="O122" s="144">
        <f>IF(ISBLANK(laps_times[[#This Row],[6]]),"DNF",    rounds_cum_time[[#This Row],[5]]+laps_times[[#This Row],[6]])</f>
        <v>1.4859641203703705E-2</v>
      </c>
      <c r="P122" s="144">
        <f>IF(ISBLANK(laps_times[[#This Row],[7]]),"DNF",    rounds_cum_time[[#This Row],[6]]+laps_times[[#This Row],[7]])</f>
        <v>1.7194108796296296E-2</v>
      </c>
      <c r="Q122" s="144">
        <f>IF(ISBLANK(laps_times[[#This Row],[8]]),"DNF",    rounds_cum_time[[#This Row],[7]]+laps_times[[#This Row],[8]])</f>
        <v>1.9546493055555555E-2</v>
      </c>
      <c r="R122" s="144">
        <f>IF(ISBLANK(laps_times[[#This Row],[9]]),"DNF",    rounds_cum_time[[#This Row],[8]]+laps_times[[#This Row],[9]])</f>
        <v>2.1898657407407408E-2</v>
      </c>
      <c r="S122" s="144">
        <f>IF(ISBLANK(laps_times[[#This Row],[10]]),"DNF",    rounds_cum_time[[#This Row],[9]]+laps_times[[#This Row],[10]])</f>
        <v>2.4275949074074075E-2</v>
      </c>
      <c r="T122" s="144">
        <f>IF(ISBLANK(laps_times[[#This Row],[11]]),"DNF",    rounds_cum_time[[#This Row],[10]]+laps_times[[#This Row],[11]])</f>
        <v>2.6616701388888889E-2</v>
      </c>
      <c r="U122" s="144">
        <f>IF(ISBLANK(laps_times[[#This Row],[12]]),"DNF",    rounds_cum_time[[#This Row],[11]]+laps_times[[#This Row],[12]])</f>
        <v>2.9005393518518517E-2</v>
      </c>
      <c r="V122" s="144">
        <f>IF(ISBLANK(laps_times[[#This Row],[13]]),"DNF",    rounds_cum_time[[#This Row],[12]]+laps_times[[#This Row],[13]])</f>
        <v>3.1345069444444443E-2</v>
      </c>
      <c r="W122" s="144">
        <f>IF(ISBLANK(laps_times[[#This Row],[14]]),"DNF",    rounds_cum_time[[#This Row],[13]]+laps_times[[#This Row],[14]])</f>
        <v>3.3737650462962961E-2</v>
      </c>
      <c r="X122" s="144">
        <f>IF(ISBLANK(laps_times[[#This Row],[15]]),"DNF",    rounds_cum_time[[#This Row],[14]]+laps_times[[#This Row],[15]])</f>
        <v>3.6116828703703703E-2</v>
      </c>
      <c r="Y122" s="144">
        <f>IF(ISBLANK(laps_times[[#This Row],[16]]),"DNF",    rounds_cum_time[[#This Row],[15]]+laps_times[[#This Row],[16]])</f>
        <v>3.8457060185185188E-2</v>
      </c>
      <c r="Z122" s="144">
        <f>IF(ISBLANK(laps_times[[#This Row],[17]]),"DNF",    rounds_cum_time[[#This Row],[16]]+laps_times[[#This Row],[17]])</f>
        <v>4.0941585648148149E-2</v>
      </c>
      <c r="AA122" s="144">
        <f>IF(ISBLANK(laps_times[[#This Row],[18]]),"DNF",    rounds_cum_time[[#This Row],[17]]+laps_times[[#This Row],[18]])</f>
        <v>4.3353784722222226E-2</v>
      </c>
      <c r="AB122" s="144">
        <f>IF(ISBLANK(laps_times[[#This Row],[19]]),"DNF",    rounds_cum_time[[#This Row],[18]]+laps_times[[#This Row],[19]])</f>
        <v>4.5762592592592598E-2</v>
      </c>
      <c r="AC122" s="144">
        <f>IF(ISBLANK(laps_times[[#This Row],[20]]),"DNF",    rounds_cum_time[[#This Row],[19]]+laps_times[[#This Row],[20]])</f>
        <v>4.8123854166666674E-2</v>
      </c>
      <c r="AD122" s="144">
        <f>IF(ISBLANK(laps_times[[#This Row],[21]]),"DNF",    rounds_cum_time[[#This Row],[20]]+laps_times[[#This Row],[21]])</f>
        <v>5.0549837962962973E-2</v>
      </c>
      <c r="AE122" s="144">
        <f>IF(ISBLANK(laps_times[[#This Row],[22]]),"DNF",    rounds_cum_time[[#This Row],[21]]+laps_times[[#This Row],[22]])</f>
        <v>5.2945810185185196E-2</v>
      </c>
      <c r="AF122" s="144">
        <f>IF(ISBLANK(laps_times[[#This Row],[23]]),"DNF",    rounds_cum_time[[#This Row],[22]]+laps_times[[#This Row],[23]])</f>
        <v>5.5374502314814826E-2</v>
      </c>
      <c r="AG122" s="144">
        <f>IF(ISBLANK(laps_times[[#This Row],[24]]),"DNF",    rounds_cum_time[[#This Row],[23]]+laps_times[[#This Row],[24]])</f>
        <v>5.7854629629629638E-2</v>
      </c>
      <c r="AH122" s="144">
        <f>IF(ISBLANK(laps_times[[#This Row],[25]]),"DNF",    rounds_cum_time[[#This Row],[24]]+laps_times[[#This Row],[25]])</f>
        <v>6.0342546296296304E-2</v>
      </c>
      <c r="AI122" s="144">
        <f>IF(ISBLANK(laps_times[[#This Row],[26]]),"DNF",    rounds_cum_time[[#This Row],[25]]+laps_times[[#This Row],[26]])</f>
        <v>6.2788703703703708E-2</v>
      </c>
      <c r="AJ122" s="144">
        <f>IF(ISBLANK(laps_times[[#This Row],[27]]),"DNF",    rounds_cum_time[[#This Row],[26]]+laps_times[[#This Row],[27]])</f>
        <v>6.5290185185185187E-2</v>
      </c>
      <c r="AK122" s="144">
        <f>IF(ISBLANK(laps_times[[#This Row],[28]]),"DNF",    rounds_cum_time[[#This Row],[27]]+laps_times[[#This Row],[28]])</f>
        <v>6.7775833333333341E-2</v>
      </c>
      <c r="AL122" s="144">
        <f>IF(ISBLANK(laps_times[[#This Row],[29]]),"DNF",    rounds_cum_time[[#This Row],[28]]+laps_times[[#This Row],[29]])</f>
        <v>7.0284618055555567E-2</v>
      </c>
      <c r="AM122" s="144">
        <f>IF(ISBLANK(laps_times[[#This Row],[30]]),"DNF",    rounds_cum_time[[#This Row],[29]]+laps_times[[#This Row],[30]])</f>
        <v>7.2807800925925939E-2</v>
      </c>
      <c r="AN122" s="144">
        <f>IF(ISBLANK(laps_times[[#This Row],[31]]),"DNF",    rounds_cum_time[[#This Row],[30]]+laps_times[[#This Row],[31]])</f>
        <v>7.5353067129629636E-2</v>
      </c>
      <c r="AO122" s="144">
        <f>IF(ISBLANK(laps_times[[#This Row],[32]]),"DNF",    rounds_cum_time[[#This Row],[31]]+laps_times[[#This Row],[32]])</f>
        <v>7.8096932870370381E-2</v>
      </c>
      <c r="AP122" s="144">
        <f>IF(ISBLANK(laps_times[[#This Row],[33]]),"DNF",    rounds_cum_time[[#This Row],[32]]+laps_times[[#This Row],[33]])</f>
        <v>8.0720254629629645E-2</v>
      </c>
      <c r="AQ122" s="144">
        <f>IF(ISBLANK(laps_times[[#This Row],[34]]),"DNF",    rounds_cum_time[[#This Row],[33]]+laps_times[[#This Row],[34]])</f>
        <v>8.3346712962962977E-2</v>
      </c>
      <c r="AR122" s="144">
        <f>IF(ISBLANK(laps_times[[#This Row],[35]]),"DNF",    rounds_cum_time[[#This Row],[34]]+laps_times[[#This Row],[35]])</f>
        <v>8.5975266203703715E-2</v>
      </c>
      <c r="AS122" s="144">
        <f>IF(ISBLANK(laps_times[[#This Row],[36]]),"DNF",    rounds_cum_time[[#This Row],[35]]+laps_times[[#This Row],[36]])</f>
        <v>8.8620104166666672E-2</v>
      </c>
      <c r="AT122" s="144">
        <f>IF(ISBLANK(laps_times[[#This Row],[37]]),"DNF",    rounds_cum_time[[#This Row],[36]]+laps_times[[#This Row],[37]])</f>
        <v>9.1249293981481489E-2</v>
      </c>
      <c r="AU122" s="144">
        <f>IF(ISBLANK(laps_times[[#This Row],[38]]),"DNF",    rounds_cum_time[[#This Row],[37]]+laps_times[[#This Row],[38]])</f>
        <v>9.3913541666666669E-2</v>
      </c>
      <c r="AV122" s="144">
        <f>IF(ISBLANK(laps_times[[#This Row],[39]]),"DNF",    rounds_cum_time[[#This Row],[38]]+laps_times[[#This Row],[39]])</f>
        <v>9.6631701388888894E-2</v>
      </c>
      <c r="AW122" s="144">
        <f>IF(ISBLANK(laps_times[[#This Row],[40]]),"DNF",    rounds_cum_time[[#This Row],[39]]+laps_times[[#This Row],[40]])</f>
        <v>9.9386967592592593E-2</v>
      </c>
      <c r="AX122" s="144">
        <f>IF(ISBLANK(laps_times[[#This Row],[41]]),"DNF",    rounds_cum_time[[#This Row],[40]]+laps_times[[#This Row],[41]])</f>
        <v>0.10210331018518519</v>
      </c>
      <c r="AY122" s="144">
        <f>IF(ISBLANK(laps_times[[#This Row],[42]]),"DNF",    rounds_cum_time[[#This Row],[41]]+laps_times[[#This Row],[42]])</f>
        <v>0.10487096064814816</v>
      </c>
      <c r="AZ122" s="144">
        <f>IF(ISBLANK(laps_times[[#This Row],[43]]),"DNF",    rounds_cum_time[[#This Row],[42]]+laps_times[[#This Row],[43]])</f>
        <v>0.10761778935185186</v>
      </c>
      <c r="BA122" s="144">
        <f>IF(ISBLANK(laps_times[[#This Row],[44]]),"DNF",    rounds_cum_time[[#This Row],[43]]+laps_times[[#This Row],[44]])</f>
        <v>0.11048416666666667</v>
      </c>
      <c r="BB122" s="144">
        <f>IF(ISBLANK(laps_times[[#This Row],[45]]),"DNF",    rounds_cum_time[[#This Row],[44]]+laps_times[[#This Row],[45]])</f>
        <v>0.11332820601851852</v>
      </c>
      <c r="BC122" s="144">
        <f>IF(ISBLANK(laps_times[[#This Row],[46]]),"DNF",    rounds_cum_time[[#This Row],[45]]+laps_times[[#This Row],[46]])</f>
        <v>0.11634488425925926</v>
      </c>
      <c r="BD122" s="144">
        <f>IF(ISBLANK(laps_times[[#This Row],[47]]),"DNF",    rounds_cum_time[[#This Row],[46]]+laps_times[[#This Row],[47]])</f>
        <v>0.11926773148148148</v>
      </c>
      <c r="BE122" s="144">
        <f>IF(ISBLANK(laps_times[[#This Row],[48]]),"DNF",    rounds_cum_time[[#This Row],[47]]+laps_times[[#This Row],[48]])</f>
        <v>0.12285875</v>
      </c>
      <c r="BF122" s="144" t="str">
        <f>IF(ISBLANK(laps_times[[#This Row],[49]]),"DNF",    rounds_cum_time[[#This Row],[48]]+laps_times[[#This Row],[49]])</f>
        <v>DNF</v>
      </c>
      <c r="BG122" s="144" t="str">
        <f>IF(ISBLANK(laps_times[[#This Row],[50]]),"DNF",    rounds_cum_time[[#This Row],[49]]+laps_times[[#This Row],[50]])</f>
        <v>DNF</v>
      </c>
      <c r="BH122" s="144" t="str">
        <f>IF(ISBLANK(laps_times[[#This Row],[51]]),"DNF",    rounds_cum_time[[#This Row],[50]]+laps_times[[#This Row],[51]])</f>
        <v>DNF</v>
      </c>
      <c r="BI122" s="144" t="str">
        <f>IF(ISBLANK(laps_times[[#This Row],[52]]),"DNF",    rounds_cum_time[[#This Row],[51]]+laps_times[[#This Row],[52]])</f>
        <v>DNF</v>
      </c>
      <c r="BJ122" s="144" t="str">
        <f>IF(ISBLANK(laps_times[[#This Row],[53]]),"DNF",    rounds_cum_time[[#This Row],[52]]+laps_times[[#This Row],[53]])</f>
        <v>DNF</v>
      </c>
      <c r="BK122" s="144" t="str">
        <f>IF(ISBLANK(laps_times[[#This Row],[54]]),"DNF",    rounds_cum_time[[#This Row],[53]]+laps_times[[#This Row],[54]])</f>
        <v>DNF</v>
      </c>
      <c r="BL122" s="144" t="str">
        <f>IF(ISBLANK(laps_times[[#This Row],[55]]),"DNF",    rounds_cum_time[[#This Row],[54]]+laps_times[[#This Row],[55]])</f>
        <v>DNF</v>
      </c>
      <c r="BM122" s="144" t="str">
        <f>IF(ISBLANK(laps_times[[#This Row],[56]]),"DNF",    rounds_cum_time[[#This Row],[55]]+laps_times[[#This Row],[56]])</f>
        <v>DNF</v>
      </c>
      <c r="BN122" s="144" t="str">
        <f>IF(ISBLANK(laps_times[[#This Row],[57]]),"DNF",    rounds_cum_time[[#This Row],[56]]+laps_times[[#This Row],[57]])</f>
        <v>DNF</v>
      </c>
      <c r="BO122" s="144" t="str">
        <f>IF(ISBLANK(laps_times[[#This Row],[58]]),"DNF",    rounds_cum_time[[#This Row],[57]]+laps_times[[#This Row],[58]])</f>
        <v>DNF</v>
      </c>
      <c r="BP122" s="144" t="str">
        <f>IF(ISBLANK(laps_times[[#This Row],[59]]),"DNF",    rounds_cum_time[[#This Row],[58]]+laps_times[[#This Row],[59]])</f>
        <v>DNF</v>
      </c>
      <c r="BQ122" s="144" t="str">
        <f>IF(ISBLANK(laps_times[[#This Row],[60]]),"DNF",    rounds_cum_time[[#This Row],[59]]+laps_times[[#This Row],[60]])</f>
        <v>DNF</v>
      </c>
      <c r="BR122" s="144" t="str">
        <f>IF(ISBLANK(laps_times[[#This Row],[61]]),"DNF",    rounds_cum_time[[#This Row],[60]]+laps_times[[#This Row],[61]])</f>
        <v>DNF</v>
      </c>
      <c r="BS122" s="144" t="str">
        <f>IF(ISBLANK(laps_times[[#This Row],[62]]),"DNF",    rounds_cum_time[[#This Row],[61]]+laps_times[[#This Row],[62]])</f>
        <v>DNF</v>
      </c>
      <c r="BT122" s="145" t="str">
        <f>IF(ISBLANK(laps_times[[#This Row],[63]]),"DNF",    rounds_cum_time[[#This Row],[62]]+laps_times[[#This Row],[63]])</f>
        <v>DNF</v>
      </c>
    </row>
    <row r="123" spans="2:72" x14ac:dyDescent="0.2">
      <c r="B123" s="130" t="s">
        <v>498</v>
      </c>
      <c r="C123" s="131">
        <f>laps_times[[#This Row],[s.č.]]</f>
        <v>127</v>
      </c>
      <c r="D123" s="131" t="str">
        <f>laps_times[[#This Row],[jméno]]</f>
        <v>Běhounek Rostislav</v>
      </c>
      <c r="E123" s="132">
        <f>laps_times[[#This Row],[roč]]</f>
        <v>1962</v>
      </c>
      <c r="F123" s="132" t="str">
        <f>laps_times[[#This Row],[kat]]</f>
        <v>M4</v>
      </c>
      <c r="G123" s="132" t="str">
        <f>laps_times[[#This Row],[poř_kat]]</f>
        <v>DNF</v>
      </c>
      <c r="H123" s="146" t="str">
        <f>IF(ISBLANK(laps_times[[#This Row],[klub]]),"-",laps_times[[#This Row],[klub]])</f>
        <v>Tragéd Team</v>
      </c>
      <c r="I123" s="134" t="str">
        <f>laps_times[[#This Row],[celk. čas]]</f>
        <v>DNF</v>
      </c>
      <c r="J123" s="144">
        <f>laps_times[[#This Row],[1]]</f>
        <v>3.6945601851851848E-3</v>
      </c>
      <c r="K123" s="138">
        <f>IF(ISBLANK(laps_times[[#This Row],[2]]),"DNF",    rounds_cum_time[[#This Row],[1]]+laps_times[[#This Row],[2]])</f>
        <v>6.544097222222222E-3</v>
      </c>
      <c r="L123" s="144">
        <f>IF(ISBLANK(laps_times[[#This Row],[3]]),"DNF",    rounds_cum_time[[#This Row],[2]]+laps_times[[#This Row],[3]])</f>
        <v>9.4716203703703698E-3</v>
      </c>
      <c r="M123" s="144">
        <f>IF(ISBLANK(laps_times[[#This Row],[4]]),"DNF",    rounds_cum_time[[#This Row],[3]]+laps_times[[#This Row],[4]])</f>
        <v>1.2380717592592592E-2</v>
      </c>
      <c r="N123" s="144">
        <f>IF(ISBLANK(laps_times[[#This Row],[5]]),"DNF",    rounds_cum_time[[#This Row],[4]]+laps_times[[#This Row],[5]])</f>
        <v>1.5710497685185183E-2</v>
      </c>
      <c r="O123" s="144">
        <f>IF(ISBLANK(laps_times[[#This Row],[6]]),"DNF",    rounds_cum_time[[#This Row],[5]]+laps_times[[#This Row],[6]])</f>
        <v>1.8623599537037034E-2</v>
      </c>
      <c r="P123" s="144">
        <f>IF(ISBLANK(laps_times[[#This Row],[7]]),"DNF",    rounds_cum_time[[#This Row],[6]]+laps_times[[#This Row],[7]])</f>
        <v>2.1535613425925922E-2</v>
      </c>
      <c r="Q123" s="144">
        <f>IF(ISBLANK(laps_times[[#This Row],[8]]),"DNF",    rounds_cum_time[[#This Row],[7]]+laps_times[[#This Row],[8]])</f>
        <v>2.4546076388888886E-2</v>
      </c>
      <c r="R123" s="144">
        <f>IF(ISBLANK(laps_times[[#This Row],[9]]),"DNF",    rounds_cum_time[[#This Row],[8]]+laps_times[[#This Row],[9]])</f>
        <v>2.7533680555555554E-2</v>
      </c>
      <c r="S123" s="144">
        <f>IF(ISBLANK(laps_times[[#This Row],[10]]),"DNF",    rounds_cum_time[[#This Row],[9]]+laps_times[[#This Row],[10]])</f>
        <v>3.0519988425925924E-2</v>
      </c>
      <c r="T123" s="144">
        <f>IF(ISBLANK(laps_times[[#This Row],[11]]),"DNF",    rounds_cum_time[[#This Row],[10]]+laps_times[[#This Row],[11]])</f>
        <v>3.3577175925925927E-2</v>
      </c>
      <c r="U123" s="144">
        <f>IF(ISBLANK(laps_times[[#This Row],[12]]),"DNF",    rounds_cum_time[[#This Row],[11]]+laps_times[[#This Row],[12]])</f>
        <v>3.6634016203703705E-2</v>
      </c>
      <c r="V123" s="144">
        <f>IF(ISBLANK(laps_times[[#This Row],[13]]),"DNF",    rounds_cum_time[[#This Row],[12]]+laps_times[[#This Row],[13]])</f>
        <v>3.9637395833333332E-2</v>
      </c>
      <c r="W123" s="144">
        <f>IF(ISBLANK(laps_times[[#This Row],[14]]),"DNF",    rounds_cum_time[[#This Row],[13]]+laps_times[[#This Row],[14]])</f>
        <v>4.2633761574074072E-2</v>
      </c>
      <c r="X123" s="144">
        <f>IF(ISBLANK(laps_times[[#This Row],[15]]),"DNF",    rounds_cum_time[[#This Row],[14]]+laps_times[[#This Row],[15]])</f>
        <v>4.5913530092592594E-2</v>
      </c>
      <c r="Y123" s="144">
        <f>IF(ISBLANK(laps_times[[#This Row],[16]]),"DNF",    rounds_cum_time[[#This Row],[15]]+laps_times[[#This Row],[16]])</f>
        <v>4.8976018518518523E-2</v>
      </c>
      <c r="Z123" s="144">
        <f>IF(ISBLANK(laps_times[[#This Row],[17]]),"DNF",    rounds_cum_time[[#This Row],[16]]+laps_times[[#This Row],[17]])</f>
        <v>5.201758101851852E-2</v>
      </c>
      <c r="AA123" s="144">
        <f>IF(ISBLANK(laps_times[[#This Row],[18]]),"DNF",    rounds_cum_time[[#This Row],[17]]+laps_times[[#This Row],[18]])</f>
        <v>5.5080879629629632E-2</v>
      </c>
      <c r="AB123" s="144">
        <f>IF(ISBLANK(laps_times[[#This Row],[19]]),"DNF",    rounds_cum_time[[#This Row],[18]]+laps_times[[#This Row],[19]])</f>
        <v>5.8157928240740744E-2</v>
      </c>
      <c r="AC123" s="144">
        <f>IF(ISBLANK(laps_times[[#This Row],[20]]),"DNF",    rounds_cum_time[[#This Row],[19]]+laps_times[[#This Row],[20]])</f>
        <v>6.1301597222222226E-2</v>
      </c>
      <c r="AD123" s="144">
        <f>IF(ISBLANK(laps_times[[#This Row],[21]]),"DNF",    rounds_cum_time[[#This Row],[20]]+laps_times[[#This Row],[21]])</f>
        <v>6.4723703703703714E-2</v>
      </c>
      <c r="AE123" s="144">
        <f>IF(ISBLANK(laps_times[[#This Row],[22]]),"DNF",    rounds_cum_time[[#This Row],[21]]+laps_times[[#This Row],[22]])</f>
        <v>6.7862523148148154E-2</v>
      </c>
      <c r="AF123" s="144">
        <f>IF(ISBLANK(laps_times[[#This Row],[23]]),"DNF",    rounds_cum_time[[#This Row],[22]]+laps_times[[#This Row],[23]])</f>
        <v>7.0975856481481484E-2</v>
      </c>
      <c r="AG123" s="144">
        <f>IF(ISBLANK(laps_times[[#This Row],[24]]),"DNF",    rounds_cum_time[[#This Row],[23]]+laps_times[[#This Row],[24]])</f>
        <v>7.4131921296296296E-2</v>
      </c>
      <c r="AH123" s="144">
        <f>IF(ISBLANK(laps_times[[#This Row],[25]]),"DNF",    rounds_cum_time[[#This Row],[24]]+laps_times[[#This Row],[25]])</f>
        <v>7.7658622685185183E-2</v>
      </c>
      <c r="AI123" s="144">
        <f>IF(ISBLANK(laps_times[[#This Row],[26]]),"DNF",    rounds_cum_time[[#This Row],[25]]+laps_times[[#This Row],[26]])</f>
        <v>8.0783368055555554E-2</v>
      </c>
      <c r="AJ123" s="144">
        <f>IF(ISBLANK(laps_times[[#This Row],[27]]),"DNF",    rounds_cum_time[[#This Row],[26]]+laps_times[[#This Row],[27]])</f>
        <v>8.430232638888889E-2</v>
      </c>
      <c r="AK123" s="144">
        <f>IF(ISBLANK(laps_times[[#This Row],[28]]),"DNF",    rounds_cum_time[[#This Row],[27]]+laps_times[[#This Row],[28]])</f>
        <v>8.740831018518519E-2</v>
      </c>
      <c r="AL123" s="144">
        <f>IF(ISBLANK(laps_times[[#This Row],[29]]),"DNF",    rounds_cum_time[[#This Row],[28]]+laps_times[[#This Row],[29]])</f>
        <v>9.0520370370370376E-2</v>
      </c>
      <c r="AM123" s="144">
        <f>IF(ISBLANK(laps_times[[#This Row],[30]]),"DNF",    rounds_cum_time[[#This Row],[29]]+laps_times[[#This Row],[30]])</f>
        <v>9.4272245370370378E-2</v>
      </c>
      <c r="AN123" s="144">
        <f>IF(ISBLANK(laps_times[[#This Row],[31]]),"DNF",    rounds_cum_time[[#This Row],[30]]+laps_times[[#This Row],[31]])</f>
        <v>9.8219004629629639E-2</v>
      </c>
      <c r="AO123" s="144">
        <f>IF(ISBLANK(laps_times[[#This Row],[32]]),"DNF",    rounds_cum_time[[#This Row],[31]]+laps_times[[#This Row],[32]])</f>
        <v>0.10195855324074075</v>
      </c>
      <c r="AP123" s="144">
        <f>IF(ISBLANK(laps_times[[#This Row],[33]]),"DNF",    rounds_cum_time[[#This Row],[32]]+laps_times[[#This Row],[33]])</f>
        <v>0.1071846064814815</v>
      </c>
      <c r="AQ123" s="144">
        <f>IF(ISBLANK(laps_times[[#This Row],[34]]),"DNF",    rounds_cum_time[[#This Row],[33]]+laps_times[[#This Row],[34]])</f>
        <v>0.11073716435185187</v>
      </c>
      <c r="AR123" s="144">
        <f>IF(ISBLANK(laps_times[[#This Row],[35]]),"DNF",    rounds_cum_time[[#This Row],[34]]+laps_times[[#This Row],[35]])</f>
        <v>0.11468197916666668</v>
      </c>
      <c r="AS123" s="144">
        <f>IF(ISBLANK(laps_times[[#This Row],[36]]),"DNF",    rounds_cum_time[[#This Row],[35]]+laps_times[[#This Row],[36]])</f>
        <v>0.12028078703703705</v>
      </c>
      <c r="AT123" s="144">
        <f>IF(ISBLANK(laps_times[[#This Row],[37]]),"DNF",    rounds_cum_time[[#This Row],[36]]+laps_times[[#This Row],[37]])</f>
        <v>0.12394649305555558</v>
      </c>
      <c r="AU123" s="144" t="str">
        <f>IF(ISBLANK(laps_times[[#This Row],[38]]),"DNF",    rounds_cum_time[[#This Row],[37]]+laps_times[[#This Row],[38]])</f>
        <v>DNF</v>
      </c>
      <c r="AV123" s="144" t="str">
        <f>IF(ISBLANK(laps_times[[#This Row],[39]]),"DNF",    rounds_cum_time[[#This Row],[38]]+laps_times[[#This Row],[39]])</f>
        <v>DNF</v>
      </c>
      <c r="AW123" s="144" t="str">
        <f>IF(ISBLANK(laps_times[[#This Row],[40]]),"DNF",    rounds_cum_time[[#This Row],[39]]+laps_times[[#This Row],[40]])</f>
        <v>DNF</v>
      </c>
      <c r="AX123" s="144" t="str">
        <f>IF(ISBLANK(laps_times[[#This Row],[41]]),"DNF",    rounds_cum_time[[#This Row],[40]]+laps_times[[#This Row],[41]])</f>
        <v>DNF</v>
      </c>
      <c r="AY123" s="144" t="str">
        <f>IF(ISBLANK(laps_times[[#This Row],[42]]),"DNF",    rounds_cum_time[[#This Row],[41]]+laps_times[[#This Row],[42]])</f>
        <v>DNF</v>
      </c>
      <c r="AZ123" s="144" t="str">
        <f>IF(ISBLANK(laps_times[[#This Row],[43]]),"DNF",    rounds_cum_time[[#This Row],[42]]+laps_times[[#This Row],[43]])</f>
        <v>DNF</v>
      </c>
      <c r="BA123" s="144" t="str">
        <f>IF(ISBLANK(laps_times[[#This Row],[44]]),"DNF",    rounds_cum_time[[#This Row],[43]]+laps_times[[#This Row],[44]])</f>
        <v>DNF</v>
      </c>
      <c r="BB123" s="144" t="str">
        <f>IF(ISBLANK(laps_times[[#This Row],[45]]),"DNF",    rounds_cum_time[[#This Row],[44]]+laps_times[[#This Row],[45]])</f>
        <v>DNF</v>
      </c>
      <c r="BC123" s="144" t="str">
        <f>IF(ISBLANK(laps_times[[#This Row],[46]]),"DNF",    rounds_cum_time[[#This Row],[45]]+laps_times[[#This Row],[46]])</f>
        <v>DNF</v>
      </c>
      <c r="BD123" s="144" t="str">
        <f>IF(ISBLANK(laps_times[[#This Row],[47]]),"DNF",    rounds_cum_time[[#This Row],[46]]+laps_times[[#This Row],[47]])</f>
        <v>DNF</v>
      </c>
      <c r="BE123" s="144" t="str">
        <f>IF(ISBLANK(laps_times[[#This Row],[48]]),"DNF",    rounds_cum_time[[#This Row],[47]]+laps_times[[#This Row],[48]])</f>
        <v>DNF</v>
      </c>
      <c r="BF123" s="144" t="str">
        <f>IF(ISBLANK(laps_times[[#This Row],[49]]),"DNF",    rounds_cum_time[[#This Row],[48]]+laps_times[[#This Row],[49]])</f>
        <v>DNF</v>
      </c>
      <c r="BG123" s="144" t="str">
        <f>IF(ISBLANK(laps_times[[#This Row],[50]]),"DNF",    rounds_cum_time[[#This Row],[49]]+laps_times[[#This Row],[50]])</f>
        <v>DNF</v>
      </c>
      <c r="BH123" s="144" t="str">
        <f>IF(ISBLANK(laps_times[[#This Row],[51]]),"DNF",    rounds_cum_time[[#This Row],[50]]+laps_times[[#This Row],[51]])</f>
        <v>DNF</v>
      </c>
      <c r="BI123" s="144" t="str">
        <f>IF(ISBLANK(laps_times[[#This Row],[52]]),"DNF",    rounds_cum_time[[#This Row],[51]]+laps_times[[#This Row],[52]])</f>
        <v>DNF</v>
      </c>
      <c r="BJ123" s="144" t="str">
        <f>IF(ISBLANK(laps_times[[#This Row],[53]]),"DNF",    rounds_cum_time[[#This Row],[52]]+laps_times[[#This Row],[53]])</f>
        <v>DNF</v>
      </c>
      <c r="BK123" s="144" t="str">
        <f>IF(ISBLANK(laps_times[[#This Row],[54]]),"DNF",    rounds_cum_time[[#This Row],[53]]+laps_times[[#This Row],[54]])</f>
        <v>DNF</v>
      </c>
      <c r="BL123" s="144" t="str">
        <f>IF(ISBLANK(laps_times[[#This Row],[55]]),"DNF",    rounds_cum_time[[#This Row],[54]]+laps_times[[#This Row],[55]])</f>
        <v>DNF</v>
      </c>
      <c r="BM123" s="144" t="str">
        <f>IF(ISBLANK(laps_times[[#This Row],[56]]),"DNF",    rounds_cum_time[[#This Row],[55]]+laps_times[[#This Row],[56]])</f>
        <v>DNF</v>
      </c>
      <c r="BN123" s="144" t="str">
        <f>IF(ISBLANK(laps_times[[#This Row],[57]]),"DNF",    rounds_cum_time[[#This Row],[56]]+laps_times[[#This Row],[57]])</f>
        <v>DNF</v>
      </c>
      <c r="BO123" s="144" t="str">
        <f>IF(ISBLANK(laps_times[[#This Row],[58]]),"DNF",    rounds_cum_time[[#This Row],[57]]+laps_times[[#This Row],[58]])</f>
        <v>DNF</v>
      </c>
      <c r="BP123" s="144" t="str">
        <f>IF(ISBLANK(laps_times[[#This Row],[59]]),"DNF",    rounds_cum_time[[#This Row],[58]]+laps_times[[#This Row],[59]])</f>
        <v>DNF</v>
      </c>
      <c r="BQ123" s="144" t="str">
        <f>IF(ISBLANK(laps_times[[#This Row],[60]]),"DNF",    rounds_cum_time[[#This Row],[59]]+laps_times[[#This Row],[60]])</f>
        <v>DNF</v>
      </c>
      <c r="BR123" s="144" t="str">
        <f>IF(ISBLANK(laps_times[[#This Row],[61]]),"DNF",    rounds_cum_time[[#This Row],[60]]+laps_times[[#This Row],[61]])</f>
        <v>DNF</v>
      </c>
      <c r="BS123" s="144" t="str">
        <f>IF(ISBLANK(laps_times[[#This Row],[62]]),"DNF",    rounds_cum_time[[#This Row],[61]]+laps_times[[#This Row],[62]])</f>
        <v>DNF</v>
      </c>
      <c r="BT123" s="145" t="str">
        <f>IF(ISBLANK(laps_times[[#This Row],[63]]),"DNF",    rounds_cum_time[[#This Row],[62]]+laps_times[[#This Row],[63]])</f>
        <v>DNF</v>
      </c>
    </row>
    <row r="124" spans="2:72" x14ac:dyDescent="0.2"/>
  </sheetData>
  <sheetProtection password="C7B2" sheet="1" objects="1" scenarios="1"/>
  <hyperlinks>
    <hyperlink ref="H2" location="index!A1" display="zpět na OBSAH"/>
  </hyperlinks>
  <pageMargins left="0" right="0" top="0" bottom="0" header="0" footer="0"/>
  <pageSetup paperSize="9" scale="46" fitToWidth="2" orientation="landscape" verticalDpi="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24"/>
  <sheetViews>
    <sheetView showGridLines="0" showRowColHeaders="0" workbookViewId="0">
      <pane xSplit="9" ySplit="5" topLeftCell="J6" activePane="bottomRight" state="frozen"/>
      <selection activeCell="A2" sqref="A2"/>
      <selection pane="topRight" activeCell="A2" sqref="A2"/>
      <selection pane="bottomLeft" activeCell="A2" sqref="A2"/>
      <selection pane="bottomRight" activeCell="B5" sqref="B5"/>
    </sheetView>
  </sheetViews>
  <sheetFormatPr defaultColWidth="0" defaultRowHeight="11.25" zeroHeight="1" x14ac:dyDescent="0.2"/>
  <cols>
    <col min="1" max="1" width="1.7109375" style="1" customWidth="1"/>
    <col min="2" max="2" width="3.42578125" style="1" customWidth="1"/>
    <col min="3" max="3" width="3.5703125" style="1" bestFit="1" customWidth="1"/>
    <col min="4" max="4" width="16.42578125" style="1" bestFit="1" customWidth="1"/>
    <col min="5" max="5" width="4.42578125" style="1" bestFit="1" customWidth="1"/>
    <col min="6" max="6" width="3.28515625" style="1" bestFit="1" customWidth="1"/>
    <col min="7" max="7" width="6" style="1" bestFit="1" customWidth="1"/>
    <col min="8" max="8" width="21" style="1" bestFit="1" customWidth="1"/>
    <col min="9" max="9" width="7.42578125" style="3" bestFit="1" customWidth="1"/>
    <col min="10" max="37" width="3.5703125" style="1" bestFit="1" customWidth="1"/>
    <col min="38" max="71" width="3.7109375" style="1" bestFit="1" customWidth="1"/>
    <col min="72" max="72" width="4" style="1" bestFit="1" customWidth="1"/>
    <col min="73" max="73" width="2.7109375" style="1" customWidth="1"/>
    <col min="74" max="16384" width="9.140625" style="1" hidden="1"/>
  </cols>
  <sheetData>
    <row r="1" spans="2:72" x14ac:dyDescent="0.2"/>
    <row r="2" spans="2:72" ht="15.75" x14ac:dyDescent="0.25">
      <c r="B2" s="127" t="s">
        <v>119</v>
      </c>
      <c r="H2" s="12" t="s">
        <v>222</v>
      </c>
    </row>
    <row r="3" spans="2:72" x14ac:dyDescent="0.2">
      <c r="B3" s="1" t="str">
        <f>intermediates!B3</f>
        <v>8. BUDĚJOVICKÝ MERCURY MARATON 2015</v>
      </c>
    </row>
    <row r="4" spans="2:72" x14ac:dyDescent="0.2">
      <c r="J4" s="128" t="s">
        <v>122</v>
      </c>
    </row>
    <row r="5" spans="2:72" s="7" customFormat="1" x14ac:dyDescent="0.2">
      <c r="B5" s="9" t="s">
        <v>51</v>
      </c>
      <c r="C5" s="15" t="s">
        <v>46</v>
      </c>
      <c r="D5" s="5" t="s">
        <v>47</v>
      </c>
      <c r="E5" s="5" t="s">
        <v>115</v>
      </c>
      <c r="F5" s="5" t="s">
        <v>48</v>
      </c>
      <c r="G5" s="5" t="s">
        <v>49</v>
      </c>
      <c r="H5" s="5" t="s">
        <v>50</v>
      </c>
      <c r="I5" s="6" t="s">
        <v>45</v>
      </c>
      <c r="J5" s="8" t="s">
        <v>52</v>
      </c>
      <c r="K5" s="8" t="s">
        <v>53</v>
      </c>
      <c r="L5" s="8" t="s">
        <v>54</v>
      </c>
      <c r="M5" s="8" t="s">
        <v>55</v>
      </c>
      <c r="N5" s="8" t="s">
        <v>56</v>
      </c>
      <c r="O5" s="8" t="s">
        <v>57</v>
      </c>
      <c r="P5" s="8" t="s">
        <v>58</v>
      </c>
      <c r="Q5" s="8" t="s">
        <v>59</v>
      </c>
      <c r="R5" s="8" t="s">
        <v>60</v>
      </c>
      <c r="S5" s="8" t="s">
        <v>61</v>
      </c>
      <c r="T5" s="8" t="s">
        <v>62</v>
      </c>
      <c r="U5" s="8" t="s">
        <v>63</v>
      </c>
      <c r="V5" s="8" t="s">
        <v>64</v>
      </c>
      <c r="W5" s="8" t="s">
        <v>65</v>
      </c>
      <c r="X5" s="8" t="s">
        <v>66</v>
      </c>
      <c r="Y5" s="8" t="s">
        <v>67</v>
      </c>
      <c r="Z5" s="8" t="s">
        <v>68</v>
      </c>
      <c r="AA5" s="8" t="s">
        <v>69</v>
      </c>
      <c r="AB5" s="8" t="s">
        <v>70</v>
      </c>
      <c r="AC5" s="8" t="s">
        <v>71</v>
      </c>
      <c r="AD5" s="8" t="s">
        <v>72</v>
      </c>
      <c r="AE5" s="8" t="s">
        <v>73</v>
      </c>
      <c r="AF5" s="8" t="s">
        <v>74</v>
      </c>
      <c r="AG5" s="8" t="s">
        <v>75</v>
      </c>
      <c r="AH5" s="8" t="s">
        <v>76</v>
      </c>
      <c r="AI5" s="8" t="s">
        <v>77</v>
      </c>
      <c r="AJ5" s="8" t="s">
        <v>78</v>
      </c>
      <c r="AK5" s="8" t="s">
        <v>79</v>
      </c>
      <c r="AL5" s="8" t="s">
        <v>80</v>
      </c>
      <c r="AM5" s="8" t="s">
        <v>81</v>
      </c>
      <c r="AN5" s="8" t="s">
        <v>82</v>
      </c>
      <c r="AO5" s="8" t="s">
        <v>83</v>
      </c>
      <c r="AP5" s="8" t="s">
        <v>84</v>
      </c>
      <c r="AQ5" s="8" t="s">
        <v>85</v>
      </c>
      <c r="AR5" s="8" t="s">
        <v>86</v>
      </c>
      <c r="AS5" s="8" t="s">
        <v>87</v>
      </c>
      <c r="AT5" s="8" t="s">
        <v>88</v>
      </c>
      <c r="AU5" s="8" t="s">
        <v>89</v>
      </c>
      <c r="AV5" s="8" t="s">
        <v>90</v>
      </c>
      <c r="AW5" s="8" t="s">
        <v>91</v>
      </c>
      <c r="AX5" s="8" t="s">
        <v>92</v>
      </c>
      <c r="AY5" s="8" t="s">
        <v>93</v>
      </c>
      <c r="AZ5" s="8" t="s">
        <v>94</v>
      </c>
      <c r="BA5" s="8" t="s">
        <v>95</v>
      </c>
      <c r="BB5" s="8" t="s">
        <v>96</v>
      </c>
      <c r="BC5" s="8" t="s">
        <v>97</v>
      </c>
      <c r="BD5" s="8" t="s">
        <v>98</v>
      </c>
      <c r="BE5" s="8" t="s">
        <v>99</v>
      </c>
      <c r="BF5" s="8" t="s">
        <v>100</v>
      </c>
      <c r="BG5" s="8" t="s">
        <v>101</v>
      </c>
      <c r="BH5" s="8" t="s">
        <v>102</v>
      </c>
      <c r="BI5" s="8" t="s">
        <v>103</v>
      </c>
      <c r="BJ5" s="8" t="s">
        <v>104</v>
      </c>
      <c r="BK5" s="8" t="s">
        <v>105</v>
      </c>
      <c r="BL5" s="8" t="s">
        <v>106</v>
      </c>
      <c r="BM5" s="8" t="s">
        <v>107</v>
      </c>
      <c r="BN5" s="8" t="s">
        <v>108</v>
      </c>
      <c r="BO5" s="8" t="s">
        <v>109</v>
      </c>
      <c r="BP5" s="8" t="s">
        <v>110</v>
      </c>
      <c r="BQ5" s="8" t="s">
        <v>111</v>
      </c>
      <c r="BR5" s="8" t="s">
        <v>112</v>
      </c>
      <c r="BS5" s="8" t="s">
        <v>113</v>
      </c>
      <c r="BT5" s="8" t="s">
        <v>114</v>
      </c>
    </row>
    <row r="6" spans="2:72" x14ac:dyDescent="0.2">
      <c r="B6" s="130">
        <f>laps_times[[#This Row],[poř]]</f>
        <v>1</v>
      </c>
      <c r="C6" s="140">
        <f>laps_times[[#This Row],[s.č.]]</f>
        <v>100</v>
      </c>
      <c r="D6" s="131" t="str">
        <f>laps_times[[#This Row],[jméno]]</f>
        <v>Orálek Daniel</v>
      </c>
      <c r="E6" s="132">
        <f>laps_times[[#This Row],[roč]]</f>
        <v>1970</v>
      </c>
      <c r="F6" s="132" t="str">
        <f>laps_times[[#This Row],[kat]]</f>
        <v>M3</v>
      </c>
      <c r="G6" s="132">
        <f>laps_times[[#This Row],[poř_kat]]</f>
        <v>1</v>
      </c>
      <c r="H6" s="131" t="str">
        <f>IF(ISBLANK(laps_times[[#This Row],[klub]]),"-",laps_times[[#This Row],[klub]])</f>
        <v>Adidas Boost Team</v>
      </c>
      <c r="I6" s="134">
        <f>laps_times[[#This Row],[celk. čas]]</f>
        <v>0.11097261574074074</v>
      </c>
      <c r="J6" s="141" t="str">
        <f>IF(ISBLANK(laps_times[[#This Row],[1]]),"DNF",CONCATENATE(RANK(rounds_cum_time[[#This Row],[1]],rounds_cum_time[1],1),"."))</f>
        <v>1.</v>
      </c>
      <c r="K6" s="141" t="str">
        <f>IF(ISBLANK(laps_times[[#This Row],[2]]),"DNF",CONCATENATE(RANK(rounds_cum_time[[#This Row],[2]],rounds_cum_time[2],1),"."))</f>
        <v>1.</v>
      </c>
      <c r="L6" s="141" t="str">
        <f>IF(ISBLANK(laps_times[[#This Row],[3]]),"DNF",CONCATENATE(RANK(rounds_cum_time[[#This Row],[3]],rounds_cum_time[3],1),"."))</f>
        <v>1.</v>
      </c>
      <c r="M6" s="141" t="str">
        <f>IF(ISBLANK(laps_times[[#This Row],[4]]),"DNF",CONCATENATE(RANK(rounds_cum_time[[#This Row],[4]],rounds_cum_time[4],1),"."))</f>
        <v>1.</v>
      </c>
      <c r="N6" s="141" t="str">
        <f>IF(ISBLANK(laps_times[[#This Row],[5]]),"DNF",CONCATENATE(RANK(rounds_cum_time[[#This Row],[5]],rounds_cum_time[5],1),"."))</f>
        <v>1.</v>
      </c>
      <c r="O6" s="141" t="str">
        <f>IF(ISBLANK(laps_times[[#This Row],[6]]),"DNF",CONCATENATE(RANK(rounds_cum_time[[#This Row],[6]],rounds_cum_time[6],1),"."))</f>
        <v>1.</v>
      </c>
      <c r="P6" s="141" t="str">
        <f>IF(ISBLANK(laps_times[[#This Row],[7]]),"DNF",CONCATENATE(RANK(rounds_cum_time[[#This Row],[7]],rounds_cum_time[7],1),"."))</f>
        <v>1.</v>
      </c>
      <c r="Q6" s="141" t="str">
        <f>IF(ISBLANK(laps_times[[#This Row],[8]]),"DNF",CONCATENATE(RANK(rounds_cum_time[[#This Row],[8]],rounds_cum_time[8],1),"."))</f>
        <v>1.</v>
      </c>
      <c r="R6" s="141" t="str">
        <f>IF(ISBLANK(laps_times[[#This Row],[9]]),"DNF",CONCATENATE(RANK(rounds_cum_time[[#This Row],[9]],rounds_cum_time[9],1),"."))</f>
        <v>1.</v>
      </c>
      <c r="S6" s="141" t="str">
        <f>IF(ISBLANK(laps_times[[#This Row],[10]]),"DNF",CONCATENATE(RANK(rounds_cum_time[[#This Row],[10]],rounds_cum_time[10],1),"."))</f>
        <v>1.</v>
      </c>
      <c r="T6" s="141" t="str">
        <f>IF(ISBLANK(laps_times[[#This Row],[11]]),"DNF",CONCATENATE(RANK(rounds_cum_time[[#This Row],[11]],rounds_cum_time[11],1),"."))</f>
        <v>1.</v>
      </c>
      <c r="U6" s="141" t="str">
        <f>IF(ISBLANK(laps_times[[#This Row],[12]]),"DNF",CONCATENATE(RANK(rounds_cum_time[[#This Row],[12]],rounds_cum_time[12],1),"."))</f>
        <v>1.</v>
      </c>
      <c r="V6" s="141" t="str">
        <f>IF(ISBLANK(laps_times[[#This Row],[13]]),"DNF",CONCATENATE(RANK(rounds_cum_time[[#This Row],[13]],rounds_cum_time[13],1),"."))</f>
        <v>1.</v>
      </c>
      <c r="W6" s="141" t="str">
        <f>IF(ISBLANK(laps_times[[#This Row],[14]]),"DNF",CONCATENATE(RANK(rounds_cum_time[[#This Row],[14]],rounds_cum_time[14],1),"."))</f>
        <v>1.</v>
      </c>
      <c r="X6" s="141" t="str">
        <f>IF(ISBLANK(laps_times[[#This Row],[15]]),"DNF",CONCATENATE(RANK(rounds_cum_time[[#This Row],[15]],rounds_cum_time[15],1),"."))</f>
        <v>1.</v>
      </c>
      <c r="Y6" s="141" t="str">
        <f>IF(ISBLANK(laps_times[[#This Row],[16]]),"DNF",CONCATENATE(RANK(rounds_cum_time[[#This Row],[16]],rounds_cum_time[16],1),"."))</f>
        <v>1.</v>
      </c>
      <c r="Z6" s="141" t="str">
        <f>IF(ISBLANK(laps_times[[#This Row],[17]]),"DNF",CONCATENATE(RANK(rounds_cum_time[[#This Row],[17]],rounds_cum_time[17],1),"."))</f>
        <v>1.</v>
      </c>
      <c r="AA6" s="141" t="str">
        <f>IF(ISBLANK(laps_times[[#This Row],[18]]),"DNF",CONCATENATE(RANK(rounds_cum_time[[#This Row],[18]],rounds_cum_time[18],1),"."))</f>
        <v>1.</v>
      </c>
      <c r="AB6" s="141" t="str">
        <f>IF(ISBLANK(laps_times[[#This Row],[19]]),"DNF",CONCATENATE(RANK(rounds_cum_time[[#This Row],[19]],rounds_cum_time[19],1),"."))</f>
        <v>1.</v>
      </c>
      <c r="AC6" s="141" t="str">
        <f>IF(ISBLANK(laps_times[[#This Row],[20]]),"DNF",CONCATENATE(RANK(rounds_cum_time[[#This Row],[20]],rounds_cum_time[20],1),"."))</f>
        <v>1.</v>
      </c>
      <c r="AD6" s="141" t="str">
        <f>IF(ISBLANK(laps_times[[#This Row],[21]]),"DNF",CONCATENATE(RANK(rounds_cum_time[[#This Row],[21]],rounds_cum_time[21],1),"."))</f>
        <v>1.</v>
      </c>
      <c r="AE6" s="141" t="str">
        <f>IF(ISBLANK(laps_times[[#This Row],[22]]),"DNF",CONCATENATE(RANK(rounds_cum_time[[#This Row],[22]],rounds_cum_time[22],1),"."))</f>
        <v>1.</v>
      </c>
      <c r="AF6" s="141" t="str">
        <f>IF(ISBLANK(laps_times[[#This Row],[23]]),"DNF",CONCATENATE(RANK(rounds_cum_time[[#This Row],[23]],rounds_cum_time[23],1),"."))</f>
        <v>1.</v>
      </c>
      <c r="AG6" s="141" t="str">
        <f>IF(ISBLANK(laps_times[[#This Row],[24]]),"DNF",CONCATENATE(RANK(rounds_cum_time[[#This Row],[24]],rounds_cum_time[24],1),"."))</f>
        <v>1.</v>
      </c>
      <c r="AH6" s="141" t="str">
        <f>IF(ISBLANK(laps_times[[#This Row],[25]]),"DNF",CONCATENATE(RANK(rounds_cum_time[[#This Row],[25]],rounds_cum_time[25],1),"."))</f>
        <v>1.</v>
      </c>
      <c r="AI6" s="141" t="str">
        <f>IF(ISBLANK(laps_times[[#This Row],[26]]),"DNF",CONCATENATE(RANK(rounds_cum_time[[#This Row],[26]],rounds_cum_time[26],1),"."))</f>
        <v>1.</v>
      </c>
      <c r="AJ6" s="141" t="str">
        <f>IF(ISBLANK(laps_times[[#This Row],[27]]),"DNF",CONCATENATE(RANK(rounds_cum_time[[#This Row],[27]],rounds_cum_time[27],1),"."))</f>
        <v>1.</v>
      </c>
      <c r="AK6" s="141" t="str">
        <f>IF(ISBLANK(laps_times[[#This Row],[28]]),"DNF",CONCATENATE(RANK(rounds_cum_time[[#This Row],[28]],rounds_cum_time[28],1),"."))</f>
        <v>1.</v>
      </c>
      <c r="AL6" s="141" t="str">
        <f>IF(ISBLANK(laps_times[[#This Row],[29]]),"DNF",CONCATENATE(RANK(rounds_cum_time[[#This Row],[29]],rounds_cum_time[29],1),"."))</f>
        <v>1.</v>
      </c>
      <c r="AM6" s="141" t="str">
        <f>IF(ISBLANK(laps_times[[#This Row],[30]]),"DNF",CONCATENATE(RANK(rounds_cum_time[[#This Row],[30]],rounds_cum_time[30],1),"."))</f>
        <v>1.</v>
      </c>
      <c r="AN6" s="141" t="str">
        <f>IF(ISBLANK(laps_times[[#This Row],[31]]),"DNF",CONCATENATE(RANK(rounds_cum_time[[#This Row],[31]],rounds_cum_time[31],1),"."))</f>
        <v>1.</v>
      </c>
      <c r="AO6" s="141" t="str">
        <f>IF(ISBLANK(laps_times[[#This Row],[32]]),"DNF",CONCATENATE(RANK(rounds_cum_time[[#This Row],[32]],rounds_cum_time[32],1),"."))</f>
        <v>1.</v>
      </c>
      <c r="AP6" s="141" t="str">
        <f>IF(ISBLANK(laps_times[[#This Row],[33]]),"DNF",CONCATENATE(RANK(rounds_cum_time[[#This Row],[33]],rounds_cum_time[33],1),"."))</f>
        <v>1.</v>
      </c>
      <c r="AQ6" s="141" t="str">
        <f>IF(ISBLANK(laps_times[[#This Row],[34]]),"DNF",CONCATENATE(RANK(rounds_cum_time[[#This Row],[34]],rounds_cum_time[34],1),"."))</f>
        <v>1.</v>
      </c>
      <c r="AR6" s="141" t="str">
        <f>IF(ISBLANK(laps_times[[#This Row],[35]]),"DNF",CONCATENATE(RANK(rounds_cum_time[[#This Row],[35]],rounds_cum_time[35],1),"."))</f>
        <v>1.</v>
      </c>
      <c r="AS6" s="141" t="str">
        <f>IF(ISBLANK(laps_times[[#This Row],[36]]),"DNF",CONCATENATE(RANK(rounds_cum_time[[#This Row],[36]],rounds_cum_time[36],1),"."))</f>
        <v>1.</v>
      </c>
      <c r="AT6" s="141" t="str">
        <f>IF(ISBLANK(laps_times[[#This Row],[37]]),"DNF",CONCATENATE(RANK(rounds_cum_time[[#This Row],[37]],rounds_cum_time[37],1),"."))</f>
        <v>1.</v>
      </c>
      <c r="AU6" s="141" t="str">
        <f>IF(ISBLANK(laps_times[[#This Row],[38]]),"DNF",CONCATENATE(RANK(rounds_cum_time[[#This Row],[38]],rounds_cum_time[38],1),"."))</f>
        <v>1.</v>
      </c>
      <c r="AV6" s="141" t="str">
        <f>IF(ISBLANK(laps_times[[#This Row],[39]]),"DNF",CONCATENATE(RANK(rounds_cum_time[[#This Row],[39]],rounds_cum_time[39],1),"."))</f>
        <v>1.</v>
      </c>
      <c r="AW6" s="141" t="str">
        <f>IF(ISBLANK(laps_times[[#This Row],[40]]),"DNF",CONCATENATE(RANK(rounds_cum_time[[#This Row],[40]],rounds_cum_time[40],1),"."))</f>
        <v>1.</v>
      </c>
      <c r="AX6" s="141" t="str">
        <f>IF(ISBLANK(laps_times[[#This Row],[41]]),"DNF",CONCATENATE(RANK(rounds_cum_time[[#This Row],[41]],rounds_cum_time[41],1),"."))</f>
        <v>1.</v>
      </c>
      <c r="AY6" s="141" t="str">
        <f>IF(ISBLANK(laps_times[[#This Row],[42]]),"DNF",CONCATENATE(RANK(rounds_cum_time[[#This Row],[42]],rounds_cum_time[42],1),"."))</f>
        <v>1.</v>
      </c>
      <c r="AZ6" s="141" t="str">
        <f>IF(ISBLANK(laps_times[[#This Row],[43]]),"DNF",CONCATENATE(RANK(rounds_cum_time[[#This Row],[43]],rounds_cum_time[43],1),"."))</f>
        <v>1.</v>
      </c>
      <c r="BA6" s="141" t="str">
        <f>IF(ISBLANK(laps_times[[#This Row],[44]]),"DNF",CONCATENATE(RANK(rounds_cum_time[[#This Row],[44]],rounds_cum_time[44],1),"."))</f>
        <v>1.</v>
      </c>
      <c r="BB6" s="141" t="str">
        <f>IF(ISBLANK(laps_times[[#This Row],[45]]),"DNF",CONCATENATE(RANK(rounds_cum_time[[#This Row],[45]],rounds_cum_time[45],1),"."))</f>
        <v>1.</v>
      </c>
      <c r="BC6" s="141" t="str">
        <f>IF(ISBLANK(laps_times[[#This Row],[46]]),"DNF",CONCATENATE(RANK(rounds_cum_time[[#This Row],[46]],rounds_cum_time[46],1),"."))</f>
        <v>1.</v>
      </c>
      <c r="BD6" s="141" t="str">
        <f>IF(ISBLANK(laps_times[[#This Row],[47]]),"DNF",CONCATENATE(RANK(rounds_cum_time[[#This Row],[47]],rounds_cum_time[47],1),"."))</f>
        <v>1.</v>
      </c>
      <c r="BE6" s="141" t="str">
        <f>IF(ISBLANK(laps_times[[#This Row],[48]]),"DNF",CONCATENATE(RANK(rounds_cum_time[[#This Row],[48]],rounds_cum_time[48],1),"."))</f>
        <v>1.</v>
      </c>
      <c r="BF6" s="141" t="str">
        <f>IF(ISBLANK(laps_times[[#This Row],[49]]),"DNF",CONCATENATE(RANK(rounds_cum_time[[#This Row],[49]],rounds_cum_time[49],1),"."))</f>
        <v>1.</v>
      </c>
      <c r="BG6" s="141" t="str">
        <f>IF(ISBLANK(laps_times[[#This Row],[50]]),"DNF",CONCATENATE(RANK(rounds_cum_time[[#This Row],[50]],rounds_cum_time[50],1),"."))</f>
        <v>1.</v>
      </c>
      <c r="BH6" s="141" t="str">
        <f>IF(ISBLANK(laps_times[[#This Row],[51]]),"DNF",CONCATENATE(RANK(rounds_cum_time[[#This Row],[51]],rounds_cum_time[51],1),"."))</f>
        <v>1.</v>
      </c>
      <c r="BI6" s="141" t="str">
        <f>IF(ISBLANK(laps_times[[#This Row],[52]]),"DNF",CONCATENATE(RANK(rounds_cum_time[[#This Row],[52]],rounds_cum_time[52],1),"."))</f>
        <v>1.</v>
      </c>
      <c r="BJ6" s="141" t="str">
        <f>IF(ISBLANK(laps_times[[#This Row],[53]]),"DNF",CONCATENATE(RANK(rounds_cum_time[[#This Row],[53]],rounds_cum_time[53],1),"."))</f>
        <v>1.</v>
      </c>
      <c r="BK6" s="141" t="str">
        <f>IF(ISBLANK(laps_times[[#This Row],[54]]),"DNF",CONCATENATE(RANK(rounds_cum_time[[#This Row],[54]],rounds_cum_time[54],1),"."))</f>
        <v>1.</v>
      </c>
      <c r="BL6" s="141" t="str">
        <f>IF(ISBLANK(laps_times[[#This Row],[55]]),"DNF",CONCATENATE(RANK(rounds_cum_time[[#This Row],[55]],rounds_cum_time[55],1),"."))</f>
        <v>1.</v>
      </c>
      <c r="BM6" s="141" t="str">
        <f>IF(ISBLANK(laps_times[[#This Row],[56]]),"DNF",CONCATENATE(RANK(rounds_cum_time[[#This Row],[56]],rounds_cum_time[56],1),"."))</f>
        <v>1.</v>
      </c>
      <c r="BN6" s="141" t="str">
        <f>IF(ISBLANK(laps_times[[#This Row],[57]]),"DNF",CONCATENATE(RANK(rounds_cum_time[[#This Row],[57]],rounds_cum_time[57],1),"."))</f>
        <v>1.</v>
      </c>
      <c r="BO6" s="141" t="str">
        <f>IF(ISBLANK(laps_times[[#This Row],[58]]),"DNF",CONCATENATE(RANK(rounds_cum_time[[#This Row],[58]],rounds_cum_time[58],1),"."))</f>
        <v>1.</v>
      </c>
      <c r="BP6" s="141" t="str">
        <f>IF(ISBLANK(laps_times[[#This Row],[59]]),"DNF",CONCATENATE(RANK(rounds_cum_time[[#This Row],[59]],rounds_cum_time[59],1),"."))</f>
        <v>1.</v>
      </c>
      <c r="BQ6" s="141" t="str">
        <f>IF(ISBLANK(laps_times[[#This Row],[60]]),"DNF",CONCATENATE(RANK(rounds_cum_time[[#This Row],[60]],rounds_cum_time[60],1),"."))</f>
        <v>1.</v>
      </c>
      <c r="BR6" s="141" t="str">
        <f>IF(ISBLANK(laps_times[[#This Row],[61]]),"DNF",CONCATENATE(RANK(rounds_cum_time[[#This Row],[61]],rounds_cum_time[61],1),"."))</f>
        <v>1.</v>
      </c>
      <c r="BS6" s="141" t="str">
        <f>IF(ISBLANK(laps_times[[#This Row],[62]]),"DNF",CONCATENATE(RANK(rounds_cum_time[[#This Row],[62]],rounds_cum_time[62],1),"."))</f>
        <v>1.</v>
      </c>
      <c r="BT6" s="142" t="str">
        <f>IF(ISBLANK(laps_times[[#This Row],[63]]),"DNF",CONCATENATE(RANK(rounds_cum_time[[#This Row],[63]],rounds_cum_time[63],1),"."))</f>
        <v>1.</v>
      </c>
    </row>
    <row r="7" spans="2:72" x14ac:dyDescent="0.2">
      <c r="B7" s="130">
        <f>laps_times[[#This Row],[poř]]</f>
        <v>2</v>
      </c>
      <c r="C7" s="140">
        <f>laps_times[[#This Row],[s.č.]]</f>
        <v>123</v>
      </c>
      <c r="D7" s="131" t="str">
        <f>laps_times[[#This Row],[jméno]]</f>
        <v>Schoř Jakub</v>
      </c>
      <c r="E7" s="132">
        <f>laps_times[[#This Row],[roč]]</f>
        <v>1983</v>
      </c>
      <c r="F7" s="132" t="str">
        <f>laps_times[[#This Row],[kat]]</f>
        <v>M2</v>
      </c>
      <c r="G7" s="132">
        <f>laps_times[[#This Row],[poř_kat]]</f>
        <v>1</v>
      </c>
      <c r="H7" s="131" t="str">
        <f>IF(ISBLANK(laps_times[[#This Row],[klub]]),"-",laps_times[[#This Row],[klub]])</f>
        <v>TJ Sokol Unhošť</v>
      </c>
      <c r="I7" s="134">
        <f>laps_times[[#This Row],[celk. čas]]</f>
        <v>0.11370945601851852</v>
      </c>
      <c r="J7" s="141" t="str">
        <f>IF(ISBLANK(laps_times[[#This Row],[1]]),"DNF",CONCATENATE(RANK(rounds_cum_time[[#This Row],[1]],rounds_cum_time[1],1),"."))</f>
        <v>5.</v>
      </c>
      <c r="K7" s="141" t="str">
        <f>IF(ISBLANK(laps_times[[#This Row],[2]]),"DNF",CONCATENATE(RANK(rounds_cum_time[[#This Row],[2]],rounds_cum_time[2],1),"."))</f>
        <v>6.</v>
      </c>
      <c r="L7" s="141" t="str">
        <f>IF(ISBLANK(laps_times[[#This Row],[3]]),"DNF",CONCATENATE(RANK(rounds_cum_time[[#This Row],[3]],rounds_cum_time[3],1),"."))</f>
        <v>5.</v>
      </c>
      <c r="M7" s="141" t="str">
        <f>IF(ISBLANK(laps_times[[#This Row],[4]]),"DNF",CONCATENATE(RANK(rounds_cum_time[[#This Row],[4]],rounds_cum_time[4],1),"."))</f>
        <v>4.</v>
      </c>
      <c r="N7" s="141" t="str">
        <f>IF(ISBLANK(laps_times[[#This Row],[5]]),"DNF",CONCATENATE(RANK(rounds_cum_time[[#This Row],[5]],rounds_cum_time[5],1),"."))</f>
        <v>4.</v>
      </c>
      <c r="O7" s="141" t="str">
        <f>IF(ISBLANK(laps_times[[#This Row],[6]]),"DNF",CONCATENATE(RANK(rounds_cum_time[[#This Row],[6]],rounds_cum_time[6],1),"."))</f>
        <v>5.</v>
      </c>
      <c r="P7" s="141" t="str">
        <f>IF(ISBLANK(laps_times[[#This Row],[7]]),"DNF",CONCATENATE(RANK(rounds_cum_time[[#This Row],[7]],rounds_cum_time[7],1),"."))</f>
        <v>5.</v>
      </c>
      <c r="Q7" s="141" t="str">
        <f>IF(ISBLANK(laps_times[[#This Row],[8]]),"DNF",CONCATENATE(RANK(rounds_cum_time[[#This Row],[8]],rounds_cum_time[8],1),"."))</f>
        <v>5.</v>
      </c>
      <c r="R7" s="141" t="str">
        <f>IF(ISBLANK(laps_times[[#This Row],[9]]),"DNF",CONCATENATE(RANK(rounds_cum_time[[#This Row],[9]],rounds_cum_time[9],1),"."))</f>
        <v>5.</v>
      </c>
      <c r="S7" s="141" t="str">
        <f>IF(ISBLANK(laps_times[[#This Row],[10]]),"DNF",CONCATENATE(RANK(rounds_cum_time[[#This Row],[10]],rounds_cum_time[10],1),"."))</f>
        <v>5.</v>
      </c>
      <c r="T7" s="141" t="str">
        <f>IF(ISBLANK(laps_times[[#This Row],[11]]),"DNF",CONCATENATE(RANK(rounds_cum_time[[#This Row],[11]],rounds_cum_time[11],1),"."))</f>
        <v>5.</v>
      </c>
      <c r="U7" s="141" t="str">
        <f>IF(ISBLANK(laps_times[[#This Row],[12]]),"DNF",CONCATENATE(RANK(rounds_cum_time[[#This Row],[12]],rounds_cum_time[12],1),"."))</f>
        <v>6.</v>
      </c>
      <c r="V7" s="141" t="str">
        <f>IF(ISBLANK(laps_times[[#This Row],[13]]),"DNF",CONCATENATE(RANK(rounds_cum_time[[#This Row],[13]],rounds_cum_time[13],1),"."))</f>
        <v>6.</v>
      </c>
      <c r="W7" s="141" t="str">
        <f>IF(ISBLANK(laps_times[[#This Row],[14]]),"DNF",CONCATENATE(RANK(rounds_cum_time[[#This Row],[14]],rounds_cum_time[14],1),"."))</f>
        <v>6.</v>
      </c>
      <c r="X7" s="141" t="str">
        <f>IF(ISBLANK(laps_times[[#This Row],[15]]),"DNF",CONCATENATE(RANK(rounds_cum_time[[#This Row],[15]],rounds_cum_time[15],1),"."))</f>
        <v>6.</v>
      </c>
      <c r="Y7" s="141" t="str">
        <f>IF(ISBLANK(laps_times[[#This Row],[16]]),"DNF",CONCATENATE(RANK(rounds_cum_time[[#This Row],[16]],rounds_cum_time[16],1),"."))</f>
        <v>6.</v>
      </c>
      <c r="Z7" s="141" t="str">
        <f>IF(ISBLANK(laps_times[[#This Row],[17]]),"DNF",CONCATENATE(RANK(rounds_cum_time[[#This Row],[17]],rounds_cum_time[17],1),"."))</f>
        <v>6.</v>
      </c>
      <c r="AA7" s="141" t="str">
        <f>IF(ISBLANK(laps_times[[#This Row],[18]]),"DNF",CONCATENATE(RANK(rounds_cum_time[[#This Row],[18]],rounds_cum_time[18],1),"."))</f>
        <v>6.</v>
      </c>
      <c r="AB7" s="141" t="str">
        <f>IF(ISBLANK(laps_times[[#This Row],[19]]),"DNF",CONCATENATE(RANK(rounds_cum_time[[#This Row],[19]],rounds_cum_time[19],1),"."))</f>
        <v>6.</v>
      </c>
      <c r="AC7" s="141" t="str">
        <f>IF(ISBLANK(laps_times[[#This Row],[20]]),"DNF",CONCATENATE(RANK(rounds_cum_time[[#This Row],[20]],rounds_cum_time[20],1),"."))</f>
        <v>6.</v>
      </c>
      <c r="AD7" s="141" t="str">
        <f>IF(ISBLANK(laps_times[[#This Row],[21]]),"DNF",CONCATENATE(RANK(rounds_cum_time[[#This Row],[21]],rounds_cum_time[21],1),"."))</f>
        <v>5.</v>
      </c>
      <c r="AE7" s="141" t="str">
        <f>IF(ISBLANK(laps_times[[#This Row],[22]]),"DNF",CONCATENATE(RANK(rounds_cum_time[[#This Row],[22]],rounds_cum_time[22],1),"."))</f>
        <v>6.</v>
      </c>
      <c r="AF7" s="141" t="str">
        <f>IF(ISBLANK(laps_times[[#This Row],[23]]),"DNF",CONCATENATE(RANK(rounds_cum_time[[#This Row],[23]],rounds_cum_time[23],1),"."))</f>
        <v>6.</v>
      </c>
      <c r="AG7" s="141" t="str">
        <f>IF(ISBLANK(laps_times[[#This Row],[24]]),"DNF",CONCATENATE(RANK(rounds_cum_time[[#This Row],[24]],rounds_cum_time[24],1),"."))</f>
        <v>6.</v>
      </c>
      <c r="AH7" s="141" t="str">
        <f>IF(ISBLANK(laps_times[[#This Row],[25]]),"DNF",CONCATENATE(RANK(rounds_cum_time[[#This Row],[25]],rounds_cum_time[25],1),"."))</f>
        <v>6.</v>
      </c>
      <c r="AI7" s="141" t="str">
        <f>IF(ISBLANK(laps_times[[#This Row],[26]]),"DNF",CONCATENATE(RANK(rounds_cum_time[[#This Row],[26]],rounds_cum_time[26],1),"."))</f>
        <v>6.</v>
      </c>
      <c r="AJ7" s="141" t="str">
        <f>IF(ISBLANK(laps_times[[#This Row],[27]]),"DNF",CONCATENATE(RANK(rounds_cum_time[[#This Row],[27]],rounds_cum_time[27],1),"."))</f>
        <v>6.</v>
      </c>
      <c r="AK7" s="141" t="str">
        <f>IF(ISBLANK(laps_times[[#This Row],[28]]),"DNF",CONCATENATE(RANK(rounds_cum_time[[#This Row],[28]],rounds_cum_time[28],1),"."))</f>
        <v>6.</v>
      </c>
      <c r="AL7" s="141" t="str">
        <f>IF(ISBLANK(laps_times[[#This Row],[29]]),"DNF",CONCATENATE(RANK(rounds_cum_time[[#This Row],[29]],rounds_cum_time[29],1),"."))</f>
        <v>6.</v>
      </c>
      <c r="AM7" s="141" t="str">
        <f>IF(ISBLANK(laps_times[[#This Row],[30]]),"DNF",CONCATENATE(RANK(rounds_cum_time[[#This Row],[30]],rounds_cum_time[30],1),"."))</f>
        <v>6.</v>
      </c>
      <c r="AN7" s="141" t="str">
        <f>IF(ISBLANK(laps_times[[#This Row],[31]]),"DNF",CONCATENATE(RANK(rounds_cum_time[[#This Row],[31]],rounds_cum_time[31],1),"."))</f>
        <v>6.</v>
      </c>
      <c r="AO7" s="141" t="str">
        <f>IF(ISBLANK(laps_times[[#This Row],[32]]),"DNF",CONCATENATE(RANK(rounds_cum_time[[#This Row],[32]],rounds_cum_time[32],1),"."))</f>
        <v>6.</v>
      </c>
      <c r="AP7" s="141" t="str">
        <f>IF(ISBLANK(laps_times[[#This Row],[33]]),"DNF",CONCATENATE(RANK(rounds_cum_time[[#This Row],[33]],rounds_cum_time[33],1),"."))</f>
        <v>6.</v>
      </c>
      <c r="AQ7" s="141" t="str">
        <f>IF(ISBLANK(laps_times[[#This Row],[34]]),"DNF",CONCATENATE(RANK(rounds_cum_time[[#This Row],[34]],rounds_cum_time[34],1),"."))</f>
        <v>5.</v>
      </c>
      <c r="AR7" s="141" t="str">
        <f>IF(ISBLANK(laps_times[[#This Row],[35]]),"DNF",CONCATENATE(RANK(rounds_cum_time[[#This Row],[35]],rounds_cum_time[35],1),"."))</f>
        <v>5.</v>
      </c>
      <c r="AS7" s="141" t="str">
        <f>IF(ISBLANK(laps_times[[#This Row],[36]]),"DNF",CONCATENATE(RANK(rounds_cum_time[[#This Row],[36]],rounds_cum_time[36],1),"."))</f>
        <v>3.</v>
      </c>
      <c r="AT7" s="141" t="str">
        <f>IF(ISBLANK(laps_times[[#This Row],[37]]),"DNF",CONCATENATE(RANK(rounds_cum_time[[#This Row],[37]],rounds_cum_time[37],1),"."))</f>
        <v>3.</v>
      </c>
      <c r="AU7" s="141" t="str">
        <f>IF(ISBLANK(laps_times[[#This Row],[38]]),"DNF",CONCATENATE(RANK(rounds_cum_time[[#This Row],[38]],rounds_cum_time[38],1),"."))</f>
        <v>3.</v>
      </c>
      <c r="AV7" s="141" t="str">
        <f>IF(ISBLANK(laps_times[[#This Row],[39]]),"DNF",CONCATENATE(RANK(rounds_cum_time[[#This Row],[39]],rounds_cum_time[39],1),"."))</f>
        <v>3.</v>
      </c>
      <c r="AW7" s="141" t="str">
        <f>IF(ISBLANK(laps_times[[#This Row],[40]]),"DNF",CONCATENATE(RANK(rounds_cum_time[[#This Row],[40]],rounds_cum_time[40],1),"."))</f>
        <v>3.</v>
      </c>
      <c r="AX7" s="141" t="str">
        <f>IF(ISBLANK(laps_times[[#This Row],[41]]),"DNF",CONCATENATE(RANK(rounds_cum_time[[#This Row],[41]],rounds_cum_time[41],1),"."))</f>
        <v>3.</v>
      </c>
      <c r="AY7" s="141" t="str">
        <f>IF(ISBLANK(laps_times[[#This Row],[42]]),"DNF",CONCATENATE(RANK(rounds_cum_time[[#This Row],[42]],rounds_cum_time[42],1),"."))</f>
        <v>3.</v>
      </c>
      <c r="AZ7" s="141" t="str">
        <f>IF(ISBLANK(laps_times[[#This Row],[43]]),"DNF",CONCATENATE(RANK(rounds_cum_time[[#This Row],[43]],rounds_cum_time[43],1),"."))</f>
        <v>2.</v>
      </c>
      <c r="BA7" s="141" t="str">
        <f>IF(ISBLANK(laps_times[[#This Row],[44]]),"DNF",CONCATENATE(RANK(rounds_cum_time[[#This Row],[44]],rounds_cum_time[44],1),"."))</f>
        <v>2.</v>
      </c>
      <c r="BB7" s="141" t="str">
        <f>IF(ISBLANK(laps_times[[#This Row],[45]]),"DNF",CONCATENATE(RANK(rounds_cum_time[[#This Row],[45]],rounds_cum_time[45],1),"."))</f>
        <v>2.</v>
      </c>
      <c r="BC7" s="141" t="str">
        <f>IF(ISBLANK(laps_times[[#This Row],[46]]),"DNF",CONCATENATE(RANK(rounds_cum_time[[#This Row],[46]],rounds_cum_time[46],1),"."))</f>
        <v>2.</v>
      </c>
      <c r="BD7" s="141" t="str">
        <f>IF(ISBLANK(laps_times[[#This Row],[47]]),"DNF",CONCATENATE(RANK(rounds_cum_time[[#This Row],[47]],rounds_cum_time[47],1),"."))</f>
        <v>2.</v>
      </c>
      <c r="BE7" s="141" t="str">
        <f>IF(ISBLANK(laps_times[[#This Row],[48]]),"DNF",CONCATENATE(RANK(rounds_cum_time[[#This Row],[48]],rounds_cum_time[48],1),"."))</f>
        <v>2.</v>
      </c>
      <c r="BF7" s="141" t="str">
        <f>IF(ISBLANK(laps_times[[#This Row],[49]]),"DNF",CONCATENATE(RANK(rounds_cum_time[[#This Row],[49]],rounds_cum_time[49],1),"."))</f>
        <v>2.</v>
      </c>
      <c r="BG7" s="141" t="str">
        <f>IF(ISBLANK(laps_times[[#This Row],[50]]),"DNF",CONCATENATE(RANK(rounds_cum_time[[#This Row],[50]],rounds_cum_time[50],1),"."))</f>
        <v>2.</v>
      </c>
      <c r="BH7" s="141" t="str">
        <f>IF(ISBLANK(laps_times[[#This Row],[51]]),"DNF",CONCATENATE(RANK(rounds_cum_time[[#This Row],[51]],rounds_cum_time[51],1),"."))</f>
        <v>2.</v>
      </c>
      <c r="BI7" s="141" t="str">
        <f>IF(ISBLANK(laps_times[[#This Row],[52]]),"DNF",CONCATENATE(RANK(rounds_cum_time[[#This Row],[52]],rounds_cum_time[52],1),"."))</f>
        <v>2.</v>
      </c>
      <c r="BJ7" s="141" t="str">
        <f>IF(ISBLANK(laps_times[[#This Row],[53]]),"DNF",CONCATENATE(RANK(rounds_cum_time[[#This Row],[53]],rounds_cum_time[53],1),"."))</f>
        <v>2.</v>
      </c>
      <c r="BK7" s="141" t="str">
        <f>IF(ISBLANK(laps_times[[#This Row],[54]]),"DNF",CONCATENATE(RANK(rounds_cum_time[[#This Row],[54]],rounds_cum_time[54],1),"."))</f>
        <v>2.</v>
      </c>
      <c r="BL7" s="141" t="str">
        <f>IF(ISBLANK(laps_times[[#This Row],[55]]),"DNF",CONCATENATE(RANK(rounds_cum_time[[#This Row],[55]],rounds_cum_time[55],1),"."))</f>
        <v>2.</v>
      </c>
      <c r="BM7" s="141" t="str">
        <f>IF(ISBLANK(laps_times[[#This Row],[56]]),"DNF",CONCATENATE(RANK(rounds_cum_time[[#This Row],[56]],rounds_cum_time[56],1),"."))</f>
        <v>2.</v>
      </c>
      <c r="BN7" s="141" t="str">
        <f>IF(ISBLANK(laps_times[[#This Row],[57]]),"DNF",CONCATENATE(RANK(rounds_cum_time[[#This Row],[57]],rounds_cum_time[57],1),"."))</f>
        <v>2.</v>
      </c>
      <c r="BO7" s="141" t="str">
        <f>IF(ISBLANK(laps_times[[#This Row],[58]]),"DNF",CONCATENATE(RANK(rounds_cum_time[[#This Row],[58]],rounds_cum_time[58],1),"."))</f>
        <v>2.</v>
      </c>
      <c r="BP7" s="141" t="str">
        <f>IF(ISBLANK(laps_times[[#This Row],[59]]),"DNF",CONCATENATE(RANK(rounds_cum_time[[#This Row],[59]],rounds_cum_time[59],1),"."))</f>
        <v>2.</v>
      </c>
      <c r="BQ7" s="141" t="str">
        <f>IF(ISBLANK(laps_times[[#This Row],[60]]),"DNF",CONCATENATE(RANK(rounds_cum_time[[#This Row],[60]],rounds_cum_time[60],1),"."))</f>
        <v>2.</v>
      </c>
      <c r="BR7" s="141" t="str">
        <f>IF(ISBLANK(laps_times[[#This Row],[61]]),"DNF",CONCATENATE(RANK(rounds_cum_time[[#This Row],[61]],rounds_cum_time[61],1),"."))</f>
        <v>2.</v>
      </c>
      <c r="BS7" s="141" t="str">
        <f>IF(ISBLANK(laps_times[[#This Row],[62]]),"DNF",CONCATENATE(RANK(rounds_cum_time[[#This Row],[62]],rounds_cum_time[62],1),"."))</f>
        <v>2.</v>
      </c>
      <c r="BT7" s="142" t="str">
        <f>IF(ISBLANK(laps_times[[#This Row],[63]]),"DNF",CONCATENATE(RANK(rounds_cum_time[[#This Row],[63]],rounds_cum_time[63],1),"."))</f>
        <v>2.</v>
      </c>
    </row>
    <row r="8" spans="2:72" x14ac:dyDescent="0.2">
      <c r="B8" s="130">
        <f>laps_times[[#This Row],[poř]]</f>
        <v>3</v>
      </c>
      <c r="C8" s="140">
        <f>laps_times[[#This Row],[s.č.]]</f>
        <v>71</v>
      </c>
      <c r="D8" s="131" t="str">
        <f>laps_times[[#This Row],[jméno]]</f>
        <v>Hostička Jan</v>
      </c>
      <c r="E8" s="132">
        <f>laps_times[[#This Row],[roč]]</f>
        <v>1979</v>
      </c>
      <c r="F8" s="132" t="str">
        <f>laps_times[[#This Row],[kat]]</f>
        <v>M2</v>
      </c>
      <c r="G8" s="132">
        <f>laps_times[[#This Row],[poř_kat]]</f>
        <v>2</v>
      </c>
      <c r="H8" s="131" t="str">
        <f>IF(ISBLANK(laps_times[[#This Row],[klub]]),"-",laps_times[[#This Row],[klub]])</f>
        <v>-</v>
      </c>
      <c r="I8" s="134">
        <f>laps_times[[#This Row],[celk. čas]]</f>
        <v>0.11541420138888887</v>
      </c>
      <c r="J8" s="141" t="str">
        <f>IF(ISBLANK(laps_times[[#This Row],[1]]),"DNF",CONCATENATE(RANK(rounds_cum_time[[#This Row],[1]],rounds_cum_time[1],1),"."))</f>
        <v>10.</v>
      </c>
      <c r="K8" s="141" t="str">
        <f>IF(ISBLANK(laps_times[[#This Row],[2]]),"DNF",CONCATENATE(RANK(rounds_cum_time[[#This Row],[2]],rounds_cum_time[2],1),"."))</f>
        <v>8.</v>
      </c>
      <c r="L8" s="141" t="str">
        <f>IF(ISBLANK(laps_times[[#This Row],[3]]),"DNF",CONCATENATE(RANK(rounds_cum_time[[#This Row],[3]],rounds_cum_time[3],1),"."))</f>
        <v>6.</v>
      </c>
      <c r="M8" s="141" t="str">
        <f>IF(ISBLANK(laps_times[[#This Row],[4]]),"DNF",CONCATENATE(RANK(rounds_cum_time[[#This Row],[4]],rounds_cum_time[4],1),"."))</f>
        <v>6.</v>
      </c>
      <c r="N8" s="141" t="str">
        <f>IF(ISBLANK(laps_times[[#This Row],[5]]),"DNF",CONCATENATE(RANK(rounds_cum_time[[#This Row],[5]],rounds_cum_time[5],1),"."))</f>
        <v>5.</v>
      </c>
      <c r="O8" s="141" t="str">
        <f>IF(ISBLANK(laps_times[[#This Row],[6]]),"DNF",CONCATENATE(RANK(rounds_cum_time[[#This Row],[6]],rounds_cum_time[6],1),"."))</f>
        <v>4.</v>
      </c>
      <c r="P8" s="141" t="str">
        <f>IF(ISBLANK(laps_times[[#This Row],[7]]),"DNF",CONCATENATE(RANK(rounds_cum_time[[#This Row],[7]],rounds_cum_time[7],1),"."))</f>
        <v>4.</v>
      </c>
      <c r="Q8" s="141" t="str">
        <f>IF(ISBLANK(laps_times[[#This Row],[8]]),"DNF",CONCATENATE(RANK(rounds_cum_time[[#This Row],[8]],rounds_cum_time[8],1),"."))</f>
        <v>4.</v>
      </c>
      <c r="R8" s="141" t="str">
        <f>IF(ISBLANK(laps_times[[#This Row],[9]]),"DNF",CONCATENATE(RANK(rounds_cum_time[[#This Row],[9]],rounds_cum_time[9],1),"."))</f>
        <v>4.</v>
      </c>
      <c r="S8" s="141" t="str">
        <f>IF(ISBLANK(laps_times[[#This Row],[10]]),"DNF",CONCATENATE(RANK(rounds_cum_time[[#This Row],[10]],rounds_cum_time[10],1),"."))</f>
        <v>4.</v>
      </c>
      <c r="T8" s="141" t="str">
        <f>IF(ISBLANK(laps_times[[#This Row],[11]]),"DNF",CONCATENATE(RANK(rounds_cum_time[[#This Row],[11]],rounds_cum_time[11],1),"."))</f>
        <v>4.</v>
      </c>
      <c r="U8" s="141" t="str">
        <f>IF(ISBLANK(laps_times[[#This Row],[12]]),"DNF",CONCATENATE(RANK(rounds_cum_time[[#This Row],[12]],rounds_cum_time[12],1),"."))</f>
        <v>5.</v>
      </c>
      <c r="V8" s="141" t="str">
        <f>IF(ISBLANK(laps_times[[#This Row],[13]]),"DNF",CONCATENATE(RANK(rounds_cum_time[[#This Row],[13]],rounds_cum_time[13],1),"."))</f>
        <v>5.</v>
      </c>
      <c r="W8" s="141" t="str">
        <f>IF(ISBLANK(laps_times[[#This Row],[14]]),"DNF",CONCATENATE(RANK(rounds_cum_time[[#This Row],[14]],rounds_cum_time[14],1),"."))</f>
        <v>5.</v>
      </c>
      <c r="X8" s="141" t="str">
        <f>IF(ISBLANK(laps_times[[#This Row],[15]]),"DNF",CONCATENATE(RANK(rounds_cum_time[[#This Row],[15]],rounds_cum_time[15],1),"."))</f>
        <v>5.</v>
      </c>
      <c r="Y8" s="141" t="str">
        <f>IF(ISBLANK(laps_times[[#This Row],[16]]),"DNF",CONCATENATE(RANK(rounds_cum_time[[#This Row],[16]],rounds_cum_time[16],1),"."))</f>
        <v>5.</v>
      </c>
      <c r="Z8" s="141" t="str">
        <f>IF(ISBLANK(laps_times[[#This Row],[17]]),"DNF",CONCATENATE(RANK(rounds_cum_time[[#This Row],[17]],rounds_cum_time[17],1),"."))</f>
        <v>5.</v>
      </c>
      <c r="AA8" s="141" t="str">
        <f>IF(ISBLANK(laps_times[[#This Row],[18]]),"DNF",CONCATENATE(RANK(rounds_cum_time[[#This Row],[18]],rounds_cum_time[18],1),"."))</f>
        <v>5.</v>
      </c>
      <c r="AB8" s="141" t="str">
        <f>IF(ISBLANK(laps_times[[#This Row],[19]]),"DNF",CONCATENATE(RANK(rounds_cum_time[[#This Row],[19]],rounds_cum_time[19],1),"."))</f>
        <v>5.</v>
      </c>
      <c r="AC8" s="141" t="str">
        <f>IF(ISBLANK(laps_times[[#This Row],[20]]),"DNF",CONCATENATE(RANK(rounds_cum_time[[#This Row],[20]],rounds_cum_time[20],1),"."))</f>
        <v>4.</v>
      </c>
      <c r="AD8" s="141" t="str">
        <f>IF(ISBLANK(laps_times[[#This Row],[21]]),"DNF",CONCATENATE(RANK(rounds_cum_time[[#This Row],[21]],rounds_cum_time[21],1),"."))</f>
        <v>4.</v>
      </c>
      <c r="AE8" s="141" t="str">
        <f>IF(ISBLANK(laps_times[[#This Row],[22]]),"DNF",CONCATENATE(RANK(rounds_cum_time[[#This Row],[22]],rounds_cum_time[22],1),"."))</f>
        <v>4.</v>
      </c>
      <c r="AF8" s="141" t="str">
        <f>IF(ISBLANK(laps_times[[#This Row],[23]]),"DNF",CONCATENATE(RANK(rounds_cum_time[[#This Row],[23]],rounds_cum_time[23],1),"."))</f>
        <v>4.</v>
      </c>
      <c r="AG8" s="141" t="str">
        <f>IF(ISBLANK(laps_times[[#This Row],[24]]),"DNF",CONCATENATE(RANK(rounds_cum_time[[#This Row],[24]],rounds_cum_time[24],1),"."))</f>
        <v>5.</v>
      </c>
      <c r="AH8" s="141" t="str">
        <f>IF(ISBLANK(laps_times[[#This Row],[25]]),"DNF",CONCATENATE(RANK(rounds_cum_time[[#This Row],[25]],rounds_cum_time[25],1),"."))</f>
        <v>5.</v>
      </c>
      <c r="AI8" s="141" t="str">
        <f>IF(ISBLANK(laps_times[[#This Row],[26]]),"DNF",CONCATENATE(RANK(rounds_cum_time[[#This Row],[26]],rounds_cum_time[26],1),"."))</f>
        <v>5.</v>
      </c>
      <c r="AJ8" s="141" t="str">
        <f>IF(ISBLANK(laps_times[[#This Row],[27]]),"DNF",CONCATENATE(RANK(rounds_cum_time[[#This Row],[27]],rounds_cum_time[27],1),"."))</f>
        <v>5.</v>
      </c>
      <c r="AK8" s="141" t="str">
        <f>IF(ISBLANK(laps_times[[#This Row],[28]]),"DNF",CONCATENATE(RANK(rounds_cum_time[[#This Row],[28]],rounds_cum_time[28],1),"."))</f>
        <v>4.</v>
      </c>
      <c r="AL8" s="141" t="str">
        <f>IF(ISBLANK(laps_times[[#This Row],[29]]),"DNF",CONCATENATE(RANK(rounds_cum_time[[#This Row],[29]],rounds_cum_time[29],1),"."))</f>
        <v>4.</v>
      </c>
      <c r="AM8" s="141" t="str">
        <f>IF(ISBLANK(laps_times[[#This Row],[30]]),"DNF",CONCATENATE(RANK(rounds_cum_time[[#This Row],[30]],rounds_cum_time[30],1),"."))</f>
        <v>4.</v>
      </c>
      <c r="AN8" s="141" t="str">
        <f>IF(ISBLANK(laps_times[[#This Row],[31]]),"DNF",CONCATENATE(RANK(rounds_cum_time[[#This Row],[31]],rounds_cum_time[31],1),"."))</f>
        <v>4.</v>
      </c>
      <c r="AO8" s="141" t="str">
        <f>IF(ISBLANK(laps_times[[#This Row],[32]]),"DNF",CONCATENATE(RANK(rounds_cum_time[[#This Row],[32]],rounds_cum_time[32],1),"."))</f>
        <v>3.</v>
      </c>
      <c r="AP8" s="141" t="str">
        <f>IF(ISBLANK(laps_times[[#This Row],[33]]),"DNF",CONCATENATE(RANK(rounds_cum_time[[#This Row],[33]],rounds_cum_time[33],1),"."))</f>
        <v>3.</v>
      </c>
      <c r="AQ8" s="141" t="str">
        <f>IF(ISBLANK(laps_times[[#This Row],[34]]),"DNF",CONCATENATE(RANK(rounds_cum_time[[#This Row],[34]],rounds_cum_time[34],1),"."))</f>
        <v>4.</v>
      </c>
      <c r="AR8" s="141" t="str">
        <f>IF(ISBLANK(laps_times[[#This Row],[35]]),"DNF",CONCATENATE(RANK(rounds_cum_time[[#This Row],[35]],rounds_cum_time[35],1),"."))</f>
        <v>4.</v>
      </c>
      <c r="AS8" s="141" t="str">
        <f>IF(ISBLANK(laps_times[[#This Row],[36]]),"DNF",CONCATENATE(RANK(rounds_cum_time[[#This Row],[36]],rounds_cum_time[36],1),"."))</f>
        <v>5.</v>
      </c>
      <c r="AT8" s="141" t="str">
        <f>IF(ISBLANK(laps_times[[#This Row],[37]]),"DNF",CONCATENATE(RANK(rounds_cum_time[[#This Row],[37]],rounds_cum_time[37],1),"."))</f>
        <v>4.</v>
      </c>
      <c r="AU8" s="141" t="str">
        <f>IF(ISBLANK(laps_times[[#This Row],[38]]),"DNF",CONCATENATE(RANK(rounds_cum_time[[#This Row],[38]],rounds_cum_time[38],1),"."))</f>
        <v>4.</v>
      </c>
      <c r="AV8" s="141" t="str">
        <f>IF(ISBLANK(laps_times[[#This Row],[39]]),"DNF",CONCATENATE(RANK(rounds_cum_time[[#This Row],[39]],rounds_cum_time[39],1),"."))</f>
        <v>4.</v>
      </c>
      <c r="AW8" s="141" t="str">
        <f>IF(ISBLANK(laps_times[[#This Row],[40]]),"DNF",CONCATENATE(RANK(rounds_cum_time[[#This Row],[40]],rounds_cum_time[40],1),"."))</f>
        <v>4.</v>
      </c>
      <c r="AX8" s="141" t="str">
        <f>IF(ISBLANK(laps_times[[#This Row],[41]]),"DNF",CONCATENATE(RANK(rounds_cum_time[[#This Row],[41]],rounds_cum_time[41],1),"."))</f>
        <v>4.</v>
      </c>
      <c r="AY8" s="141" t="str">
        <f>IF(ISBLANK(laps_times[[#This Row],[42]]),"DNF",CONCATENATE(RANK(rounds_cum_time[[#This Row],[42]],rounds_cum_time[42],1),"."))</f>
        <v>4.</v>
      </c>
      <c r="AZ8" s="141" t="str">
        <f>IF(ISBLANK(laps_times[[#This Row],[43]]),"DNF",CONCATENATE(RANK(rounds_cum_time[[#This Row],[43]],rounds_cum_time[43],1),"."))</f>
        <v>4.</v>
      </c>
      <c r="BA8" s="141" t="str">
        <f>IF(ISBLANK(laps_times[[#This Row],[44]]),"DNF",CONCATENATE(RANK(rounds_cum_time[[#This Row],[44]],rounds_cum_time[44],1),"."))</f>
        <v>4.</v>
      </c>
      <c r="BB8" s="141" t="str">
        <f>IF(ISBLANK(laps_times[[#This Row],[45]]),"DNF",CONCATENATE(RANK(rounds_cum_time[[#This Row],[45]],rounds_cum_time[45],1),"."))</f>
        <v>4.</v>
      </c>
      <c r="BC8" s="141" t="str">
        <f>IF(ISBLANK(laps_times[[#This Row],[46]]),"DNF",CONCATENATE(RANK(rounds_cum_time[[#This Row],[46]],rounds_cum_time[46],1),"."))</f>
        <v>4.</v>
      </c>
      <c r="BD8" s="141" t="str">
        <f>IF(ISBLANK(laps_times[[#This Row],[47]]),"DNF",CONCATENATE(RANK(rounds_cum_time[[#This Row],[47]],rounds_cum_time[47],1),"."))</f>
        <v>4.</v>
      </c>
      <c r="BE8" s="141" t="str">
        <f>IF(ISBLANK(laps_times[[#This Row],[48]]),"DNF",CONCATENATE(RANK(rounds_cum_time[[#This Row],[48]],rounds_cum_time[48],1),"."))</f>
        <v>4.</v>
      </c>
      <c r="BF8" s="141" t="str">
        <f>IF(ISBLANK(laps_times[[#This Row],[49]]),"DNF",CONCATENATE(RANK(rounds_cum_time[[#This Row],[49]],rounds_cum_time[49],1),"."))</f>
        <v>4.</v>
      </c>
      <c r="BG8" s="141" t="str">
        <f>IF(ISBLANK(laps_times[[#This Row],[50]]),"DNF",CONCATENATE(RANK(rounds_cum_time[[#This Row],[50]],rounds_cum_time[50],1),"."))</f>
        <v>4.</v>
      </c>
      <c r="BH8" s="141" t="str">
        <f>IF(ISBLANK(laps_times[[#This Row],[51]]),"DNF",CONCATENATE(RANK(rounds_cum_time[[#This Row],[51]],rounds_cum_time[51],1),"."))</f>
        <v>4.</v>
      </c>
      <c r="BI8" s="141" t="str">
        <f>IF(ISBLANK(laps_times[[#This Row],[52]]),"DNF",CONCATENATE(RANK(rounds_cum_time[[#This Row],[52]],rounds_cum_time[52],1),"."))</f>
        <v>4.</v>
      </c>
      <c r="BJ8" s="141" t="str">
        <f>IF(ISBLANK(laps_times[[#This Row],[53]]),"DNF",CONCATENATE(RANK(rounds_cum_time[[#This Row],[53]],rounds_cum_time[53],1),"."))</f>
        <v>4.</v>
      </c>
      <c r="BK8" s="141" t="str">
        <f>IF(ISBLANK(laps_times[[#This Row],[54]]),"DNF",CONCATENATE(RANK(rounds_cum_time[[#This Row],[54]],rounds_cum_time[54],1),"."))</f>
        <v>4.</v>
      </c>
      <c r="BL8" s="141" t="str">
        <f>IF(ISBLANK(laps_times[[#This Row],[55]]),"DNF",CONCATENATE(RANK(rounds_cum_time[[#This Row],[55]],rounds_cum_time[55],1),"."))</f>
        <v>4.</v>
      </c>
      <c r="BM8" s="141" t="str">
        <f>IF(ISBLANK(laps_times[[#This Row],[56]]),"DNF",CONCATENATE(RANK(rounds_cum_time[[#This Row],[56]],rounds_cum_time[56],1),"."))</f>
        <v>4.</v>
      </c>
      <c r="BN8" s="141" t="str">
        <f>IF(ISBLANK(laps_times[[#This Row],[57]]),"DNF",CONCATENATE(RANK(rounds_cum_time[[#This Row],[57]],rounds_cum_time[57],1),"."))</f>
        <v>3.</v>
      </c>
      <c r="BO8" s="141" t="str">
        <f>IF(ISBLANK(laps_times[[#This Row],[58]]),"DNF",CONCATENATE(RANK(rounds_cum_time[[#This Row],[58]],rounds_cum_time[58],1),"."))</f>
        <v>3.</v>
      </c>
      <c r="BP8" s="141" t="str">
        <f>IF(ISBLANK(laps_times[[#This Row],[59]]),"DNF",CONCATENATE(RANK(rounds_cum_time[[#This Row],[59]],rounds_cum_time[59],1),"."))</f>
        <v>3.</v>
      </c>
      <c r="BQ8" s="141" t="str">
        <f>IF(ISBLANK(laps_times[[#This Row],[60]]),"DNF",CONCATENATE(RANK(rounds_cum_time[[#This Row],[60]],rounds_cum_time[60],1),"."))</f>
        <v>3.</v>
      </c>
      <c r="BR8" s="141" t="str">
        <f>IF(ISBLANK(laps_times[[#This Row],[61]]),"DNF",CONCATENATE(RANK(rounds_cum_time[[#This Row],[61]],rounds_cum_time[61],1),"."))</f>
        <v>3.</v>
      </c>
      <c r="BS8" s="141" t="str">
        <f>IF(ISBLANK(laps_times[[#This Row],[62]]),"DNF",CONCATENATE(RANK(rounds_cum_time[[#This Row],[62]],rounds_cum_time[62],1),"."))</f>
        <v>3.</v>
      </c>
      <c r="BT8" s="142" t="str">
        <f>IF(ISBLANK(laps_times[[#This Row],[63]]),"DNF",CONCATENATE(RANK(rounds_cum_time[[#This Row],[63]],rounds_cum_time[63],1),"."))</f>
        <v>3.</v>
      </c>
    </row>
    <row r="9" spans="2:72" x14ac:dyDescent="0.2">
      <c r="B9" s="130">
        <f>laps_times[[#This Row],[poř]]</f>
        <v>4</v>
      </c>
      <c r="C9" s="140">
        <f>laps_times[[#This Row],[s.č.]]</f>
        <v>3</v>
      </c>
      <c r="D9" s="131" t="str">
        <f>laps_times[[#This Row],[jméno]]</f>
        <v>Kovář Michal</v>
      </c>
      <c r="E9" s="132">
        <f>laps_times[[#This Row],[roč]]</f>
        <v>1971</v>
      </c>
      <c r="F9" s="132" t="str">
        <f>laps_times[[#This Row],[kat]]</f>
        <v>M3</v>
      </c>
      <c r="G9" s="132">
        <f>laps_times[[#This Row],[poř_kat]]</f>
        <v>2</v>
      </c>
      <c r="H9" s="131" t="str">
        <f>IF(ISBLANK(laps_times[[#This Row],[klub]]),"-",laps_times[[#This Row],[klub]])</f>
        <v>TJ Sokol Unhošť</v>
      </c>
      <c r="I9" s="134">
        <f>laps_times[[#This Row],[celk. čas]]</f>
        <v>0.11564415509259258</v>
      </c>
      <c r="J9" s="141" t="str">
        <f>IF(ISBLANK(laps_times[[#This Row],[1]]),"DNF",CONCATENATE(RANK(rounds_cum_time[[#This Row],[1]],rounds_cum_time[1],1),"."))</f>
        <v>3.</v>
      </c>
      <c r="K9" s="141" t="str">
        <f>IF(ISBLANK(laps_times[[#This Row],[2]]),"DNF",CONCATENATE(RANK(rounds_cum_time[[#This Row],[2]],rounds_cum_time[2],1),"."))</f>
        <v>3.</v>
      </c>
      <c r="L9" s="141" t="str">
        <f>IF(ISBLANK(laps_times[[#This Row],[3]]),"DNF",CONCATENATE(RANK(rounds_cum_time[[#This Row],[3]],rounds_cum_time[3],1),"."))</f>
        <v>3.</v>
      </c>
      <c r="M9" s="141" t="str">
        <f>IF(ISBLANK(laps_times[[#This Row],[4]]),"DNF",CONCATENATE(RANK(rounds_cum_time[[#This Row],[4]],rounds_cum_time[4],1),"."))</f>
        <v>3.</v>
      </c>
      <c r="N9" s="141" t="str">
        <f>IF(ISBLANK(laps_times[[#This Row],[5]]),"DNF",CONCATENATE(RANK(rounds_cum_time[[#This Row],[5]],rounds_cum_time[5],1),"."))</f>
        <v>3.</v>
      </c>
      <c r="O9" s="141" t="str">
        <f>IF(ISBLANK(laps_times[[#This Row],[6]]),"DNF",CONCATENATE(RANK(rounds_cum_time[[#This Row],[6]],rounds_cum_time[6],1),"."))</f>
        <v>3.</v>
      </c>
      <c r="P9" s="141" t="str">
        <f>IF(ISBLANK(laps_times[[#This Row],[7]]),"DNF",CONCATENATE(RANK(rounds_cum_time[[#This Row],[7]],rounds_cum_time[7],1),"."))</f>
        <v>3.</v>
      </c>
      <c r="Q9" s="141" t="str">
        <f>IF(ISBLANK(laps_times[[#This Row],[8]]),"DNF",CONCATENATE(RANK(rounds_cum_time[[#This Row],[8]],rounds_cum_time[8],1),"."))</f>
        <v>3.</v>
      </c>
      <c r="R9" s="141" t="str">
        <f>IF(ISBLANK(laps_times[[#This Row],[9]]),"DNF",CONCATENATE(RANK(rounds_cum_time[[#This Row],[9]],rounds_cum_time[9],1),"."))</f>
        <v>3.</v>
      </c>
      <c r="S9" s="141" t="str">
        <f>IF(ISBLANK(laps_times[[#This Row],[10]]),"DNF",CONCATENATE(RANK(rounds_cum_time[[#This Row],[10]],rounds_cum_time[10],1),"."))</f>
        <v>3.</v>
      </c>
      <c r="T9" s="141" t="str">
        <f>IF(ISBLANK(laps_times[[#This Row],[11]]),"DNF",CONCATENATE(RANK(rounds_cum_time[[#This Row],[11]],rounds_cum_time[11],1),"."))</f>
        <v>3.</v>
      </c>
      <c r="U9" s="141" t="str">
        <f>IF(ISBLANK(laps_times[[#This Row],[12]]),"DNF",CONCATENATE(RANK(rounds_cum_time[[#This Row],[12]],rounds_cum_time[12],1),"."))</f>
        <v>2.</v>
      </c>
      <c r="V9" s="141" t="str">
        <f>IF(ISBLANK(laps_times[[#This Row],[13]]),"DNF",CONCATENATE(RANK(rounds_cum_time[[#This Row],[13]],rounds_cum_time[13],1),"."))</f>
        <v>2.</v>
      </c>
      <c r="W9" s="141" t="str">
        <f>IF(ISBLANK(laps_times[[#This Row],[14]]),"DNF",CONCATENATE(RANK(rounds_cum_time[[#This Row],[14]],rounds_cum_time[14],1),"."))</f>
        <v>2.</v>
      </c>
      <c r="X9" s="141" t="str">
        <f>IF(ISBLANK(laps_times[[#This Row],[15]]),"DNF",CONCATENATE(RANK(rounds_cum_time[[#This Row],[15]],rounds_cum_time[15],1),"."))</f>
        <v>2.</v>
      </c>
      <c r="Y9" s="141" t="str">
        <f>IF(ISBLANK(laps_times[[#This Row],[16]]),"DNF",CONCATENATE(RANK(rounds_cum_time[[#This Row],[16]],rounds_cum_time[16],1),"."))</f>
        <v>2.</v>
      </c>
      <c r="Z9" s="141" t="str">
        <f>IF(ISBLANK(laps_times[[#This Row],[17]]),"DNF",CONCATENATE(RANK(rounds_cum_time[[#This Row],[17]],rounds_cum_time[17],1),"."))</f>
        <v>2.</v>
      </c>
      <c r="AA9" s="141" t="str">
        <f>IF(ISBLANK(laps_times[[#This Row],[18]]),"DNF",CONCATENATE(RANK(rounds_cum_time[[#This Row],[18]],rounds_cum_time[18],1),"."))</f>
        <v>2.</v>
      </c>
      <c r="AB9" s="141" t="str">
        <f>IF(ISBLANK(laps_times[[#This Row],[19]]),"DNF",CONCATENATE(RANK(rounds_cum_time[[#This Row],[19]],rounds_cum_time[19],1),"."))</f>
        <v>2.</v>
      </c>
      <c r="AC9" s="141" t="str">
        <f>IF(ISBLANK(laps_times[[#This Row],[20]]),"DNF",CONCATENATE(RANK(rounds_cum_time[[#This Row],[20]],rounds_cum_time[20],1),"."))</f>
        <v>2.</v>
      </c>
      <c r="AD9" s="141" t="str">
        <f>IF(ISBLANK(laps_times[[#This Row],[21]]),"DNF",CONCATENATE(RANK(rounds_cum_time[[#This Row],[21]],rounds_cum_time[21],1),"."))</f>
        <v>2.</v>
      </c>
      <c r="AE9" s="141" t="str">
        <f>IF(ISBLANK(laps_times[[#This Row],[22]]),"DNF",CONCATENATE(RANK(rounds_cum_time[[#This Row],[22]],rounds_cum_time[22],1),"."))</f>
        <v>2.</v>
      </c>
      <c r="AF9" s="141" t="str">
        <f>IF(ISBLANK(laps_times[[#This Row],[23]]),"DNF",CONCATENATE(RANK(rounds_cum_time[[#This Row],[23]],rounds_cum_time[23],1),"."))</f>
        <v>2.</v>
      </c>
      <c r="AG9" s="141" t="str">
        <f>IF(ISBLANK(laps_times[[#This Row],[24]]),"DNF",CONCATENATE(RANK(rounds_cum_time[[#This Row],[24]],rounds_cum_time[24],1),"."))</f>
        <v>2.</v>
      </c>
      <c r="AH9" s="141" t="str">
        <f>IF(ISBLANK(laps_times[[#This Row],[25]]),"DNF",CONCATENATE(RANK(rounds_cum_time[[#This Row],[25]],rounds_cum_time[25],1),"."))</f>
        <v>2.</v>
      </c>
      <c r="AI9" s="141" t="str">
        <f>IF(ISBLANK(laps_times[[#This Row],[26]]),"DNF",CONCATENATE(RANK(rounds_cum_time[[#This Row],[26]],rounds_cum_time[26],1),"."))</f>
        <v>2.</v>
      </c>
      <c r="AJ9" s="141" t="str">
        <f>IF(ISBLANK(laps_times[[#This Row],[27]]),"DNF",CONCATENATE(RANK(rounds_cum_time[[#This Row],[27]],rounds_cum_time[27],1),"."))</f>
        <v>2.</v>
      </c>
      <c r="AK9" s="141" t="str">
        <f>IF(ISBLANK(laps_times[[#This Row],[28]]),"DNF",CONCATENATE(RANK(rounds_cum_time[[#This Row],[28]],rounds_cum_time[28],1),"."))</f>
        <v>2.</v>
      </c>
      <c r="AL9" s="141" t="str">
        <f>IF(ISBLANK(laps_times[[#This Row],[29]]),"DNF",CONCATENATE(RANK(rounds_cum_time[[#This Row],[29]],rounds_cum_time[29],1),"."))</f>
        <v>2.</v>
      </c>
      <c r="AM9" s="141" t="str">
        <f>IF(ISBLANK(laps_times[[#This Row],[30]]),"DNF",CONCATENATE(RANK(rounds_cum_time[[#This Row],[30]],rounds_cum_time[30],1),"."))</f>
        <v>2.</v>
      </c>
      <c r="AN9" s="141" t="str">
        <f>IF(ISBLANK(laps_times[[#This Row],[31]]),"DNF",CONCATENATE(RANK(rounds_cum_time[[#This Row],[31]],rounds_cum_time[31],1),"."))</f>
        <v>2.</v>
      </c>
      <c r="AO9" s="141" t="str">
        <f>IF(ISBLANK(laps_times[[#This Row],[32]]),"DNF",CONCATENATE(RANK(rounds_cum_time[[#This Row],[32]],rounds_cum_time[32],1),"."))</f>
        <v>2.</v>
      </c>
      <c r="AP9" s="141" t="str">
        <f>IF(ISBLANK(laps_times[[#This Row],[33]]),"DNF",CONCATENATE(RANK(rounds_cum_time[[#This Row],[33]],rounds_cum_time[33],1),"."))</f>
        <v>2.</v>
      </c>
      <c r="AQ9" s="141" t="str">
        <f>IF(ISBLANK(laps_times[[#This Row],[34]]),"DNF",CONCATENATE(RANK(rounds_cum_time[[#This Row],[34]],rounds_cum_time[34],1),"."))</f>
        <v>2.</v>
      </c>
      <c r="AR9" s="141" t="str">
        <f>IF(ISBLANK(laps_times[[#This Row],[35]]),"DNF",CONCATENATE(RANK(rounds_cum_time[[#This Row],[35]],rounds_cum_time[35],1),"."))</f>
        <v>2.</v>
      </c>
      <c r="AS9" s="141" t="str">
        <f>IF(ISBLANK(laps_times[[#This Row],[36]]),"DNF",CONCATENATE(RANK(rounds_cum_time[[#This Row],[36]],rounds_cum_time[36],1),"."))</f>
        <v>2.</v>
      </c>
      <c r="AT9" s="141" t="str">
        <f>IF(ISBLANK(laps_times[[#This Row],[37]]),"DNF",CONCATENATE(RANK(rounds_cum_time[[#This Row],[37]],rounds_cum_time[37],1),"."))</f>
        <v>2.</v>
      </c>
      <c r="AU9" s="141" t="str">
        <f>IF(ISBLANK(laps_times[[#This Row],[38]]),"DNF",CONCATENATE(RANK(rounds_cum_time[[#This Row],[38]],rounds_cum_time[38],1),"."))</f>
        <v>2.</v>
      </c>
      <c r="AV9" s="141" t="str">
        <f>IF(ISBLANK(laps_times[[#This Row],[39]]),"DNF",CONCATENATE(RANK(rounds_cum_time[[#This Row],[39]],rounds_cum_time[39],1),"."))</f>
        <v>2.</v>
      </c>
      <c r="AW9" s="141" t="str">
        <f>IF(ISBLANK(laps_times[[#This Row],[40]]),"DNF",CONCATENATE(RANK(rounds_cum_time[[#This Row],[40]],rounds_cum_time[40],1),"."))</f>
        <v>2.</v>
      </c>
      <c r="AX9" s="141" t="str">
        <f>IF(ISBLANK(laps_times[[#This Row],[41]]),"DNF",CONCATENATE(RANK(rounds_cum_time[[#This Row],[41]],rounds_cum_time[41],1),"."))</f>
        <v>2.</v>
      </c>
      <c r="AY9" s="141" t="str">
        <f>IF(ISBLANK(laps_times[[#This Row],[42]]),"DNF",CONCATENATE(RANK(rounds_cum_time[[#This Row],[42]],rounds_cum_time[42],1),"."))</f>
        <v>2.</v>
      </c>
      <c r="AZ9" s="141" t="str">
        <f>IF(ISBLANK(laps_times[[#This Row],[43]]),"DNF",CONCATENATE(RANK(rounds_cum_time[[#This Row],[43]],rounds_cum_time[43],1),"."))</f>
        <v>3.</v>
      </c>
      <c r="BA9" s="141" t="str">
        <f>IF(ISBLANK(laps_times[[#This Row],[44]]),"DNF",CONCATENATE(RANK(rounds_cum_time[[#This Row],[44]],rounds_cum_time[44],1),"."))</f>
        <v>3.</v>
      </c>
      <c r="BB9" s="141" t="str">
        <f>IF(ISBLANK(laps_times[[#This Row],[45]]),"DNF",CONCATENATE(RANK(rounds_cum_time[[#This Row],[45]],rounds_cum_time[45],1),"."))</f>
        <v>3.</v>
      </c>
      <c r="BC9" s="141" t="str">
        <f>IF(ISBLANK(laps_times[[#This Row],[46]]),"DNF",CONCATENATE(RANK(rounds_cum_time[[#This Row],[46]],rounds_cum_time[46],1),"."))</f>
        <v>3.</v>
      </c>
      <c r="BD9" s="141" t="str">
        <f>IF(ISBLANK(laps_times[[#This Row],[47]]),"DNF",CONCATENATE(RANK(rounds_cum_time[[#This Row],[47]],rounds_cum_time[47],1),"."))</f>
        <v>3.</v>
      </c>
      <c r="BE9" s="141" t="str">
        <f>IF(ISBLANK(laps_times[[#This Row],[48]]),"DNF",CONCATENATE(RANK(rounds_cum_time[[#This Row],[48]],rounds_cum_time[48],1),"."))</f>
        <v>3.</v>
      </c>
      <c r="BF9" s="141" t="str">
        <f>IF(ISBLANK(laps_times[[#This Row],[49]]),"DNF",CONCATENATE(RANK(rounds_cum_time[[#This Row],[49]],rounds_cum_time[49],1),"."))</f>
        <v>3.</v>
      </c>
      <c r="BG9" s="141" t="str">
        <f>IF(ISBLANK(laps_times[[#This Row],[50]]),"DNF",CONCATENATE(RANK(rounds_cum_time[[#This Row],[50]],rounds_cum_time[50],1),"."))</f>
        <v>3.</v>
      </c>
      <c r="BH9" s="141" t="str">
        <f>IF(ISBLANK(laps_times[[#This Row],[51]]),"DNF",CONCATENATE(RANK(rounds_cum_time[[#This Row],[51]],rounds_cum_time[51],1),"."))</f>
        <v>3.</v>
      </c>
      <c r="BI9" s="141" t="str">
        <f>IF(ISBLANK(laps_times[[#This Row],[52]]),"DNF",CONCATENATE(RANK(rounds_cum_time[[#This Row],[52]],rounds_cum_time[52],1),"."))</f>
        <v>3.</v>
      </c>
      <c r="BJ9" s="141" t="str">
        <f>IF(ISBLANK(laps_times[[#This Row],[53]]),"DNF",CONCATENATE(RANK(rounds_cum_time[[#This Row],[53]],rounds_cum_time[53],1),"."))</f>
        <v>3.</v>
      </c>
      <c r="BK9" s="141" t="str">
        <f>IF(ISBLANK(laps_times[[#This Row],[54]]),"DNF",CONCATENATE(RANK(rounds_cum_time[[#This Row],[54]],rounds_cum_time[54],1),"."))</f>
        <v>3.</v>
      </c>
      <c r="BL9" s="141" t="str">
        <f>IF(ISBLANK(laps_times[[#This Row],[55]]),"DNF",CONCATENATE(RANK(rounds_cum_time[[#This Row],[55]],rounds_cum_time[55],1),"."))</f>
        <v>3.</v>
      </c>
      <c r="BM9" s="141" t="str">
        <f>IF(ISBLANK(laps_times[[#This Row],[56]]),"DNF",CONCATENATE(RANK(rounds_cum_time[[#This Row],[56]],rounds_cum_time[56],1),"."))</f>
        <v>3.</v>
      </c>
      <c r="BN9" s="141" t="str">
        <f>IF(ISBLANK(laps_times[[#This Row],[57]]),"DNF",CONCATENATE(RANK(rounds_cum_time[[#This Row],[57]],rounds_cum_time[57],1),"."))</f>
        <v>4.</v>
      </c>
      <c r="BO9" s="141" t="str">
        <f>IF(ISBLANK(laps_times[[#This Row],[58]]),"DNF",CONCATENATE(RANK(rounds_cum_time[[#This Row],[58]],rounds_cum_time[58],1),"."))</f>
        <v>4.</v>
      </c>
      <c r="BP9" s="141" t="str">
        <f>IF(ISBLANK(laps_times[[#This Row],[59]]),"DNF",CONCATENATE(RANK(rounds_cum_time[[#This Row],[59]],rounds_cum_time[59],1),"."))</f>
        <v>4.</v>
      </c>
      <c r="BQ9" s="141" t="str">
        <f>IF(ISBLANK(laps_times[[#This Row],[60]]),"DNF",CONCATENATE(RANK(rounds_cum_time[[#This Row],[60]],rounds_cum_time[60],1),"."))</f>
        <v>4.</v>
      </c>
      <c r="BR9" s="141" t="str">
        <f>IF(ISBLANK(laps_times[[#This Row],[61]]),"DNF",CONCATENATE(RANK(rounds_cum_time[[#This Row],[61]],rounds_cum_time[61],1),"."))</f>
        <v>4.</v>
      </c>
      <c r="BS9" s="141" t="str">
        <f>IF(ISBLANK(laps_times[[#This Row],[62]]),"DNF",CONCATENATE(RANK(rounds_cum_time[[#This Row],[62]],rounds_cum_time[62],1),"."))</f>
        <v>4.</v>
      </c>
      <c r="BT9" s="142" t="str">
        <f>IF(ISBLANK(laps_times[[#This Row],[63]]),"DNF",CONCATENATE(RANK(rounds_cum_time[[#This Row],[63]],rounds_cum_time[63],1),"."))</f>
        <v>4.</v>
      </c>
    </row>
    <row r="10" spans="2:72" x14ac:dyDescent="0.2">
      <c r="B10" s="130">
        <f>laps_times[[#This Row],[poř]]</f>
        <v>5</v>
      </c>
      <c r="C10" s="140">
        <f>laps_times[[#This Row],[s.č.]]</f>
        <v>29</v>
      </c>
      <c r="D10" s="131" t="str">
        <f>laps_times[[#This Row],[jméno]]</f>
        <v>Teplý Ondřej</v>
      </c>
      <c r="E10" s="132">
        <f>laps_times[[#This Row],[roč]]</f>
        <v>1978</v>
      </c>
      <c r="F10" s="132" t="str">
        <f>laps_times[[#This Row],[kat]]</f>
        <v>M2</v>
      </c>
      <c r="G10" s="132">
        <f>laps_times[[#This Row],[poř_kat]]</f>
        <v>3</v>
      </c>
      <c r="H10" s="131" t="str">
        <f>IF(ISBLANK(laps_times[[#This Row],[klub]]),"-",laps_times[[#This Row],[klub]])</f>
        <v>Hisport Team</v>
      </c>
      <c r="I10" s="134">
        <f>laps_times[[#This Row],[celk. čas]]</f>
        <v>0.11892916666666668</v>
      </c>
      <c r="J10" s="141" t="str">
        <f>IF(ISBLANK(laps_times[[#This Row],[1]]),"DNF",CONCATENATE(RANK(rounds_cum_time[[#This Row],[1]],rounds_cum_time[1],1),"."))</f>
        <v>2.</v>
      </c>
      <c r="K10" s="141" t="str">
        <f>IF(ISBLANK(laps_times[[#This Row],[2]]),"DNF",CONCATENATE(RANK(rounds_cum_time[[#This Row],[2]],rounds_cum_time[2],1),"."))</f>
        <v>2.</v>
      </c>
      <c r="L10" s="141" t="str">
        <f>IF(ISBLANK(laps_times[[#This Row],[3]]),"DNF",CONCATENATE(RANK(rounds_cum_time[[#This Row],[3]],rounds_cum_time[3],1),"."))</f>
        <v>2.</v>
      </c>
      <c r="M10" s="141" t="str">
        <f>IF(ISBLANK(laps_times[[#This Row],[4]]),"DNF",CONCATENATE(RANK(rounds_cum_time[[#This Row],[4]],rounds_cum_time[4],1),"."))</f>
        <v>2.</v>
      </c>
      <c r="N10" s="141" t="str">
        <f>IF(ISBLANK(laps_times[[#This Row],[5]]),"DNF",CONCATENATE(RANK(rounds_cum_time[[#This Row],[5]],rounds_cum_time[5],1),"."))</f>
        <v>2.</v>
      </c>
      <c r="O10" s="141" t="str">
        <f>IF(ISBLANK(laps_times[[#This Row],[6]]),"DNF",CONCATENATE(RANK(rounds_cum_time[[#This Row],[6]],rounds_cum_time[6],1),"."))</f>
        <v>2.</v>
      </c>
      <c r="P10" s="141" t="str">
        <f>IF(ISBLANK(laps_times[[#This Row],[7]]),"DNF",CONCATENATE(RANK(rounds_cum_time[[#This Row],[7]],rounds_cum_time[7],1),"."))</f>
        <v>2.</v>
      </c>
      <c r="Q10" s="141" t="str">
        <f>IF(ISBLANK(laps_times[[#This Row],[8]]),"DNF",CONCATENATE(RANK(rounds_cum_time[[#This Row],[8]],rounds_cum_time[8],1),"."))</f>
        <v>2.</v>
      </c>
      <c r="R10" s="141" t="str">
        <f>IF(ISBLANK(laps_times[[#This Row],[9]]),"DNF",CONCATENATE(RANK(rounds_cum_time[[#This Row],[9]],rounds_cum_time[9],1),"."))</f>
        <v>2.</v>
      </c>
      <c r="S10" s="141" t="str">
        <f>IF(ISBLANK(laps_times[[#This Row],[10]]),"DNF",CONCATENATE(RANK(rounds_cum_time[[#This Row],[10]],rounds_cum_time[10],1),"."))</f>
        <v>2.</v>
      </c>
      <c r="T10" s="141" t="str">
        <f>IF(ISBLANK(laps_times[[#This Row],[11]]),"DNF",CONCATENATE(RANK(rounds_cum_time[[#This Row],[11]],rounds_cum_time[11],1),"."))</f>
        <v>2.</v>
      </c>
      <c r="U10" s="141" t="str">
        <f>IF(ISBLANK(laps_times[[#This Row],[12]]),"DNF",CONCATENATE(RANK(rounds_cum_time[[#This Row],[12]],rounds_cum_time[12],1),"."))</f>
        <v>3.</v>
      </c>
      <c r="V10" s="141" t="str">
        <f>IF(ISBLANK(laps_times[[#This Row],[13]]),"DNF",CONCATENATE(RANK(rounds_cum_time[[#This Row],[13]],rounds_cum_time[13],1),"."))</f>
        <v>3.</v>
      </c>
      <c r="W10" s="141" t="str">
        <f>IF(ISBLANK(laps_times[[#This Row],[14]]),"DNF",CONCATENATE(RANK(rounds_cum_time[[#This Row],[14]],rounds_cum_time[14],1),"."))</f>
        <v>3.</v>
      </c>
      <c r="X10" s="141" t="str">
        <f>IF(ISBLANK(laps_times[[#This Row],[15]]),"DNF",CONCATENATE(RANK(rounds_cum_time[[#This Row],[15]],rounds_cum_time[15],1),"."))</f>
        <v>3.</v>
      </c>
      <c r="Y10" s="141" t="str">
        <f>IF(ISBLANK(laps_times[[#This Row],[16]]),"DNF",CONCATENATE(RANK(rounds_cum_time[[#This Row],[16]],rounds_cum_time[16],1),"."))</f>
        <v>3.</v>
      </c>
      <c r="Z10" s="141" t="str">
        <f>IF(ISBLANK(laps_times[[#This Row],[17]]),"DNF",CONCATENATE(RANK(rounds_cum_time[[#This Row],[17]],rounds_cum_time[17],1),"."))</f>
        <v>3.</v>
      </c>
      <c r="AA10" s="141" t="str">
        <f>IF(ISBLANK(laps_times[[#This Row],[18]]),"DNF",CONCATENATE(RANK(rounds_cum_time[[#This Row],[18]],rounds_cum_time[18],1),"."))</f>
        <v>3.</v>
      </c>
      <c r="AB10" s="141" t="str">
        <f>IF(ISBLANK(laps_times[[#This Row],[19]]),"DNF",CONCATENATE(RANK(rounds_cum_time[[#This Row],[19]],rounds_cum_time[19],1),"."))</f>
        <v>3.</v>
      </c>
      <c r="AC10" s="141" t="str">
        <f>IF(ISBLANK(laps_times[[#This Row],[20]]),"DNF",CONCATENATE(RANK(rounds_cum_time[[#This Row],[20]],rounds_cum_time[20],1),"."))</f>
        <v>5.</v>
      </c>
      <c r="AD10" s="141" t="str">
        <f>IF(ISBLANK(laps_times[[#This Row],[21]]),"DNF",CONCATENATE(RANK(rounds_cum_time[[#This Row],[21]],rounds_cum_time[21],1),"."))</f>
        <v>6.</v>
      </c>
      <c r="AE10" s="141" t="str">
        <f>IF(ISBLANK(laps_times[[#This Row],[22]]),"DNF",CONCATENATE(RANK(rounds_cum_time[[#This Row],[22]],rounds_cum_time[22],1),"."))</f>
        <v>5.</v>
      </c>
      <c r="AF10" s="141" t="str">
        <f>IF(ISBLANK(laps_times[[#This Row],[23]]),"DNF",CONCATENATE(RANK(rounds_cum_time[[#This Row],[23]],rounds_cum_time[23],1),"."))</f>
        <v>5.</v>
      </c>
      <c r="AG10" s="141" t="str">
        <f>IF(ISBLANK(laps_times[[#This Row],[24]]),"DNF",CONCATENATE(RANK(rounds_cum_time[[#This Row],[24]],rounds_cum_time[24],1),"."))</f>
        <v>4.</v>
      </c>
      <c r="AH10" s="141" t="str">
        <f>IF(ISBLANK(laps_times[[#This Row],[25]]),"DNF",CONCATENATE(RANK(rounds_cum_time[[#This Row],[25]],rounds_cum_time[25],1),"."))</f>
        <v>4.</v>
      </c>
      <c r="AI10" s="141" t="str">
        <f>IF(ISBLANK(laps_times[[#This Row],[26]]),"DNF",CONCATENATE(RANK(rounds_cum_time[[#This Row],[26]],rounds_cum_time[26],1),"."))</f>
        <v>4.</v>
      </c>
      <c r="AJ10" s="141" t="str">
        <f>IF(ISBLANK(laps_times[[#This Row],[27]]),"DNF",CONCATENATE(RANK(rounds_cum_time[[#This Row],[27]],rounds_cum_time[27],1),"."))</f>
        <v>4.</v>
      </c>
      <c r="AK10" s="141" t="str">
        <f>IF(ISBLANK(laps_times[[#This Row],[28]]),"DNF",CONCATENATE(RANK(rounds_cum_time[[#This Row],[28]],rounds_cum_time[28],1),"."))</f>
        <v>5.</v>
      </c>
      <c r="AL10" s="141" t="str">
        <f>IF(ISBLANK(laps_times[[#This Row],[29]]),"DNF",CONCATENATE(RANK(rounds_cum_time[[#This Row],[29]],rounds_cum_time[29],1),"."))</f>
        <v>5.</v>
      </c>
      <c r="AM10" s="141" t="str">
        <f>IF(ISBLANK(laps_times[[#This Row],[30]]),"DNF",CONCATENATE(RANK(rounds_cum_time[[#This Row],[30]],rounds_cum_time[30],1),"."))</f>
        <v>5.</v>
      </c>
      <c r="AN10" s="141" t="str">
        <f>IF(ISBLANK(laps_times[[#This Row],[31]]),"DNF",CONCATENATE(RANK(rounds_cum_time[[#This Row],[31]],rounds_cum_time[31],1),"."))</f>
        <v>5.</v>
      </c>
      <c r="AO10" s="141" t="str">
        <f>IF(ISBLANK(laps_times[[#This Row],[32]]),"DNF",CONCATENATE(RANK(rounds_cum_time[[#This Row],[32]],rounds_cum_time[32],1),"."))</f>
        <v>4.</v>
      </c>
      <c r="AP10" s="141" t="str">
        <f>IF(ISBLANK(laps_times[[#This Row],[33]]),"DNF",CONCATENATE(RANK(rounds_cum_time[[#This Row],[33]],rounds_cum_time[33],1),"."))</f>
        <v>4.</v>
      </c>
      <c r="AQ10" s="141" t="str">
        <f>IF(ISBLANK(laps_times[[#This Row],[34]]),"DNF",CONCATENATE(RANK(rounds_cum_time[[#This Row],[34]],rounds_cum_time[34],1),"."))</f>
        <v>3.</v>
      </c>
      <c r="AR10" s="141" t="str">
        <f>IF(ISBLANK(laps_times[[#This Row],[35]]),"DNF",CONCATENATE(RANK(rounds_cum_time[[#This Row],[35]],rounds_cum_time[35],1),"."))</f>
        <v>3.</v>
      </c>
      <c r="AS10" s="141" t="str">
        <f>IF(ISBLANK(laps_times[[#This Row],[36]]),"DNF",CONCATENATE(RANK(rounds_cum_time[[#This Row],[36]],rounds_cum_time[36],1),"."))</f>
        <v>4.</v>
      </c>
      <c r="AT10" s="141" t="str">
        <f>IF(ISBLANK(laps_times[[#This Row],[37]]),"DNF",CONCATENATE(RANK(rounds_cum_time[[#This Row],[37]],rounds_cum_time[37],1),"."))</f>
        <v>5.</v>
      </c>
      <c r="AU10" s="141" t="str">
        <f>IF(ISBLANK(laps_times[[#This Row],[38]]),"DNF",CONCATENATE(RANK(rounds_cum_time[[#This Row],[38]],rounds_cum_time[38],1),"."))</f>
        <v>5.</v>
      </c>
      <c r="AV10" s="141" t="str">
        <f>IF(ISBLANK(laps_times[[#This Row],[39]]),"DNF",CONCATENATE(RANK(rounds_cum_time[[#This Row],[39]],rounds_cum_time[39],1),"."))</f>
        <v>5.</v>
      </c>
      <c r="AW10" s="141" t="str">
        <f>IF(ISBLANK(laps_times[[#This Row],[40]]),"DNF",CONCATENATE(RANK(rounds_cum_time[[#This Row],[40]],rounds_cum_time[40],1),"."))</f>
        <v>5.</v>
      </c>
      <c r="AX10" s="141" t="str">
        <f>IF(ISBLANK(laps_times[[#This Row],[41]]),"DNF",CONCATENATE(RANK(rounds_cum_time[[#This Row],[41]],rounds_cum_time[41],1),"."))</f>
        <v>5.</v>
      </c>
      <c r="AY10" s="141" t="str">
        <f>IF(ISBLANK(laps_times[[#This Row],[42]]),"DNF",CONCATENATE(RANK(rounds_cum_time[[#This Row],[42]],rounds_cum_time[42],1),"."))</f>
        <v>5.</v>
      </c>
      <c r="AZ10" s="141" t="str">
        <f>IF(ISBLANK(laps_times[[#This Row],[43]]),"DNF",CONCATENATE(RANK(rounds_cum_time[[#This Row],[43]],rounds_cum_time[43],1),"."))</f>
        <v>5.</v>
      </c>
      <c r="BA10" s="141" t="str">
        <f>IF(ISBLANK(laps_times[[#This Row],[44]]),"DNF",CONCATENATE(RANK(rounds_cum_time[[#This Row],[44]],rounds_cum_time[44],1),"."))</f>
        <v>5.</v>
      </c>
      <c r="BB10" s="141" t="str">
        <f>IF(ISBLANK(laps_times[[#This Row],[45]]),"DNF",CONCATENATE(RANK(rounds_cum_time[[#This Row],[45]],rounds_cum_time[45],1),"."))</f>
        <v>5.</v>
      </c>
      <c r="BC10" s="141" t="str">
        <f>IF(ISBLANK(laps_times[[#This Row],[46]]),"DNF",CONCATENATE(RANK(rounds_cum_time[[#This Row],[46]],rounds_cum_time[46],1),"."))</f>
        <v>5.</v>
      </c>
      <c r="BD10" s="141" t="str">
        <f>IF(ISBLANK(laps_times[[#This Row],[47]]),"DNF",CONCATENATE(RANK(rounds_cum_time[[#This Row],[47]],rounds_cum_time[47],1),"."))</f>
        <v>5.</v>
      </c>
      <c r="BE10" s="141" t="str">
        <f>IF(ISBLANK(laps_times[[#This Row],[48]]),"DNF",CONCATENATE(RANK(rounds_cum_time[[#This Row],[48]],rounds_cum_time[48],1),"."))</f>
        <v>5.</v>
      </c>
      <c r="BF10" s="141" t="str">
        <f>IF(ISBLANK(laps_times[[#This Row],[49]]),"DNF",CONCATENATE(RANK(rounds_cum_time[[#This Row],[49]],rounds_cum_time[49],1),"."))</f>
        <v>5.</v>
      </c>
      <c r="BG10" s="141" t="str">
        <f>IF(ISBLANK(laps_times[[#This Row],[50]]),"DNF",CONCATENATE(RANK(rounds_cum_time[[#This Row],[50]],rounds_cum_time[50],1),"."))</f>
        <v>5.</v>
      </c>
      <c r="BH10" s="141" t="str">
        <f>IF(ISBLANK(laps_times[[#This Row],[51]]),"DNF",CONCATENATE(RANK(rounds_cum_time[[#This Row],[51]],rounds_cum_time[51],1),"."))</f>
        <v>5.</v>
      </c>
      <c r="BI10" s="141" t="str">
        <f>IF(ISBLANK(laps_times[[#This Row],[52]]),"DNF",CONCATENATE(RANK(rounds_cum_time[[#This Row],[52]],rounds_cum_time[52],1),"."))</f>
        <v>5.</v>
      </c>
      <c r="BJ10" s="141" t="str">
        <f>IF(ISBLANK(laps_times[[#This Row],[53]]),"DNF",CONCATENATE(RANK(rounds_cum_time[[#This Row],[53]],rounds_cum_time[53],1),"."))</f>
        <v>5.</v>
      </c>
      <c r="BK10" s="141" t="str">
        <f>IF(ISBLANK(laps_times[[#This Row],[54]]),"DNF",CONCATENATE(RANK(rounds_cum_time[[#This Row],[54]],rounds_cum_time[54],1),"."))</f>
        <v>5.</v>
      </c>
      <c r="BL10" s="141" t="str">
        <f>IF(ISBLANK(laps_times[[#This Row],[55]]),"DNF",CONCATENATE(RANK(rounds_cum_time[[#This Row],[55]],rounds_cum_time[55],1),"."))</f>
        <v>5.</v>
      </c>
      <c r="BM10" s="141" t="str">
        <f>IF(ISBLANK(laps_times[[#This Row],[56]]),"DNF",CONCATENATE(RANK(rounds_cum_time[[#This Row],[56]],rounds_cum_time[56],1),"."))</f>
        <v>5.</v>
      </c>
      <c r="BN10" s="141" t="str">
        <f>IF(ISBLANK(laps_times[[#This Row],[57]]),"DNF",CONCATENATE(RANK(rounds_cum_time[[#This Row],[57]],rounds_cum_time[57],1),"."))</f>
        <v>5.</v>
      </c>
      <c r="BO10" s="141" t="str">
        <f>IF(ISBLANK(laps_times[[#This Row],[58]]),"DNF",CONCATENATE(RANK(rounds_cum_time[[#This Row],[58]],rounds_cum_time[58],1),"."))</f>
        <v>5.</v>
      </c>
      <c r="BP10" s="141" t="str">
        <f>IF(ISBLANK(laps_times[[#This Row],[59]]),"DNF",CONCATENATE(RANK(rounds_cum_time[[#This Row],[59]],rounds_cum_time[59],1),"."))</f>
        <v>5.</v>
      </c>
      <c r="BQ10" s="141" t="str">
        <f>IF(ISBLANK(laps_times[[#This Row],[60]]),"DNF",CONCATENATE(RANK(rounds_cum_time[[#This Row],[60]],rounds_cum_time[60],1),"."))</f>
        <v>5.</v>
      </c>
      <c r="BR10" s="141" t="str">
        <f>IF(ISBLANK(laps_times[[#This Row],[61]]),"DNF",CONCATENATE(RANK(rounds_cum_time[[#This Row],[61]],rounds_cum_time[61],1),"."))</f>
        <v>5.</v>
      </c>
      <c r="BS10" s="141" t="str">
        <f>IF(ISBLANK(laps_times[[#This Row],[62]]),"DNF",CONCATENATE(RANK(rounds_cum_time[[#This Row],[62]],rounds_cum_time[62],1),"."))</f>
        <v>5.</v>
      </c>
      <c r="BT10" s="142" t="str">
        <f>IF(ISBLANK(laps_times[[#This Row],[63]]),"DNF",CONCATENATE(RANK(rounds_cum_time[[#This Row],[63]],rounds_cum_time[63],1),"."))</f>
        <v>5.</v>
      </c>
    </row>
    <row r="11" spans="2:72" x14ac:dyDescent="0.2">
      <c r="B11" s="130">
        <f>laps_times[[#This Row],[poř]]</f>
        <v>6</v>
      </c>
      <c r="C11" s="140">
        <f>laps_times[[#This Row],[s.č.]]</f>
        <v>116</v>
      </c>
      <c r="D11" s="131" t="str">
        <f>laps_times[[#This Row],[jméno]]</f>
        <v>Velička Ondřej</v>
      </c>
      <c r="E11" s="132">
        <f>laps_times[[#This Row],[roč]]</f>
        <v>1983</v>
      </c>
      <c r="F11" s="132" t="str">
        <f>laps_times[[#This Row],[kat]]</f>
        <v>M2</v>
      </c>
      <c r="G11" s="132">
        <f>laps_times[[#This Row],[poř_kat]]</f>
        <v>4</v>
      </c>
      <c r="H11" s="131" t="str">
        <f>IF(ISBLANK(laps_times[[#This Row],[klub]]),"-",laps_times[[#This Row],[klub]])</f>
        <v>www.ultramaratonec.cz</v>
      </c>
      <c r="I11" s="134">
        <f>laps_times[[#This Row],[celk. čas]]</f>
        <v>0.11976030092592593</v>
      </c>
      <c r="J11" s="141" t="str">
        <f>IF(ISBLANK(laps_times[[#This Row],[1]]),"DNF",CONCATENATE(RANK(rounds_cum_time[[#This Row],[1]],rounds_cum_time[1],1),"."))</f>
        <v>6.</v>
      </c>
      <c r="K11" s="141" t="str">
        <f>IF(ISBLANK(laps_times[[#This Row],[2]]),"DNF",CONCATENATE(RANK(rounds_cum_time[[#This Row],[2]],rounds_cum_time[2],1),"."))</f>
        <v>4.</v>
      </c>
      <c r="L11" s="141" t="str">
        <f>IF(ISBLANK(laps_times[[#This Row],[3]]),"DNF",CONCATENATE(RANK(rounds_cum_time[[#This Row],[3]],rounds_cum_time[3],1),"."))</f>
        <v>4.</v>
      </c>
      <c r="M11" s="141" t="str">
        <f>IF(ISBLANK(laps_times[[#This Row],[4]]),"DNF",CONCATENATE(RANK(rounds_cum_time[[#This Row],[4]],rounds_cum_time[4],1),"."))</f>
        <v>5.</v>
      </c>
      <c r="N11" s="141" t="str">
        <f>IF(ISBLANK(laps_times[[#This Row],[5]]),"DNF",CONCATENATE(RANK(rounds_cum_time[[#This Row],[5]],rounds_cum_time[5],1),"."))</f>
        <v>6.</v>
      </c>
      <c r="O11" s="141" t="str">
        <f>IF(ISBLANK(laps_times[[#This Row],[6]]),"DNF",CONCATENATE(RANK(rounds_cum_time[[#This Row],[6]],rounds_cum_time[6],1),"."))</f>
        <v>6.</v>
      </c>
      <c r="P11" s="141" t="str">
        <f>IF(ISBLANK(laps_times[[#This Row],[7]]),"DNF",CONCATENATE(RANK(rounds_cum_time[[#This Row],[7]],rounds_cum_time[7],1),"."))</f>
        <v>6.</v>
      </c>
      <c r="Q11" s="141" t="str">
        <f>IF(ISBLANK(laps_times[[#This Row],[8]]),"DNF",CONCATENATE(RANK(rounds_cum_time[[#This Row],[8]],rounds_cum_time[8],1),"."))</f>
        <v>6.</v>
      </c>
      <c r="R11" s="141" t="str">
        <f>IF(ISBLANK(laps_times[[#This Row],[9]]),"DNF",CONCATENATE(RANK(rounds_cum_time[[#This Row],[9]],rounds_cum_time[9],1),"."))</f>
        <v>6.</v>
      </c>
      <c r="S11" s="141" t="str">
        <f>IF(ISBLANK(laps_times[[#This Row],[10]]),"DNF",CONCATENATE(RANK(rounds_cum_time[[#This Row],[10]],rounds_cum_time[10],1),"."))</f>
        <v>6.</v>
      </c>
      <c r="T11" s="141" t="str">
        <f>IF(ISBLANK(laps_times[[#This Row],[11]]),"DNF",CONCATENATE(RANK(rounds_cum_time[[#This Row],[11]],rounds_cum_time[11],1),"."))</f>
        <v>6.</v>
      </c>
      <c r="U11" s="141" t="str">
        <f>IF(ISBLANK(laps_times[[#This Row],[12]]),"DNF",CONCATENATE(RANK(rounds_cum_time[[#This Row],[12]],rounds_cum_time[12],1),"."))</f>
        <v>4.</v>
      </c>
      <c r="V11" s="141" t="str">
        <f>IF(ISBLANK(laps_times[[#This Row],[13]]),"DNF",CONCATENATE(RANK(rounds_cum_time[[#This Row],[13]],rounds_cum_time[13],1),"."))</f>
        <v>4.</v>
      </c>
      <c r="W11" s="141" t="str">
        <f>IF(ISBLANK(laps_times[[#This Row],[14]]),"DNF",CONCATENATE(RANK(rounds_cum_time[[#This Row],[14]],rounds_cum_time[14],1),"."))</f>
        <v>4.</v>
      </c>
      <c r="X11" s="141" t="str">
        <f>IF(ISBLANK(laps_times[[#This Row],[15]]),"DNF",CONCATENATE(RANK(rounds_cum_time[[#This Row],[15]],rounds_cum_time[15],1),"."))</f>
        <v>4.</v>
      </c>
      <c r="Y11" s="141" t="str">
        <f>IF(ISBLANK(laps_times[[#This Row],[16]]),"DNF",CONCATENATE(RANK(rounds_cum_time[[#This Row],[16]],rounds_cum_time[16],1),"."))</f>
        <v>4.</v>
      </c>
      <c r="Z11" s="141" t="str">
        <f>IF(ISBLANK(laps_times[[#This Row],[17]]),"DNF",CONCATENATE(RANK(rounds_cum_time[[#This Row],[17]],rounds_cum_time[17],1),"."))</f>
        <v>4.</v>
      </c>
      <c r="AA11" s="141" t="str">
        <f>IF(ISBLANK(laps_times[[#This Row],[18]]),"DNF",CONCATENATE(RANK(rounds_cum_time[[#This Row],[18]],rounds_cum_time[18],1),"."))</f>
        <v>4.</v>
      </c>
      <c r="AB11" s="141" t="str">
        <f>IF(ISBLANK(laps_times[[#This Row],[19]]),"DNF",CONCATENATE(RANK(rounds_cum_time[[#This Row],[19]],rounds_cum_time[19],1),"."))</f>
        <v>4.</v>
      </c>
      <c r="AC11" s="141" t="str">
        <f>IF(ISBLANK(laps_times[[#This Row],[20]]),"DNF",CONCATENATE(RANK(rounds_cum_time[[#This Row],[20]],rounds_cum_time[20],1),"."))</f>
        <v>3.</v>
      </c>
      <c r="AD11" s="141" t="str">
        <f>IF(ISBLANK(laps_times[[#This Row],[21]]),"DNF",CONCATENATE(RANK(rounds_cum_time[[#This Row],[21]],rounds_cum_time[21],1),"."))</f>
        <v>3.</v>
      </c>
      <c r="AE11" s="141" t="str">
        <f>IF(ISBLANK(laps_times[[#This Row],[22]]),"DNF",CONCATENATE(RANK(rounds_cum_time[[#This Row],[22]],rounds_cum_time[22],1),"."))</f>
        <v>3.</v>
      </c>
      <c r="AF11" s="141" t="str">
        <f>IF(ISBLANK(laps_times[[#This Row],[23]]),"DNF",CONCATENATE(RANK(rounds_cum_time[[#This Row],[23]],rounds_cum_time[23],1),"."))</f>
        <v>3.</v>
      </c>
      <c r="AG11" s="141" t="str">
        <f>IF(ISBLANK(laps_times[[#This Row],[24]]),"DNF",CONCATENATE(RANK(rounds_cum_time[[#This Row],[24]],rounds_cum_time[24],1),"."))</f>
        <v>3.</v>
      </c>
      <c r="AH11" s="141" t="str">
        <f>IF(ISBLANK(laps_times[[#This Row],[25]]),"DNF",CONCATENATE(RANK(rounds_cum_time[[#This Row],[25]],rounds_cum_time[25],1),"."))</f>
        <v>3.</v>
      </c>
      <c r="AI11" s="141" t="str">
        <f>IF(ISBLANK(laps_times[[#This Row],[26]]),"DNF",CONCATENATE(RANK(rounds_cum_time[[#This Row],[26]],rounds_cum_time[26],1),"."))</f>
        <v>3.</v>
      </c>
      <c r="AJ11" s="141" t="str">
        <f>IF(ISBLANK(laps_times[[#This Row],[27]]),"DNF",CONCATENATE(RANK(rounds_cum_time[[#This Row],[27]],rounds_cum_time[27],1),"."))</f>
        <v>3.</v>
      </c>
      <c r="AK11" s="141" t="str">
        <f>IF(ISBLANK(laps_times[[#This Row],[28]]),"DNF",CONCATENATE(RANK(rounds_cum_time[[#This Row],[28]],rounds_cum_time[28],1),"."))</f>
        <v>3.</v>
      </c>
      <c r="AL11" s="141" t="str">
        <f>IF(ISBLANK(laps_times[[#This Row],[29]]),"DNF",CONCATENATE(RANK(rounds_cum_time[[#This Row],[29]],rounds_cum_time[29],1),"."))</f>
        <v>3.</v>
      </c>
      <c r="AM11" s="141" t="str">
        <f>IF(ISBLANK(laps_times[[#This Row],[30]]),"DNF",CONCATENATE(RANK(rounds_cum_time[[#This Row],[30]],rounds_cum_time[30],1),"."))</f>
        <v>3.</v>
      </c>
      <c r="AN11" s="141" t="str">
        <f>IF(ISBLANK(laps_times[[#This Row],[31]]),"DNF",CONCATENATE(RANK(rounds_cum_time[[#This Row],[31]],rounds_cum_time[31],1),"."))</f>
        <v>3.</v>
      </c>
      <c r="AO11" s="141" t="str">
        <f>IF(ISBLANK(laps_times[[#This Row],[32]]),"DNF",CONCATENATE(RANK(rounds_cum_time[[#This Row],[32]],rounds_cum_time[32],1),"."))</f>
        <v>5.</v>
      </c>
      <c r="AP11" s="141" t="str">
        <f>IF(ISBLANK(laps_times[[#This Row],[33]]),"DNF",CONCATENATE(RANK(rounds_cum_time[[#This Row],[33]],rounds_cum_time[33],1),"."))</f>
        <v>5.</v>
      </c>
      <c r="AQ11" s="141" t="str">
        <f>IF(ISBLANK(laps_times[[#This Row],[34]]),"DNF",CONCATENATE(RANK(rounds_cum_time[[#This Row],[34]],rounds_cum_time[34],1),"."))</f>
        <v>6.</v>
      </c>
      <c r="AR11" s="141" t="str">
        <f>IF(ISBLANK(laps_times[[#This Row],[35]]),"DNF",CONCATENATE(RANK(rounds_cum_time[[#This Row],[35]],rounds_cum_time[35],1),"."))</f>
        <v>6.</v>
      </c>
      <c r="AS11" s="141" t="str">
        <f>IF(ISBLANK(laps_times[[#This Row],[36]]),"DNF",CONCATENATE(RANK(rounds_cum_time[[#This Row],[36]],rounds_cum_time[36],1),"."))</f>
        <v>6.</v>
      </c>
      <c r="AT11" s="141" t="str">
        <f>IF(ISBLANK(laps_times[[#This Row],[37]]),"DNF",CONCATENATE(RANK(rounds_cum_time[[#This Row],[37]],rounds_cum_time[37],1),"."))</f>
        <v>6.</v>
      </c>
      <c r="AU11" s="141" t="str">
        <f>IF(ISBLANK(laps_times[[#This Row],[38]]),"DNF",CONCATENATE(RANK(rounds_cum_time[[#This Row],[38]],rounds_cum_time[38],1),"."))</f>
        <v>6.</v>
      </c>
      <c r="AV11" s="141" t="str">
        <f>IF(ISBLANK(laps_times[[#This Row],[39]]),"DNF",CONCATENATE(RANK(rounds_cum_time[[#This Row],[39]],rounds_cum_time[39],1),"."))</f>
        <v>6.</v>
      </c>
      <c r="AW11" s="141" t="str">
        <f>IF(ISBLANK(laps_times[[#This Row],[40]]),"DNF",CONCATENATE(RANK(rounds_cum_time[[#This Row],[40]],rounds_cum_time[40],1),"."))</f>
        <v>6.</v>
      </c>
      <c r="AX11" s="141" t="str">
        <f>IF(ISBLANK(laps_times[[#This Row],[41]]),"DNF",CONCATENATE(RANK(rounds_cum_time[[#This Row],[41]],rounds_cum_time[41],1),"."))</f>
        <v>6.</v>
      </c>
      <c r="AY11" s="141" t="str">
        <f>IF(ISBLANK(laps_times[[#This Row],[42]]),"DNF",CONCATENATE(RANK(rounds_cum_time[[#This Row],[42]],rounds_cum_time[42],1),"."))</f>
        <v>6.</v>
      </c>
      <c r="AZ11" s="141" t="str">
        <f>IF(ISBLANK(laps_times[[#This Row],[43]]),"DNF",CONCATENATE(RANK(rounds_cum_time[[#This Row],[43]],rounds_cum_time[43],1),"."))</f>
        <v>6.</v>
      </c>
      <c r="BA11" s="141" t="str">
        <f>IF(ISBLANK(laps_times[[#This Row],[44]]),"DNF",CONCATENATE(RANK(rounds_cum_time[[#This Row],[44]],rounds_cum_time[44],1),"."))</f>
        <v>6.</v>
      </c>
      <c r="BB11" s="141" t="str">
        <f>IF(ISBLANK(laps_times[[#This Row],[45]]),"DNF",CONCATENATE(RANK(rounds_cum_time[[#This Row],[45]],rounds_cum_time[45],1),"."))</f>
        <v>6.</v>
      </c>
      <c r="BC11" s="141" t="str">
        <f>IF(ISBLANK(laps_times[[#This Row],[46]]),"DNF",CONCATENATE(RANK(rounds_cum_time[[#This Row],[46]],rounds_cum_time[46],1),"."))</f>
        <v>6.</v>
      </c>
      <c r="BD11" s="141" t="str">
        <f>IF(ISBLANK(laps_times[[#This Row],[47]]),"DNF",CONCATENATE(RANK(rounds_cum_time[[#This Row],[47]],rounds_cum_time[47],1),"."))</f>
        <v>6.</v>
      </c>
      <c r="BE11" s="141" t="str">
        <f>IF(ISBLANK(laps_times[[#This Row],[48]]),"DNF",CONCATENATE(RANK(rounds_cum_time[[#This Row],[48]],rounds_cum_time[48],1),"."))</f>
        <v>6.</v>
      </c>
      <c r="BF11" s="141" t="str">
        <f>IF(ISBLANK(laps_times[[#This Row],[49]]),"DNF",CONCATENATE(RANK(rounds_cum_time[[#This Row],[49]],rounds_cum_time[49],1),"."))</f>
        <v>6.</v>
      </c>
      <c r="BG11" s="141" t="str">
        <f>IF(ISBLANK(laps_times[[#This Row],[50]]),"DNF",CONCATENATE(RANK(rounds_cum_time[[#This Row],[50]],rounds_cum_time[50],1),"."))</f>
        <v>6.</v>
      </c>
      <c r="BH11" s="141" t="str">
        <f>IF(ISBLANK(laps_times[[#This Row],[51]]),"DNF",CONCATENATE(RANK(rounds_cum_time[[#This Row],[51]],rounds_cum_time[51],1),"."))</f>
        <v>6.</v>
      </c>
      <c r="BI11" s="141" t="str">
        <f>IF(ISBLANK(laps_times[[#This Row],[52]]),"DNF",CONCATENATE(RANK(rounds_cum_time[[#This Row],[52]],rounds_cum_time[52],1),"."))</f>
        <v>6.</v>
      </c>
      <c r="BJ11" s="141" t="str">
        <f>IF(ISBLANK(laps_times[[#This Row],[53]]),"DNF",CONCATENATE(RANK(rounds_cum_time[[#This Row],[53]],rounds_cum_time[53],1),"."))</f>
        <v>6.</v>
      </c>
      <c r="BK11" s="141" t="str">
        <f>IF(ISBLANK(laps_times[[#This Row],[54]]),"DNF",CONCATENATE(RANK(rounds_cum_time[[#This Row],[54]],rounds_cum_time[54],1),"."))</f>
        <v>6.</v>
      </c>
      <c r="BL11" s="141" t="str">
        <f>IF(ISBLANK(laps_times[[#This Row],[55]]),"DNF",CONCATENATE(RANK(rounds_cum_time[[#This Row],[55]],rounds_cum_time[55],1),"."))</f>
        <v>6.</v>
      </c>
      <c r="BM11" s="141" t="str">
        <f>IF(ISBLANK(laps_times[[#This Row],[56]]),"DNF",CONCATENATE(RANK(rounds_cum_time[[#This Row],[56]],rounds_cum_time[56],1),"."))</f>
        <v>6.</v>
      </c>
      <c r="BN11" s="141" t="str">
        <f>IF(ISBLANK(laps_times[[#This Row],[57]]),"DNF",CONCATENATE(RANK(rounds_cum_time[[#This Row],[57]],rounds_cum_time[57],1),"."))</f>
        <v>6.</v>
      </c>
      <c r="BO11" s="141" t="str">
        <f>IF(ISBLANK(laps_times[[#This Row],[58]]),"DNF",CONCATENATE(RANK(rounds_cum_time[[#This Row],[58]],rounds_cum_time[58],1),"."))</f>
        <v>6.</v>
      </c>
      <c r="BP11" s="141" t="str">
        <f>IF(ISBLANK(laps_times[[#This Row],[59]]),"DNF",CONCATENATE(RANK(rounds_cum_time[[#This Row],[59]],rounds_cum_time[59],1),"."))</f>
        <v>6.</v>
      </c>
      <c r="BQ11" s="141" t="str">
        <f>IF(ISBLANK(laps_times[[#This Row],[60]]),"DNF",CONCATENATE(RANK(rounds_cum_time[[#This Row],[60]],rounds_cum_time[60],1),"."))</f>
        <v>6.</v>
      </c>
      <c r="BR11" s="141" t="str">
        <f>IF(ISBLANK(laps_times[[#This Row],[61]]),"DNF",CONCATENATE(RANK(rounds_cum_time[[#This Row],[61]],rounds_cum_time[61],1),"."))</f>
        <v>6.</v>
      </c>
      <c r="BS11" s="141" t="str">
        <f>IF(ISBLANK(laps_times[[#This Row],[62]]),"DNF",CONCATENATE(RANK(rounds_cum_time[[#This Row],[62]],rounds_cum_time[62],1),"."))</f>
        <v>6.</v>
      </c>
      <c r="BT11" s="142" t="str">
        <f>IF(ISBLANK(laps_times[[#This Row],[63]]),"DNF",CONCATENATE(RANK(rounds_cum_time[[#This Row],[63]],rounds_cum_time[63],1),"."))</f>
        <v>6.</v>
      </c>
    </row>
    <row r="12" spans="2:72" x14ac:dyDescent="0.2">
      <c r="B12" s="130">
        <f>laps_times[[#This Row],[poř]]</f>
        <v>7</v>
      </c>
      <c r="C12" s="140">
        <f>laps_times[[#This Row],[s.č.]]</f>
        <v>131</v>
      </c>
      <c r="D12" s="131" t="str">
        <f>laps_times[[#This Row],[jméno]]</f>
        <v>Uhlíř Radek</v>
      </c>
      <c r="E12" s="132">
        <f>laps_times[[#This Row],[roč]]</f>
        <v>1967</v>
      </c>
      <c r="F12" s="132" t="str">
        <f>laps_times[[#This Row],[kat]]</f>
        <v>M3</v>
      </c>
      <c r="G12" s="132">
        <f>laps_times[[#This Row],[poř_kat]]</f>
        <v>3</v>
      </c>
      <c r="H12" s="131" t="str">
        <f>IF(ISBLANK(laps_times[[#This Row],[klub]]),"-",laps_times[[#This Row],[klub]])</f>
        <v>TRISK CB</v>
      </c>
      <c r="I12" s="134">
        <f>laps_times[[#This Row],[celk. čas]]</f>
        <v>0.12127226851851852</v>
      </c>
      <c r="J12" s="141" t="str">
        <f>IF(ISBLANK(laps_times[[#This Row],[1]]),"DNF",CONCATENATE(RANK(rounds_cum_time[[#This Row],[1]],rounds_cum_time[1],1),"."))</f>
        <v>9.</v>
      </c>
      <c r="K12" s="141" t="str">
        <f>IF(ISBLANK(laps_times[[#This Row],[2]]),"DNF",CONCATENATE(RANK(rounds_cum_time[[#This Row],[2]],rounds_cum_time[2],1),"."))</f>
        <v>9.</v>
      </c>
      <c r="L12" s="141" t="str">
        <f>IF(ISBLANK(laps_times[[#This Row],[3]]),"DNF",CONCATENATE(RANK(rounds_cum_time[[#This Row],[3]],rounds_cum_time[3],1),"."))</f>
        <v>9.</v>
      </c>
      <c r="M12" s="141" t="str">
        <f>IF(ISBLANK(laps_times[[#This Row],[4]]),"DNF",CONCATENATE(RANK(rounds_cum_time[[#This Row],[4]],rounds_cum_time[4],1),"."))</f>
        <v>10.</v>
      </c>
      <c r="N12" s="141" t="str">
        <f>IF(ISBLANK(laps_times[[#This Row],[5]]),"DNF",CONCATENATE(RANK(rounds_cum_time[[#This Row],[5]],rounds_cum_time[5],1),"."))</f>
        <v>11.</v>
      </c>
      <c r="O12" s="141" t="str">
        <f>IF(ISBLANK(laps_times[[#This Row],[6]]),"DNF",CONCATENATE(RANK(rounds_cum_time[[#This Row],[6]],rounds_cum_time[6],1),"."))</f>
        <v>12.</v>
      </c>
      <c r="P12" s="141" t="str">
        <f>IF(ISBLANK(laps_times[[#This Row],[7]]),"DNF",CONCATENATE(RANK(rounds_cum_time[[#This Row],[7]],rounds_cum_time[7],1),"."))</f>
        <v>12.</v>
      </c>
      <c r="Q12" s="141" t="str">
        <f>IF(ISBLANK(laps_times[[#This Row],[8]]),"DNF",CONCATENATE(RANK(rounds_cum_time[[#This Row],[8]],rounds_cum_time[8],1),"."))</f>
        <v>12.</v>
      </c>
      <c r="R12" s="141" t="str">
        <f>IF(ISBLANK(laps_times[[#This Row],[9]]),"DNF",CONCATENATE(RANK(rounds_cum_time[[#This Row],[9]],rounds_cum_time[9],1),"."))</f>
        <v>12.</v>
      </c>
      <c r="S12" s="141" t="str">
        <f>IF(ISBLANK(laps_times[[#This Row],[10]]),"DNF",CONCATENATE(RANK(rounds_cum_time[[#This Row],[10]],rounds_cum_time[10],1),"."))</f>
        <v>12.</v>
      </c>
      <c r="T12" s="141" t="str">
        <f>IF(ISBLANK(laps_times[[#This Row],[11]]),"DNF",CONCATENATE(RANK(rounds_cum_time[[#This Row],[11]],rounds_cum_time[11],1),"."))</f>
        <v>11.</v>
      </c>
      <c r="U12" s="141" t="str">
        <f>IF(ISBLANK(laps_times[[#This Row],[12]]),"DNF",CONCATENATE(RANK(rounds_cum_time[[#This Row],[12]],rounds_cum_time[12],1),"."))</f>
        <v>10.</v>
      </c>
      <c r="V12" s="141" t="str">
        <f>IF(ISBLANK(laps_times[[#This Row],[13]]),"DNF",CONCATENATE(RANK(rounds_cum_time[[#This Row],[13]],rounds_cum_time[13],1),"."))</f>
        <v>10.</v>
      </c>
      <c r="W12" s="141" t="str">
        <f>IF(ISBLANK(laps_times[[#This Row],[14]]),"DNF",CONCATENATE(RANK(rounds_cum_time[[#This Row],[14]],rounds_cum_time[14],1),"."))</f>
        <v>10.</v>
      </c>
      <c r="X12" s="141" t="str">
        <f>IF(ISBLANK(laps_times[[#This Row],[15]]),"DNF",CONCATENATE(RANK(rounds_cum_time[[#This Row],[15]],rounds_cum_time[15],1),"."))</f>
        <v>10.</v>
      </c>
      <c r="Y12" s="141" t="str">
        <f>IF(ISBLANK(laps_times[[#This Row],[16]]),"DNF",CONCATENATE(RANK(rounds_cum_time[[#This Row],[16]],rounds_cum_time[16],1),"."))</f>
        <v>10.</v>
      </c>
      <c r="Z12" s="141" t="str">
        <f>IF(ISBLANK(laps_times[[#This Row],[17]]),"DNF",CONCATENATE(RANK(rounds_cum_time[[#This Row],[17]],rounds_cum_time[17],1),"."))</f>
        <v>10.</v>
      </c>
      <c r="AA12" s="141" t="str">
        <f>IF(ISBLANK(laps_times[[#This Row],[18]]),"DNF",CONCATENATE(RANK(rounds_cum_time[[#This Row],[18]],rounds_cum_time[18],1),"."))</f>
        <v>10.</v>
      </c>
      <c r="AB12" s="141" t="str">
        <f>IF(ISBLANK(laps_times[[#This Row],[19]]),"DNF",CONCATENATE(RANK(rounds_cum_time[[#This Row],[19]],rounds_cum_time[19],1),"."))</f>
        <v>10.</v>
      </c>
      <c r="AC12" s="141" t="str">
        <f>IF(ISBLANK(laps_times[[#This Row],[20]]),"DNF",CONCATENATE(RANK(rounds_cum_time[[#This Row],[20]],rounds_cum_time[20],1),"."))</f>
        <v>10.</v>
      </c>
      <c r="AD12" s="141" t="str">
        <f>IF(ISBLANK(laps_times[[#This Row],[21]]),"DNF",CONCATENATE(RANK(rounds_cum_time[[#This Row],[21]],rounds_cum_time[21],1),"."))</f>
        <v>9.</v>
      </c>
      <c r="AE12" s="141" t="str">
        <f>IF(ISBLANK(laps_times[[#This Row],[22]]),"DNF",CONCATENATE(RANK(rounds_cum_time[[#This Row],[22]],rounds_cum_time[22],1),"."))</f>
        <v>9.</v>
      </c>
      <c r="AF12" s="141" t="str">
        <f>IF(ISBLANK(laps_times[[#This Row],[23]]),"DNF",CONCATENATE(RANK(rounds_cum_time[[#This Row],[23]],rounds_cum_time[23],1),"."))</f>
        <v>9.</v>
      </c>
      <c r="AG12" s="141" t="str">
        <f>IF(ISBLANK(laps_times[[#This Row],[24]]),"DNF",CONCATENATE(RANK(rounds_cum_time[[#This Row],[24]],rounds_cum_time[24],1),"."))</f>
        <v>9.</v>
      </c>
      <c r="AH12" s="141" t="str">
        <f>IF(ISBLANK(laps_times[[#This Row],[25]]),"DNF",CONCATENATE(RANK(rounds_cum_time[[#This Row],[25]],rounds_cum_time[25],1),"."))</f>
        <v>9.</v>
      </c>
      <c r="AI12" s="141" t="str">
        <f>IF(ISBLANK(laps_times[[#This Row],[26]]),"DNF",CONCATENATE(RANK(rounds_cum_time[[#This Row],[26]],rounds_cum_time[26],1),"."))</f>
        <v>9.</v>
      </c>
      <c r="AJ12" s="141" t="str">
        <f>IF(ISBLANK(laps_times[[#This Row],[27]]),"DNF",CONCATENATE(RANK(rounds_cum_time[[#This Row],[27]],rounds_cum_time[27],1),"."))</f>
        <v>9.</v>
      </c>
      <c r="AK12" s="141" t="str">
        <f>IF(ISBLANK(laps_times[[#This Row],[28]]),"DNF",CONCATENATE(RANK(rounds_cum_time[[#This Row],[28]],rounds_cum_time[28],1),"."))</f>
        <v>8.</v>
      </c>
      <c r="AL12" s="141" t="str">
        <f>IF(ISBLANK(laps_times[[#This Row],[29]]),"DNF",CONCATENATE(RANK(rounds_cum_time[[#This Row],[29]],rounds_cum_time[29],1),"."))</f>
        <v>8.</v>
      </c>
      <c r="AM12" s="141" t="str">
        <f>IF(ISBLANK(laps_times[[#This Row],[30]]),"DNF",CONCATENATE(RANK(rounds_cum_time[[#This Row],[30]],rounds_cum_time[30],1),"."))</f>
        <v>8.</v>
      </c>
      <c r="AN12" s="141" t="str">
        <f>IF(ISBLANK(laps_times[[#This Row],[31]]),"DNF",CONCATENATE(RANK(rounds_cum_time[[#This Row],[31]],rounds_cum_time[31],1),"."))</f>
        <v>8.</v>
      </c>
      <c r="AO12" s="141" t="str">
        <f>IF(ISBLANK(laps_times[[#This Row],[32]]),"DNF",CONCATENATE(RANK(rounds_cum_time[[#This Row],[32]],rounds_cum_time[32],1),"."))</f>
        <v>7.</v>
      </c>
      <c r="AP12" s="141" t="str">
        <f>IF(ISBLANK(laps_times[[#This Row],[33]]),"DNF",CONCATENATE(RANK(rounds_cum_time[[#This Row],[33]],rounds_cum_time[33],1),"."))</f>
        <v>7.</v>
      </c>
      <c r="AQ12" s="141" t="str">
        <f>IF(ISBLANK(laps_times[[#This Row],[34]]),"DNF",CONCATENATE(RANK(rounds_cum_time[[#This Row],[34]],rounds_cum_time[34],1),"."))</f>
        <v>7.</v>
      </c>
      <c r="AR12" s="141" t="str">
        <f>IF(ISBLANK(laps_times[[#This Row],[35]]),"DNF",CONCATENATE(RANK(rounds_cum_time[[#This Row],[35]],rounds_cum_time[35],1),"."))</f>
        <v>7.</v>
      </c>
      <c r="AS12" s="141" t="str">
        <f>IF(ISBLANK(laps_times[[#This Row],[36]]),"DNF",CONCATENATE(RANK(rounds_cum_time[[#This Row],[36]],rounds_cum_time[36],1),"."))</f>
        <v>7.</v>
      </c>
      <c r="AT12" s="141" t="str">
        <f>IF(ISBLANK(laps_times[[#This Row],[37]]),"DNF",CONCATENATE(RANK(rounds_cum_time[[#This Row],[37]],rounds_cum_time[37],1),"."))</f>
        <v>7.</v>
      </c>
      <c r="AU12" s="141" t="str">
        <f>IF(ISBLANK(laps_times[[#This Row],[38]]),"DNF",CONCATENATE(RANK(rounds_cum_time[[#This Row],[38]],rounds_cum_time[38],1),"."))</f>
        <v>7.</v>
      </c>
      <c r="AV12" s="141" t="str">
        <f>IF(ISBLANK(laps_times[[#This Row],[39]]),"DNF",CONCATENATE(RANK(rounds_cum_time[[#This Row],[39]],rounds_cum_time[39],1),"."))</f>
        <v>7.</v>
      </c>
      <c r="AW12" s="141" t="str">
        <f>IF(ISBLANK(laps_times[[#This Row],[40]]),"DNF",CONCATENATE(RANK(rounds_cum_time[[#This Row],[40]],rounds_cum_time[40],1),"."))</f>
        <v>7.</v>
      </c>
      <c r="AX12" s="141" t="str">
        <f>IF(ISBLANK(laps_times[[#This Row],[41]]),"DNF",CONCATENATE(RANK(rounds_cum_time[[#This Row],[41]],rounds_cum_time[41],1),"."))</f>
        <v>7.</v>
      </c>
      <c r="AY12" s="141" t="str">
        <f>IF(ISBLANK(laps_times[[#This Row],[42]]),"DNF",CONCATENATE(RANK(rounds_cum_time[[#This Row],[42]],rounds_cum_time[42],1),"."))</f>
        <v>7.</v>
      </c>
      <c r="AZ12" s="141" t="str">
        <f>IF(ISBLANK(laps_times[[#This Row],[43]]),"DNF",CONCATENATE(RANK(rounds_cum_time[[#This Row],[43]],rounds_cum_time[43],1),"."))</f>
        <v>7.</v>
      </c>
      <c r="BA12" s="141" t="str">
        <f>IF(ISBLANK(laps_times[[#This Row],[44]]),"DNF",CONCATENATE(RANK(rounds_cum_time[[#This Row],[44]],rounds_cum_time[44],1),"."))</f>
        <v>7.</v>
      </c>
      <c r="BB12" s="141" t="str">
        <f>IF(ISBLANK(laps_times[[#This Row],[45]]),"DNF",CONCATENATE(RANK(rounds_cum_time[[#This Row],[45]],rounds_cum_time[45],1),"."))</f>
        <v>7.</v>
      </c>
      <c r="BC12" s="141" t="str">
        <f>IF(ISBLANK(laps_times[[#This Row],[46]]),"DNF",CONCATENATE(RANK(rounds_cum_time[[#This Row],[46]],rounds_cum_time[46],1),"."))</f>
        <v>7.</v>
      </c>
      <c r="BD12" s="141" t="str">
        <f>IF(ISBLANK(laps_times[[#This Row],[47]]),"DNF",CONCATENATE(RANK(rounds_cum_time[[#This Row],[47]],rounds_cum_time[47],1),"."))</f>
        <v>7.</v>
      </c>
      <c r="BE12" s="141" t="str">
        <f>IF(ISBLANK(laps_times[[#This Row],[48]]),"DNF",CONCATENATE(RANK(rounds_cum_time[[#This Row],[48]],rounds_cum_time[48],1),"."))</f>
        <v>7.</v>
      </c>
      <c r="BF12" s="141" t="str">
        <f>IF(ISBLANK(laps_times[[#This Row],[49]]),"DNF",CONCATENATE(RANK(rounds_cum_time[[#This Row],[49]],rounds_cum_time[49],1),"."))</f>
        <v>7.</v>
      </c>
      <c r="BG12" s="141" t="str">
        <f>IF(ISBLANK(laps_times[[#This Row],[50]]),"DNF",CONCATENATE(RANK(rounds_cum_time[[#This Row],[50]],rounds_cum_time[50],1),"."))</f>
        <v>7.</v>
      </c>
      <c r="BH12" s="141" t="str">
        <f>IF(ISBLANK(laps_times[[#This Row],[51]]),"DNF",CONCATENATE(RANK(rounds_cum_time[[#This Row],[51]],rounds_cum_time[51],1),"."))</f>
        <v>7.</v>
      </c>
      <c r="BI12" s="141" t="str">
        <f>IF(ISBLANK(laps_times[[#This Row],[52]]),"DNF",CONCATENATE(RANK(rounds_cum_time[[#This Row],[52]],rounds_cum_time[52],1),"."))</f>
        <v>7.</v>
      </c>
      <c r="BJ12" s="141" t="str">
        <f>IF(ISBLANK(laps_times[[#This Row],[53]]),"DNF",CONCATENATE(RANK(rounds_cum_time[[#This Row],[53]],rounds_cum_time[53],1),"."))</f>
        <v>7.</v>
      </c>
      <c r="BK12" s="141" t="str">
        <f>IF(ISBLANK(laps_times[[#This Row],[54]]),"DNF",CONCATENATE(RANK(rounds_cum_time[[#This Row],[54]],rounds_cum_time[54],1),"."))</f>
        <v>7.</v>
      </c>
      <c r="BL12" s="141" t="str">
        <f>IF(ISBLANK(laps_times[[#This Row],[55]]),"DNF",CONCATENATE(RANK(rounds_cum_time[[#This Row],[55]],rounds_cum_time[55],1),"."))</f>
        <v>7.</v>
      </c>
      <c r="BM12" s="141" t="str">
        <f>IF(ISBLANK(laps_times[[#This Row],[56]]),"DNF",CONCATENATE(RANK(rounds_cum_time[[#This Row],[56]],rounds_cum_time[56],1),"."))</f>
        <v>7.</v>
      </c>
      <c r="BN12" s="141" t="str">
        <f>IF(ISBLANK(laps_times[[#This Row],[57]]),"DNF",CONCATENATE(RANK(rounds_cum_time[[#This Row],[57]],rounds_cum_time[57],1),"."))</f>
        <v>7.</v>
      </c>
      <c r="BO12" s="141" t="str">
        <f>IF(ISBLANK(laps_times[[#This Row],[58]]),"DNF",CONCATENATE(RANK(rounds_cum_time[[#This Row],[58]],rounds_cum_time[58],1),"."))</f>
        <v>7.</v>
      </c>
      <c r="BP12" s="141" t="str">
        <f>IF(ISBLANK(laps_times[[#This Row],[59]]),"DNF",CONCATENATE(RANK(rounds_cum_time[[#This Row],[59]],rounds_cum_time[59],1),"."))</f>
        <v>7.</v>
      </c>
      <c r="BQ12" s="141" t="str">
        <f>IF(ISBLANK(laps_times[[#This Row],[60]]),"DNF",CONCATENATE(RANK(rounds_cum_time[[#This Row],[60]],rounds_cum_time[60],1),"."))</f>
        <v>7.</v>
      </c>
      <c r="BR12" s="141" t="str">
        <f>IF(ISBLANK(laps_times[[#This Row],[61]]),"DNF",CONCATENATE(RANK(rounds_cum_time[[#This Row],[61]],rounds_cum_time[61],1),"."))</f>
        <v>7.</v>
      </c>
      <c r="BS12" s="141" t="str">
        <f>IF(ISBLANK(laps_times[[#This Row],[62]]),"DNF",CONCATENATE(RANK(rounds_cum_time[[#This Row],[62]],rounds_cum_time[62],1),"."))</f>
        <v>7.</v>
      </c>
      <c r="BT12" s="142" t="str">
        <f>IF(ISBLANK(laps_times[[#This Row],[63]]),"DNF",CONCATENATE(RANK(rounds_cum_time[[#This Row],[63]],rounds_cum_time[63],1),"."))</f>
        <v>7.</v>
      </c>
    </row>
    <row r="13" spans="2:72" x14ac:dyDescent="0.2">
      <c r="B13" s="130">
        <f>laps_times[[#This Row],[poř]]</f>
        <v>8</v>
      </c>
      <c r="C13" s="140">
        <f>laps_times[[#This Row],[s.č.]]</f>
        <v>80</v>
      </c>
      <c r="D13" s="131" t="str">
        <f>laps_times[[#This Row],[jméno]]</f>
        <v>Hokeš Martin</v>
      </c>
      <c r="E13" s="132">
        <f>laps_times[[#This Row],[roč]]</f>
        <v>1977</v>
      </c>
      <c r="F13" s="132" t="str">
        <f>laps_times[[#This Row],[kat]]</f>
        <v>M2</v>
      </c>
      <c r="G13" s="132">
        <f>laps_times[[#This Row],[poř_kat]]</f>
        <v>5</v>
      </c>
      <c r="H13" s="131" t="str">
        <f>IF(ISBLANK(laps_times[[#This Row],[klub]]),"-",laps_times[[#This Row],[klub]])</f>
        <v>-</v>
      </c>
      <c r="I13" s="134">
        <f>laps_times[[#This Row],[celk. čas]]</f>
        <v>0.12320168981481482</v>
      </c>
      <c r="J13" s="141" t="str">
        <f>IF(ISBLANK(laps_times[[#This Row],[1]]),"DNF",CONCATENATE(RANK(rounds_cum_time[[#This Row],[1]],rounds_cum_time[1],1),"."))</f>
        <v>11.</v>
      </c>
      <c r="K13" s="141" t="str">
        <f>IF(ISBLANK(laps_times[[#This Row],[2]]),"DNF",CONCATENATE(RANK(rounds_cum_time[[#This Row],[2]],rounds_cum_time[2],1),"."))</f>
        <v>11.</v>
      </c>
      <c r="L13" s="141" t="str">
        <f>IF(ISBLANK(laps_times[[#This Row],[3]]),"DNF",CONCATENATE(RANK(rounds_cum_time[[#This Row],[3]],rounds_cum_time[3],1),"."))</f>
        <v>10.</v>
      </c>
      <c r="M13" s="141" t="str">
        <f>IF(ISBLANK(laps_times[[#This Row],[4]]),"DNF",CONCATENATE(RANK(rounds_cum_time[[#This Row],[4]],rounds_cum_time[4],1),"."))</f>
        <v>9.</v>
      </c>
      <c r="N13" s="141" t="str">
        <f>IF(ISBLANK(laps_times[[#This Row],[5]]),"DNF",CONCATENATE(RANK(rounds_cum_time[[#This Row],[5]],rounds_cum_time[5],1),"."))</f>
        <v>9.</v>
      </c>
      <c r="O13" s="141" t="str">
        <f>IF(ISBLANK(laps_times[[#This Row],[6]]),"DNF",CONCATENATE(RANK(rounds_cum_time[[#This Row],[6]],rounds_cum_time[6],1),"."))</f>
        <v>9.</v>
      </c>
      <c r="P13" s="141" t="str">
        <f>IF(ISBLANK(laps_times[[#This Row],[7]]),"DNF",CONCATENATE(RANK(rounds_cum_time[[#This Row],[7]],rounds_cum_time[7],1),"."))</f>
        <v>10.</v>
      </c>
      <c r="Q13" s="141" t="str">
        <f>IF(ISBLANK(laps_times[[#This Row],[8]]),"DNF",CONCATENATE(RANK(rounds_cum_time[[#This Row],[8]],rounds_cum_time[8],1),"."))</f>
        <v>11.</v>
      </c>
      <c r="R13" s="141" t="str">
        <f>IF(ISBLANK(laps_times[[#This Row],[9]]),"DNF",CONCATENATE(RANK(rounds_cum_time[[#This Row],[9]],rounds_cum_time[9],1),"."))</f>
        <v>11.</v>
      </c>
      <c r="S13" s="141" t="str">
        <f>IF(ISBLANK(laps_times[[#This Row],[10]]),"DNF",CONCATENATE(RANK(rounds_cum_time[[#This Row],[10]],rounds_cum_time[10],1),"."))</f>
        <v>11.</v>
      </c>
      <c r="T13" s="141" t="str">
        <f>IF(ISBLANK(laps_times[[#This Row],[11]]),"DNF",CONCATENATE(RANK(rounds_cum_time[[#This Row],[11]],rounds_cum_time[11],1),"."))</f>
        <v>12.</v>
      </c>
      <c r="U13" s="141" t="str">
        <f>IF(ISBLANK(laps_times[[#This Row],[12]]),"DNF",CONCATENATE(RANK(rounds_cum_time[[#This Row],[12]],rounds_cum_time[12],1),"."))</f>
        <v>12.</v>
      </c>
      <c r="V13" s="141" t="str">
        <f>IF(ISBLANK(laps_times[[#This Row],[13]]),"DNF",CONCATENATE(RANK(rounds_cum_time[[#This Row],[13]],rounds_cum_time[13],1),"."))</f>
        <v>11.</v>
      </c>
      <c r="W13" s="141" t="str">
        <f>IF(ISBLANK(laps_times[[#This Row],[14]]),"DNF",CONCATENATE(RANK(rounds_cum_time[[#This Row],[14]],rounds_cum_time[14],1),"."))</f>
        <v>11.</v>
      </c>
      <c r="X13" s="141" t="str">
        <f>IF(ISBLANK(laps_times[[#This Row],[15]]),"DNF",CONCATENATE(RANK(rounds_cum_time[[#This Row],[15]],rounds_cum_time[15],1),"."))</f>
        <v>11.</v>
      </c>
      <c r="Y13" s="141" t="str">
        <f>IF(ISBLANK(laps_times[[#This Row],[16]]),"DNF",CONCATENATE(RANK(rounds_cum_time[[#This Row],[16]],rounds_cum_time[16],1),"."))</f>
        <v>13.</v>
      </c>
      <c r="Z13" s="141" t="str">
        <f>IF(ISBLANK(laps_times[[#This Row],[17]]),"DNF",CONCATENATE(RANK(rounds_cum_time[[#This Row],[17]],rounds_cum_time[17],1),"."))</f>
        <v>13.</v>
      </c>
      <c r="AA13" s="141" t="str">
        <f>IF(ISBLANK(laps_times[[#This Row],[18]]),"DNF",CONCATENATE(RANK(rounds_cum_time[[#This Row],[18]],rounds_cum_time[18],1),"."))</f>
        <v>13.</v>
      </c>
      <c r="AB13" s="141" t="str">
        <f>IF(ISBLANK(laps_times[[#This Row],[19]]),"DNF",CONCATENATE(RANK(rounds_cum_time[[#This Row],[19]],rounds_cum_time[19],1),"."))</f>
        <v>13.</v>
      </c>
      <c r="AC13" s="141" t="str">
        <f>IF(ISBLANK(laps_times[[#This Row],[20]]),"DNF",CONCATENATE(RANK(rounds_cum_time[[#This Row],[20]],rounds_cum_time[20],1),"."))</f>
        <v>13.</v>
      </c>
      <c r="AD13" s="141" t="str">
        <f>IF(ISBLANK(laps_times[[#This Row],[21]]),"DNF",CONCATENATE(RANK(rounds_cum_time[[#This Row],[21]],rounds_cum_time[21],1),"."))</f>
        <v>13.</v>
      </c>
      <c r="AE13" s="141" t="str">
        <f>IF(ISBLANK(laps_times[[#This Row],[22]]),"DNF",CONCATENATE(RANK(rounds_cum_time[[#This Row],[22]],rounds_cum_time[22],1),"."))</f>
        <v>13.</v>
      </c>
      <c r="AF13" s="141" t="str">
        <f>IF(ISBLANK(laps_times[[#This Row],[23]]),"DNF",CONCATENATE(RANK(rounds_cum_time[[#This Row],[23]],rounds_cum_time[23],1),"."))</f>
        <v>13.</v>
      </c>
      <c r="AG13" s="141" t="str">
        <f>IF(ISBLANK(laps_times[[#This Row],[24]]),"DNF",CONCATENATE(RANK(rounds_cum_time[[#This Row],[24]],rounds_cum_time[24],1),"."))</f>
        <v>13.</v>
      </c>
      <c r="AH13" s="141" t="str">
        <f>IF(ISBLANK(laps_times[[#This Row],[25]]),"DNF",CONCATENATE(RANK(rounds_cum_time[[#This Row],[25]],rounds_cum_time[25],1),"."))</f>
        <v>13.</v>
      </c>
      <c r="AI13" s="141" t="str">
        <f>IF(ISBLANK(laps_times[[#This Row],[26]]),"DNF",CONCATENATE(RANK(rounds_cum_time[[#This Row],[26]],rounds_cum_time[26],1),"."))</f>
        <v>13.</v>
      </c>
      <c r="AJ13" s="141" t="str">
        <f>IF(ISBLANK(laps_times[[#This Row],[27]]),"DNF",CONCATENATE(RANK(rounds_cum_time[[#This Row],[27]],rounds_cum_time[27],1),"."))</f>
        <v>13.</v>
      </c>
      <c r="AK13" s="141" t="str">
        <f>IF(ISBLANK(laps_times[[#This Row],[28]]),"DNF",CONCATENATE(RANK(rounds_cum_time[[#This Row],[28]],rounds_cum_time[28],1),"."))</f>
        <v>13.</v>
      </c>
      <c r="AL13" s="141" t="str">
        <f>IF(ISBLANK(laps_times[[#This Row],[29]]),"DNF",CONCATENATE(RANK(rounds_cum_time[[#This Row],[29]],rounds_cum_time[29],1),"."))</f>
        <v>13.</v>
      </c>
      <c r="AM13" s="141" t="str">
        <f>IF(ISBLANK(laps_times[[#This Row],[30]]),"DNF",CONCATENATE(RANK(rounds_cum_time[[#This Row],[30]],rounds_cum_time[30],1),"."))</f>
        <v>13.</v>
      </c>
      <c r="AN13" s="141" t="str">
        <f>IF(ISBLANK(laps_times[[#This Row],[31]]),"DNF",CONCATENATE(RANK(rounds_cum_time[[#This Row],[31]],rounds_cum_time[31],1),"."))</f>
        <v>13.</v>
      </c>
      <c r="AO13" s="141" t="str">
        <f>IF(ISBLANK(laps_times[[#This Row],[32]]),"DNF",CONCATENATE(RANK(rounds_cum_time[[#This Row],[32]],rounds_cum_time[32],1),"."))</f>
        <v>13.</v>
      </c>
      <c r="AP13" s="141" t="str">
        <f>IF(ISBLANK(laps_times[[#This Row],[33]]),"DNF",CONCATENATE(RANK(rounds_cum_time[[#This Row],[33]],rounds_cum_time[33],1),"."))</f>
        <v>13.</v>
      </c>
      <c r="AQ13" s="141" t="str">
        <f>IF(ISBLANK(laps_times[[#This Row],[34]]),"DNF",CONCATENATE(RANK(rounds_cum_time[[#This Row],[34]],rounds_cum_time[34],1),"."))</f>
        <v>13.</v>
      </c>
      <c r="AR13" s="141" t="str">
        <f>IF(ISBLANK(laps_times[[#This Row],[35]]),"DNF",CONCATENATE(RANK(rounds_cum_time[[#This Row],[35]],rounds_cum_time[35],1),"."))</f>
        <v>13.</v>
      </c>
      <c r="AS13" s="141" t="str">
        <f>IF(ISBLANK(laps_times[[#This Row],[36]]),"DNF",CONCATENATE(RANK(rounds_cum_time[[#This Row],[36]],rounds_cum_time[36],1),"."))</f>
        <v>13.</v>
      </c>
      <c r="AT13" s="141" t="str">
        <f>IF(ISBLANK(laps_times[[#This Row],[37]]),"DNF",CONCATENATE(RANK(rounds_cum_time[[#This Row],[37]],rounds_cum_time[37],1),"."))</f>
        <v>13.</v>
      </c>
      <c r="AU13" s="141" t="str">
        <f>IF(ISBLANK(laps_times[[#This Row],[38]]),"DNF",CONCATENATE(RANK(rounds_cum_time[[#This Row],[38]],rounds_cum_time[38],1),"."))</f>
        <v>13.</v>
      </c>
      <c r="AV13" s="141" t="str">
        <f>IF(ISBLANK(laps_times[[#This Row],[39]]),"DNF",CONCATENATE(RANK(rounds_cum_time[[#This Row],[39]],rounds_cum_time[39],1),"."))</f>
        <v>13.</v>
      </c>
      <c r="AW13" s="141" t="str">
        <f>IF(ISBLANK(laps_times[[#This Row],[40]]),"DNF",CONCATENATE(RANK(rounds_cum_time[[#This Row],[40]],rounds_cum_time[40],1),"."))</f>
        <v>13.</v>
      </c>
      <c r="AX13" s="141" t="str">
        <f>IF(ISBLANK(laps_times[[#This Row],[41]]),"DNF",CONCATENATE(RANK(rounds_cum_time[[#This Row],[41]],rounds_cum_time[41],1),"."))</f>
        <v>13.</v>
      </c>
      <c r="AY13" s="141" t="str">
        <f>IF(ISBLANK(laps_times[[#This Row],[42]]),"DNF",CONCATENATE(RANK(rounds_cum_time[[#This Row],[42]],rounds_cum_time[42],1),"."))</f>
        <v>13.</v>
      </c>
      <c r="AZ13" s="141" t="str">
        <f>IF(ISBLANK(laps_times[[#This Row],[43]]),"DNF",CONCATENATE(RANK(rounds_cum_time[[#This Row],[43]],rounds_cum_time[43],1),"."))</f>
        <v>13.</v>
      </c>
      <c r="BA13" s="141" t="str">
        <f>IF(ISBLANK(laps_times[[#This Row],[44]]),"DNF",CONCATENATE(RANK(rounds_cum_time[[#This Row],[44]],rounds_cum_time[44],1),"."))</f>
        <v>12.</v>
      </c>
      <c r="BB13" s="141" t="str">
        <f>IF(ISBLANK(laps_times[[#This Row],[45]]),"DNF",CONCATENATE(RANK(rounds_cum_time[[#This Row],[45]],rounds_cum_time[45],1),"."))</f>
        <v>12.</v>
      </c>
      <c r="BC13" s="141" t="str">
        <f>IF(ISBLANK(laps_times[[#This Row],[46]]),"DNF",CONCATENATE(RANK(rounds_cum_time[[#This Row],[46]],rounds_cum_time[46],1),"."))</f>
        <v>12.</v>
      </c>
      <c r="BD13" s="141" t="str">
        <f>IF(ISBLANK(laps_times[[#This Row],[47]]),"DNF",CONCATENATE(RANK(rounds_cum_time[[#This Row],[47]],rounds_cum_time[47],1),"."))</f>
        <v>12.</v>
      </c>
      <c r="BE13" s="141" t="str">
        <f>IF(ISBLANK(laps_times[[#This Row],[48]]),"DNF",CONCATENATE(RANK(rounds_cum_time[[#This Row],[48]],rounds_cum_time[48],1),"."))</f>
        <v>12.</v>
      </c>
      <c r="BF13" s="141" t="str">
        <f>IF(ISBLANK(laps_times[[#This Row],[49]]),"DNF",CONCATENATE(RANK(rounds_cum_time[[#This Row],[49]],rounds_cum_time[49],1),"."))</f>
        <v>12.</v>
      </c>
      <c r="BG13" s="141" t="str">
        <f>IF(ISBLANK(laps_times[[#This Row],[50]]),"DNF",CONCATENATE(RANK(rounds_cum_time[[#This Row],[50]],rounds_cum_time[50],1),"."))</f>
        <v>11.</v>
      </c>
      <c r="BH13" s="141" t="str">
        <f>IF(ISBLANK(laps_times[[#This Row],[51]]),"DNF",CONCATENATE(RANK(rounds_cum_time[[#This Row],[51]],rounds_cum_time[51],1),"."))</f>
        <v>10.</v>
      </c>
      <c r="BI13" s="141" t="str">
        <f>IF(ISBLANK(laps_times[[#This Row],[52]]),"DNF",CONCATENATE(RANK(rounds_cum_time[[#This Row],[52]],rounds_cum_time[52],1),"."))</f>
        <v>10.</v>
      </c>
      <c r="BJ13" s="141" t="str">
        <f>IF(ISBLANK(laps_times[[#This Row],[53]]),"DNF",CONCATENATE(RANK(rounds_cum_time[[#This Row],[53]],rounds_cum_time[53],1),"."))</f>
        <v>9.</v>
      </c>
      <c r="BK13" s="141" t="str">
        <f>IF(ISBLANK(laps_times[[#This Row],[54]]),"DNF",CONCATENATE(RANK(rounds_cum_time[[#This Row],[54]],rounds_cum_time[54],1),"."))</f>
        <v>9.</v>
      </c>
      <c r="BL13" s="141" t="str">
        <f>IF(ISBLANK(laps_times[[#This Row],[55]]),"DNF",CONCATENATE(RANK(rounds_cum_time[[#This Row],[55]],rounds_cum_time[55],1),"."))</f>
        <v>9.</v>
      </c>
      <c r="BM13" s="141" t="str">
        <f>IF(ISBLANK(laps_times[[#This Row],[56]]),"DNF",CONCATENATE(RANK(rounds_cum_time[[#This Row],[56]],rounds_cum_time[56],1),"."))</f>
        <v>9.</v>
      </c>
      <c r="BN13" s="141" t="str">
        <f>IF(ISBLANK(laps_times[[#This Row],[57]]),"DNF",CONCATENATE(RANK(rounds_cum_time[[#This Row],[57]],rounds_cum_time[57],1),"."))</f>
        <v>9.</v>
      </c>
      <c r="BO13" s="141" t="str">
        <f>IF(ISBLANK(laps_times[[#This Row],[58]]),"DNF",CONCATENATE(RANK(rounds_cum_time[[#This Row],[58]],rounds_cum_time[58],1),"."))</f>
        <v>9.</v>
      </c>
      <c r="BP13" s="141" t="str">
        <f>IF(ISBLANK(laps_times[[#This Row],[59]]),"DNF",CONCATENATE(RANK(rounds_cum_time[[#This Row],[59]],rounds_cum_time[59],1),"."))</f>
        <v>9.</v>
      </c>
      <c r="BQ13" s="141" t="str">
        <f>IF(ISBLANK(laps_times[[#This Row],[60]]),"DNF",CONCATENATE(RANK(rounds_cum_time[[#This Row],[60]],rounds_cum_time[60],1),"."))</f>
        <v>9.</v>
      </c>
      <c r="BR13" s="141" t="str">
        <f>IF(ISBLANK(laps_times[[#This Row],[61]]),"DNF",CONCATENATE(RANK(rounds_cum_time[[#This Row],[61]],rounds_cum_time[61],1),"."))</f>
        <v>8.</v>
      </c>
      <c r="BS13" s="141" t="str">
        <f>IF(ISBLANK(laps_times[[#This Row],[62]]),"DNF",CONCATENATE(RANK(rounds_cum_time[[#This Row],[62]],rounds_cum_time[62],1),"."))</f>
        <v>8.</v>
      </c>
      <c r="BT13" s="142" t="str">
        <f>IF(ISBLANK(laps_times[[#This Row],[63]]),"DNF",CONCATENATE(RANK(rounds_cum_time[[#This Row],[63]],rounds_cum_time[63],1),"."))</f>
        <v>8.</v>
      </c>
    </row>
    <row r="14" spans="2:72" x14ac:dyDescent="0.2">
      <c r="B14" s="130">
        <f>laps_times[[#This Row],[poř]]</f>
        <v>9</v>
      </c>
      <c r="C14" s="140">
        <f>laps_times[[#This Row],[s.č.]]</f>
        <v>81</v>
      </c>
      <c r="D14" s="131" t="str">
        <f>laps_times[[#This Row],[jméno]]</f>
        <v>Kopecký Martin</v>
      </c>
      <c r="E14" s="132">
        <f>laps_times[[#This Row],[roč]]</f>
        <v>1979</v>
      </c>
      <c r="F14" s="132" t="str">
        <f>laps_times[[#This Row],[kat]]</f>
        <v>M2</v>
      </c>
      <c r="G14" s="132">
        <f>laps_times[[#This Row],[poř_kat]]</f>
        <v>6</v>
      </c>
      <c r="H14" s="131" t="str">
        <f>IF(ISBLANK(laps_times[[#This Row],[klub]]),"-",laps_times[[#This Row],[klub]])</f>
        <v>-</v>
      </c>
      <c r="I14" s="134">
        <f>laps_times[[#This Row],[celk. čas]]</f>
        <v>0.12357671296296296</v>
      </c>
      <c r="J14" s="141" t="str">
        <f>IF(ISBLANK(laps_times[[#This Row],[1]]),"DNF",CONCATENATE(RANK(rounds_cum_time[[#This Row],[1]],rounds_cum_time[1],1),"."))</f>
        <v>17.</v>
      </c>
      <c r="K14" s="141" t="str">
        <f>IF(ISBLANK(laps_times[[#This Row],[2]]),"DNF",CONCATENATE(RANK(rounds_cum_time[[#This Row],[2]],rounds_cum_time[2],1),"."))</f>
        <v>13.</v>
      </c>
      <c r="L14" s="141" t="str">
        <f>IF(ISBLANK(laps_times[[#This Row],[3]]),"DNF",CONCATENATE(RANK(rounds_cum_time[[#This Row],[3]],rounds_cum_time[3],1),"."))</f>
        <v>13.</v>
      </c>
      <c r="M14" s="141" t="str">
        <f>IF(ISBLANK(laps_times[[#This Row],[4]]),"DNF",CONCATENATE(RANK(rounds_cum_time[[#This Row],[4]],rounds_cum_time[4],1),"."))</f>
        <v>13.</v>
      </c>
      <c r="N14" s="141" t="str">
        <f>IF(ISBLANK(laps_times[[#This Row],[5]]),"DNF",CONCATENATE(RANK(rounds_cum_time[[#This Row],[5]],rounds_cum_time[5],1),"."))</f>
        <v>12.</v>
      </c>
      <c r="O14" s="141" t="str">
        <f>IF(ISBLANK(laps_times[[#This Row],[6]]),"DNF",CONCATENATE(RANK(rounds_cum_time[[#This Row],[6]],rounds_cum_time[6],1),"."))</f>
        <v>11.</v>
      </c>
      <c r="P14" s="141" t="str">
        <f>IF(ISBLANK(laps_times[[#This Row],[7]]),"DNF",CONCATENATE(RANK(rounds_cum_time[[#This Row],[7]],rounds_cum_time[7],1),"."))</f>
        <v>11.</v>
      </c>
      <c r="Q14" s="141" t="str">
        <f>IF(ISBLANK(laps_times[[#This Row],[8]]),"DNF",CONCATENATE(RANK(rounds_cum_time[[#This Row],[8]],rounds_cum_time[8],1),"."))</f>
        <v>10.</v>
      </c>
      <c r="R14" s="141" t="str">
        <f>IF(ISBLANK(laps_times[[#This Row],[9]]),"DNF",CONCATENATE(RANK(rounds_cum_time[[#This Row],[9]],rounds_cum_time[9],1),"."))</f>
        <v>9.</v>
      </c>
      <c r="S14" s="141" t="str">
        <f>IF(ISBLANK(laps_times[[#This Row],[10]]),"DNF",CONCATENATE(RANK(rounds_cum_time[[#This Row],[10]],rounds_cum_time[10],1),"."))</f>
        <v>9.</v>
      </c>
      <c r="T14" s="141" t="str">
        <f>IF(ISBLANK(laps_times[[#This Row],[11]]),"DNF",CONCATENATE(RANK(rounds_cum_time[[#This Row],[11]],rounds_cum_time[11],1),"."))</f>
        <v>9.</v>
      </c>
      <c r="U14" s="141" t="str">
        <f>IF(ISBLANK(laps_times[[#This Row],[12]]),"DNF",CONCATENATE(RANK(rounds_cum_time[[#This Row],[12]],rounds_cum_time[12],1),"."))</f>
        <v>9.</v>
      </c>
      <c r="V14" s="141" t="str">
        <f>IF(ISBLANK(laps_times[[#This Row],[13]]),"DNF",CONCATENATE(RANK(rounds_cum_time[[#This Row],[13]],rounds_cum_time[13],1),"."))</f>
        <v>9.</v>
      </c>
      <c r="W14" s="141" t="str">
        <f>IF(ISBLANK(laps_times[[#This Row],[14]]),"DNF",CONCATENATE(RANK(rounds_cum_time[[#This Row],[14]],rounds_cum_time[14],1),"."))</f>
        <v>9.</v>
      </c>
      <c r="X14" s="141" t="str">
        <f>IF(ISBLANK(laps_times[[#This Row],[15]]),"DNF",CONCATENATE(RANK(rounds_cum_time[[#This Row],[15]],rounds_cum_time[15],1),"."))</f>
        <v>9.</v>
      </c>
      <c r="Y14" s="141" t="str">
        <f>IF(ISBLANK(laps_times[[#This Row],[16]]),"DNF",CONCATENATE(RANK(rounds_cum_time[[#This Row],[16]],rounds_cum_time[16],1),"."))</f>
        <v>9.</v>
      </c>
      <c r="Z14" s="141" t="str">
        <f>IF(ISBLANK(laps_times[[#This Row],[17]]),"DNF",CONCATENATE(RANK(rounds_cum_time[[#This Row],[17]],rounds_cum_time[17],1),"."))</f>
        <v>8.</v>
      </c>
      <c r="AA14" s="141" t="str">
        <f>IF(ISBLANK(laps_times[[#This Row],[18]]),"DNF",CONCATENATE(RANK(rounds_cum_time[[#This Row],[18]],rounds_cum_time[18],1),"."))</f>
        <v>8.</v>
      </c>
      <c r="AB14" s="141" t="str">
        <f>IF(ISBLANK(laps_times[[#This Row],[19]]),"DNF",CONCATENATE(RANK(rounds_cum_time[[#This Row],[19]],rounds_cum_time[19],1),"."))</f>
        <v>8.</v>
      </c>
      <c r="AC14" s="141" t="str">
        <f>IF(ISBLANK(laps_times[[#This Row],[20]]),"DNF",CONCATENATE(RANK(rounds_cum_time[[#This Row],[20]],rounds_cum_time[20],1),"."))</f>
        <v>8.</v>
      </c>
      <c r="AD14" s="141" t="str">
        <f>IF(ISBLANK(laps_times[[#This Row],[21]]),"DNF",CONCATENATE(RANK(rounds_cum_time[[#This Row],[21]],rounds_cum_time[21],1),"."))</f>
        <v>8.</v>
      </c>
      <c r="AE14" s="141" t="str">
        <f>IF(ISBLANK(laps_times[[#This Row],[22]]),"DNF",CONCATENATE(RANK(rounds_cum_time[[#This Row],[22]],rounds_cum_time[22],1),"."))</f>
        <v>8.</v>
      </c>
      <c r="AF14" s="141" t="str">
        <f>IF(ISBLANK(laps_times[[#This Row],[23]]),"DNF",CONCATENATE(RANK(rounds_cum_time[[#This Row],[23]],rounds_cum_time[23],1),"."))</f>
        <v>8.</v>
      </c>
      <c r="AG14" s="141" t="str">
        <f>IF(ISBLANK(laps_times[[#This Row],[24]]),"DNF",CONCATENATE(RANK(rounds_cum_time[[#This Row],[24]],rounds_cum_time[24],1),"."))</f>
        <v>8.</v>
      </c>
      <c r="AH14" s="141" t="str">
        <f>IF(ISBLANK(laps_times[[#This Row],[25]]),"DNF",CONCATENATE(RANK(rounds_cum_time[[#This Row],[25]],rounds_cum_time[25],1),"."))</f>
        <v>8.</v>
      </c>
      <c r="AI14" s="141" t="str">
        <f>IF(ISBLANK(laps_times[[#This Row],[26]]),"DNF",CONCATENATE(RANK(rounds_cum_time[[#This Row],[26]],rounds_cum_time[26],1),"."))</f>
        <v>8.</v>
      </c>
      <c r="AJ14" s="141" t="str">
        <f>IF(ISBLANK(laps_times[[#This Row],[27]]),"DNF",CONCATENATE(RANK(rounds_cum_time[[#This Row],[27]],rounds_cum_time[27],1),"."))</f>
        <v>8.</v>
      </c>
      <c r="AK14" s="141" t="str">
        <f>IF(ISBLANK(laps_times[[#This Row],[28]]),"DNF",CONCATENATE(RANK(rounds_cum_time[[#This Row],[28]],rounds_cum_time[28],1),"."))</f>
        <v>7.</v>
      </c>
      <c r="AL14" s="141" t="str">
        <f>IF(ISBLANK(laps_times[[#This Row],[29]]),"DNF",CONCATENATE(RANK(rounds_cum_time[[#This Row],[29]],rounds_cum_time[29],1),"."))</f>
        <v>7.</v>
      </c>
      <c r="AM14" s="141" t="str">
        <f>IF(ISBLANK(laps_times[[#This Row],[30]]),"DNF",CONCATENATE(RANK(rounds_cum_time[[#This Row],[30]],rounds_cum_time[30],1),"."))</f>
        <v>7.</v>
      </c>
      <c r="AN14" s="141" t="str">
        <f>IF(ISBLANK(laps_times[[#This Row],[31]]),"DNF",CONCATENATE(RANK(rounds_cum_time[[#This Row],[31]],rounds_cum_time[31],1),"."))</f>
        <v>7.</v>
      </c>
      <c r="AO14" s="141" t="str">
        <f>IF(ISBLANK(laps_times[[#This Row],[32]]),"DNF",CONCATENATE(RANK(rounds_cum_time[[#This Row],[32]],rounds_cum_time[32],1),"."))</f>
        <v>8.</v>
      </c>
      <c r="AP14" s="141" t="str">
        <f>IF(ISBLANK(laps_times[[#This Row],[33]]),"DNF",CONCATENATE(RANK(rounds_cum_time[[#This Row],[33]],rounds_cum_time[33],1),"."))</f>
        <v>8.</v>
      </c>
      <c r="AQ14" s="141" t="str">
        <f>IF(ISBLANK(laps_times[[#This Row],[34]]),"DNF",CONCATENATE(RANK(rounds_cum_time[[#This Row],[34]],rounds_cum_time[34],1),"."))</f>
        <v>8.</v>
      </c>
      <c r="AR14" s="141" t="str">
        <f>IF(ISBLANK(laps_times[[#This Row],[35]]),"DNF",CONCATENATE(RANK(rounds_cum_time[[#This Row],[35]],rounds_cum_time[35],1),"."))</f>
        <v>8.</v>
      </c>
      <c r="AS14" s="141" t="str">
        <f>IF(ISBLANK(laps_times[[#This Row],[36]]),"DNF",CONCATENATE(RANK(rounds_cum_time[[#This Row],[36]],rounds_cum_time[36],1),"."))</f>
        <v>8.</v>
      </c>
      <c r="AT14" s="141" t="str">
        <f>IF(ISBLANK(laps_times[[#This Row],[37]]),"DNF",CONCATENATE(RANK(rounds_cum_time[[#This Row],[37]],rounds_cum_time[37],1),"."))</f>
        <v>8.</v>
      </c>
      <c r="AU14" s="141" t="str">
        <f>IF(ISBLANK(laps_times[[#This Row],[38]]),"DNF",CONCATENATE(RANK(rounds_cum_time[[#This Row],[38]],rounds_cum_time[38],1),"."))</f>
        <v>8.</v>
      </c>
      <c r="AV14" s="141" t="str">
        <f>IF(ISBLANK(laps_times[[#This Row],[39]]),"DNF",CONCATENATE(RANK(rounds_cum_time[[#This Row],[39]],rounds_cum_time[39],1),"."))</f>
        <v>8.</v>
      </c>
      <c r="AW14" s="141" t="str">
        <f>IF(ISBLANK(laps_times[[#This Row],[40]]),"DNF",CONCATENATE(RANK(rounds_cum_time[[#This Row],[40]],rounds_cum_time[40],1),"."))</f>
        <v>8.</v>
      </c>
      <c r="AX14" s="141" t="str">
        <f>IF(ISBLANK(laps_times[[#This Row],[41]]),"DNF",CONCATENATE(RANK(rounds_cum_time[[#This Row],[41]],rounds_cum_time[41],1),"."))</f>
        <v>8.</v>
      </c>
      <c r="AY14" s="141" t="str">
        <f>IF(ISBLANK(laps_times[[#This Row],[42]]),"DNF",CONCATENATE(RANK(rounds_cum_time[[#This Row],[42]],rounds_cum_time[42],1),"."))</f>
        <v>8.</v>
      </c>
      <c r="AZ14" s="141" t="str">
        <f>IF(ISBLANK(laps_times[[#This Row],[43]]),"DNF",CONCATENATE(RANK(rounds_cum_time[[#This Row],[43]],rounds_cum_time[43],1),"."))</f>
        <v>8.</v>
      </c>
      <c r="BA14" s="141" t="str">
        <f>IF(ISBLANK(laps_times[[#This Row],[44]]),"DNF",CONCATENATE(RANK(rounds_cum_time[[#This Row],[44]],rounds_cum_time[44],1),"."))</f>
        <v>8.</v>
      </c>
      <c r="BB14" s="141" t="str">
        <f>IF(ISBLANK(laps_times[[#This Row],[45]]),"DNF",CONCATENATE(RANK(rounds_cum_time[[#This Row],[45]],rounds_cum_time[45],1),"."))</f>
        <v>8.</v>
      </c>
      <c r="BC14" s="141" t="str">
        <f>IF(ISBLANK(laps_times[[#This Row],[46]]),"DNF",CONCATENATE(RANK(rounds_cum_time[[#This Row],[46]],rounds_cum_time[46],1),"."))</f>
        <v>8.</v>
      </c>
      <c r="BD14" s="141" t="str">
        <f>IF(ISBLANK(laps_times[[#This Row],[47]]),"DNF",CONCATENATE(RANK(rounds_cum_time[[#This Row],[47]],rounds_cum_time[47],1),"."))</f>
        <v>8.</v>
      </c>
      <c r="BE14" s="141" t="str">
        <f>IF(ISBLANK(laps_times[[#This Row],[48]]),"DNF",CONCATENATE(RANK(rounds_cum_time[[#This Row],[48]],rounds_cum_time[48],1),"."))</f>
        <v>8.</v>
      </c>
      <c r="BF14" s="141" t="str">
        <f>IF(ISBLANK(laps_times[[#This Row],[49]]),"DNF",CONCATENATE(RANK(rounds_cum_time[[#This Row],[49]],rounds_cum_time[49],1),"."))</f>
        <v>8.</v>
      </c>
      <c r="BG14" s="141" t="str">
        <f>IF(ISBLANK(laps_times[[#This Row],[50]]),"DNF",CONCATENATE(RANK(rounds_cum_time[[#This Row],[50]],rounds_cum_time[50],1),"."))</f>
        <v>8.</v>
      </c>
      <c r="BH14" s="141" t="str">
        <f>IF(ISBLANK(laps_times[[#This Row],[51]]),"DNF",CONCATENATE(RANK(rounds_cum_time[[#This Row],[51]],rounds_cum_time[51],1),"."))</f>
        <v>8.</v>
      </c>
      <c r="BI14" s="141" t="str">
        <f>IF(ISBLANK(laps_times[[#This Row],[52]]),"DNF",CONCATENATE(RANK(rounds_cum_time[[#This Row],[52]],rounds_cum_time[52],1),"."))</f>
        <v>8.</v>
      </c>
      <c r="BJ14" s="141" t="str">
        <f>IF(ISBLANK(laps_times[[#This Row],[53]]),"DNF",CONCATENATE(RANK(rounds_cum_time[[#This Row],[53]],rounds_cum_time[53],1),"."))</f>
        <v>8.</v>
      </c>
      <c r="BK14" s="141" t="str">
        <f>IF(ISBLANK(laps_times[[#This Row],[54]]),"DNF",CONCATENATE(RANK(rounds_cum_time[[#This Row],[54]],rounds_cum_time[54],1),"."))</f>
        <v>8.</v>
      </c>
      <c r="BL14" s="141" t="str">
        <f>IF(ISBLANK(laps_times[[#This Row],[55]]),"DNF",CONCATENATE(RANK(rounds_cum_time[[#This Row],[55]],rounds_cum_time[55],1),"."))</f>
        <v>8.</v>
      </c>
      <c r="BM14" s="141" t="str">
        <f>IF(ISBLANK(laps_times[[#This Row],[56]]),"DNF",CONCATENATE(RANK(rounds_cum_time[[#This Row],[56]],rounds_cum_time[56],1),"."))</f>
        <v>8.</v>
      </c>
      <c r="BN14" s="141" t="str">
        <f>IF(ISBLANK(laps_times[[#This Row],[57]]),"DNF",CONCATENATE(RANK(rounds_cum_time[[#This Row],[57]],rounds_cum_time[57],1),"."))</f>
        <v>8.</v>
      </c>
      <c r="BO14" s="141" t="str">
        <f>IF(ISBLANK(laps_times[[#This Row],[58]]),"DNF",CONCATENATE(RANK(rounds_cum_time[[#This Row],[58]],rounds_cum_time[58],1),"."))</f>
        <v>8.</v>
      </c>
      <c r="BP14" s="141" t="str">
        <f>IF(ISBLANK(laps_times[[#This Row],[59]]),"DNF",CONCATENATE(RANK(rounds_cum_time[[#This Row],[59]],rounds_cum_time[59],1),"."))</f>
        <v>8.</v>
      </c>
      <c r="BQ14" s="141" t="str">
        <f>IF(ISBLANK(laps_times[[#This Row],[60]]),"DNF",CONCATENATE(RANK(rounds_cum_time[[#This Row],[60]],rounds_cum_time[60],1),"."))</f>
        <v>8.</v>
      </c>
      <c r="BR14" s="141" t="str">
        <f>IF(ISBLANK(laps_times[[#This Row],[61]]),"DNF",CONCATENATE(RANK(rounds_cum_time[[#This Row],[61]],rounds_cum_time[61],1),"."))</f>
        <v>9.</v>
      </c>
      <c r="BS14" s="141" t="str">
        <f>IF(ISBLANK(laps_times[[#This Row],[62]]),"DNF",CONCATENATE(RANK(rounds_cum_time[[#This Row],[62]],rounds_cum_time[62],1),"."))</f>
        <v>9.</v>
      </c>
      <c r="BT14" s="142" t="str">
        <f>IF(ISBLANK(laps_times[[#This Row],[63]]),"DNF",CONCATENATE(RANK(rounds_cum_time[[#This Row],[63]],rounds_cum_time[63],1),"."))</f>
        <v>9.</v>
      </c>
    </row>
    <row r="15" spans="2:72" x14ac:dyDescent="0.2">
      <c r="B15" s="130">
        <f>laps_times[[#This Row],[poř]]</f>
        <v>10</v>
      </c>
      <c r="C15" s="140">
        <f>laps_times[[#This Row],[s.č.]]</f>
        <v>20</v>
      </c>
      <c r="D15" s="131" t="str">
        <f>laps_times[[#This Row],[jméno]]</f>
        <v>Malík Vít</v>
      </c>
      <c r="E15" s="132">
        <f>laps_times[[#This Row],[roč]]</f>
        <v>1969</v>
      </c>
      <c r="F15" s="132" t="str">
        <f>laps_times[[#This Row],[kat]]</f>
        <v>M3</v>
      </c>
      <c r="G15" s="132">
        <f>laps_times[[#This Row],[poř_kat]]</f>
        <v>4</v>
      </c>
      <c r="H15" s="131" t="str">
        <f>IF(ISBLANK(laps_times[[#This Row],[klub]]),"-",laps_times[[#This Row],[klub]])</f>
        <v>CEWC Borovany Středoevrops...</v>
      </c>
      <c r="I15" s="134">
        <f>laps_times[[#This Row],[celk. čas]]</f>
        <v>0.12383234953703703</v>
      </c>
      <c r="J15" s="141" t="str">
        <f>IF(ISBLANK(laps_times[[#This Row],[1]]),"DNF",CONCATENATE(RANK(rounds_cum_time[[#This Row],[1]],rounds_cum_time[1],1),"."))</f>
        <v>13.</v>
      </c>
      <c r="K15" s="141" t="str">
        <f>IF(ISBLANK(laps_times[[#This Row],[2]]),"DNF",CONCATENATE(RANK(rounds_cum_time[[#This Row],[2]],rounds_cum_time[2],1),"."))</f>
        <v>14.</v>
      </c>
      <c r="L15" s="141" t="str">
        <f>IF(ISBLANK(laps_times[[#This Row],[3]]),"DNF",CONCATENATE(RANK(rounds_cum_time[[#This Row],[3]],rounds_cum_time[3],1),"."))</f>
        <v>15.</v>
      </c>
      <c r="M15" s="141" t="str">
        <f>IF(ISBLANK(laps_times[[#This Row],[4]]),"DNF",CONCATENATE(RANK(rounds_cum_time[[#This Row],[4]],rounds_cum_time[4],1),"."))</f>
        <v>15.</v>
      </c>
      <c r="N15" s="141" t="str">
        <f>IF(ISBLANK(laps_times[[#This Row],[5]]),"DNF",CONCATENATE(RANK(rounds_cum_time[[#This Row],[5]],rounds_cum_time[5],1),"."))</f>
        <v>15.</v>
      </c>
      <c r="O15" s="141" t="str">
        <f>IF(ISBLANK(laps_times[[#This Row],[6]]),"DNF",CONCATENATE(RANK(rounds_cum_time[[#This Row],[6]],rounds_cum_time[6],1),"."))</f>
        <v>13.</v>
      </c>
      <c r="P15" s="141" t="str">
        <f>IF(ISBLANK(laps_times[[#This Row],[7]]),"DNF",CONCATENATE(RANK(rounds_cum_time[[#This Row],[7]],rounds_cum_time[7],1),"."))</f>
        <v>13.</v>
      </c>
      <c r="Q15" s="141" t="str">
        <f>IF(ISBLANK(laps_times[[#This Row],[8]]),"DNF",CONCATENATE(RANK(rounds_cum_time[[#This Row],[8]],rounds_cum_time[8],1),"."))</f>
        <v>13.</v>
      </c>
      <c r="R15" s="141" t="str">
        <f>IF(ISBLANK(laps_times[[#This Row],[9]]),"DNF",CONCATENATE(RANK(rounds_cum_time[[#This Row],[9]],rounds_cum_time[9],1),"."))</f>
        <v>13.</v>
      </c>
      <c r="S15" s="141" t="str">
        <f>IF(ISBLANK(laps_times[[#This Row],[10]]),"DNF",CONCATENATE(RANK(rounds_cum_time[[#This Row],[10]],rounds_cum_time[10],1),"."))</f>
        <v>13.</v>
      </c>
      <c r="T15" s="141" t="str">
        <f>IF(ISBLANK(laps_times[[#This Row],[11]]),"DNF",CONCATENATE(RANK(rounds_cum_time[[#This Row],[11]],rounds_cum_time[11],1),"."))</f>
        <v>14.</v>
      </c>
      <c r="U15" s="141" t="str">
        <f>IF(ISBLANK(laps_times[[#This Row],[12]]),"DNF",CONCATENATE(RANK(rounds_cum_time[[#This Row],[12]],rounds_cum_time[12],1),"."))</f>
        <v>14.</v>
      </c>
      <c r="V15" s="141" t="str">
        <f>IF(ISBLANK(laps_times[[#This Row],[13]]),"DNF",CONCATENATE(RANK(rounds_cum_time[[#This Row],[13]],rounds_cum_time[13],1),"."))</f>
        <v>14.</v>
      </c>
      <c r="W15" s="141" t="str">
        <f>IF(ISBLANK(laps_times[[#This Row],[14]]),"DNF",CONCATENATE(RANK(rounds_cum_time[[#This Row],[14]],rounds_cum_time[14],1),"."))</f>
        <v>14.</v>
      </c>
      <c r="X15" s="141" t="str">
        <f>IF(ISBLANK(laps_times[[#This Row],[15]]),"DNF",CONCATENATE(RANK(rounds_cum_time[[#This Row],[15]],rounds_cum_time[15],1),"."))</f>
        <v>12.</v>
      </c>
      <c r="Y15" s="141" t="str">
        <f>IF(ISBLANK(laps_times[[#This Row],[16]]),"DNF",CONCATENATE(RANK(rounds_cum_time[[#This Row],[16]],rounds_cum_time[16],1),"."))</f>
        <v>11.</v>
      </c>
      <c r="Z15" s="141" t="str">
        <f>IF(ISBLANK(laps_times[[#This Row],[17]]),"DNF",CONCATENATE(RANK(rounds_cum_time[[#This Row],[17]],rounds_cum_time[17],1),"."))</f>
        <v>12.</v>
      </c>
      <c r="AA15" s="141" t="str">
        <f>IF(ISBLANK(laps_times[[#This Row],[18]]),"DNF",CONCATENATE(RANK(rounds_cum_time[[#This Row],[18]],rounds_cum_time[18],1),"."))</f>
        <v>12.</v>
      </c>
      <c r="AB15" s="141" t="str">
        <f>IF(ISBLANK(laps_times[[#This Row],[19]]),"DNF",CONCATENATE(RANK(rounds_cum_time[[#This Row],[19]],rounds_cum_time[19],1),"."))</f>
        <v>12.</v>
      </c>
      <c r="AC15" s="141" t="str">
        <f>IF(ISBLANK(laps_times[[#This Row],[20]]),"DNF",CONCATENATE(RANK(rounds_cum_time[[#This Row],[20]],rounds_cum_time[20],1),"."))</f>
        <v>12.</v>
      </c>
      <c r="AD15" s="141" t="str">
        <f>IF(ISBLANK(laps_times[[#This Row],[21]]),"DNF",CONCATENATE(RANK(rounds_cum_time[[#This Row],[21]],rounds_cum_time[21],1),"."))</f>
        <v>12.</v>
      </c>
      <c r="AE15" s="141" t="str">
        <f>IF(ISBLANK(laps_times[[#This Row],[22]]),"DNF",CONCATENATE(RANK(rounds_cum_time[[#This Row],[22]],rounds_cum_time[22],1),"."))</f>
        <v>12.</v>
      </c>
      <c r="AF15" s="141" t="str">
        <f>IF(ISBLANK(laps_times[[#This Row],[23]]),"DNF",CONCATENATE(RANK(rounds_cum_time[[#This Row],[23]],rounds_cum_time[23],1),"."))</f>
        <v>12.</v>
      </c>
      <c r="AG15" s="141" t="str">
        <f>IF(ISBLANK(laps_times[[#This Row],[24]]),"DNF",CONCATENATE(RANK(rounds_cum_time[[#This Row],[24]],rounds_cum_time[24],1),"."))</f>
        <v>12.</v>
      </c>
      <c r="AH15" s="141" t="str">
        <f>IF(ISBLANK(laps_times[[#This Row],[25]]),"DNF",CONCATENATE(RANK(rounds_cum_time[[#This Row],[25]],rounds_cum_time[25],1),"."))</f>
        <v>12.</v>
      </c>
      <c r="AI15" s="141" t="str">
        <f>IF(ISBLANK(laps_times[[#This Row],[26]]),"DNF",CONCATENATE(RANK(rounds_cum_time[[#This Row],[26]],rounds_cum_time[26],1),"."))</f>
        <v>12.</v>
      </c>
      <c r="AJ15" s="141" t="str">
        <f>IF(ISBLANK(laps_times[[#This Row],[27]]),"DNF",CONCATENATE(RANK(rounds_cum_time[[#This Row],[27]],rounds_cum_time[27],1),"."))</f>
        <v>12.</v>
      </c>
      <c r="AK15" s="141" t="str">
        <f>IF(ISBLANK(laps_times[[#This Row],[28]]),"DNF",CONCATENATE(RANK(rounds_cum_time[[#This Row],[28]],rounds_cum_time[28],1),"."))</f>
        <v>12.</v>
      </c>
      <c r="AL15" s="141" t="str">
        <f>IF(ISBLANK(laps_times[[#This Row],[29]]),"DNF",CONCATENATE(RANK(rounds_cum_time[[#This Row],[29]],rounds_cum_time[29],1),"."))</f>
        <v>12.</v>
      </c>
      <c r="AM15" s="141" t="str">
        <f>IF(ISBLANK(laps_times[[#This Row],[30]]),"DNF",CONCATENATE(RANK(rounds_cum_time[[#This Row],[30]],rounds_cum_time[30],1),"."))</f>
        <v>12.</v>
      </c>
      <c r="AN15" s="141" t="str">
        <f>IF(ISBLANK(laps_times[[#This Row],[31]]),"DNF",CONCATENATE(RANK(rounds_cum_time[[#This Row],[31]],rounds_cum_time[31],1),"."))</f>
        <v>12.</v>
      </c>
      <c r="AO15" s="141" t="str">
        <f>IF(ISBLANK(laps_times[[#This Row],[32]]),"DNF",CONCATENATE(RANK(rounds_cum_time[[#This Row],[32]],rounds_cum_time[32],1),"."))</f>
        <v>12.</v>
      </c>
      <c r="AP15" s="141" t="str">
        <f>IF(ISBLANK(laps_times[[#This Row],[33]]),"DNF",CONCATENATE(RANK(rounds_cum_time[[#This Row],[33]],rounds_cum_time[33],1),"."))</f>
        <v>12.</v>
      </c>
      <c r="AQ15" s="141" t="str">
        <f>IF(ISBLANK(laps_times[[#This Row],[34]]),"DNF",CONCATENATE(RANK(rounds_cum_time[[#This Row],[34]],rounds_cum_time[34],1),"."))</f>
        <v>12.</v>
      </c>
      <c r="AR15" s="141" t="str">
        <f>IF(ISBLANK(laps_times[[#This Row],[35]]),"DNF",CONCATENATE(RANK(rounds_cum_time[[#This Row],[35]],rounds_cum_time[35],1),"."))</f>
        <v>12.</v>
      </c>
      <c r="AS15" s="141" t="str">
        <f>IF(ISBLANK(laps_times[[#This Row],[36]]),"DNF",CONCATENATE(RANK(rounds_cum_time[[#This Row],[36]],rounds_cum_time[36],1),"."))</f>
        <v>12.</v>
      </c>
      <c r="AT15" s="141" t="str">
        <f>IF(ISBLANK(laps_times[[#This Row],[37]]),"DNF",CONCATENATE(RANK(rounds_cum_time[[#This Row],[37]],rounds_cum_time[37],1),"."))</f>
        <v>12.</v>
      </c>
      <c r="AU15" s="141" t="str">
        <f>IF(ISBLANK(laps_times[[#This Row],[38]]),"DNF",CONCATENATE(RANK(rounds_cum_time[[#This Row],[38]],rounds_cum_time[38],1),"."))</f>
        <v>12.</v>
      </c>
      <c r="AV15" s="141" t="str">
        <f>IF(ISBLANK(laps_times[[#This Row],[39]]),"DNF",CONCATENATE(RANK(rounds_cum_time[[#This Row],[39]],rounds_cum_time[39],1),"."))</f>
        <v>12.</v>
      </c>
      <c r="AW15" s="141" t="str">
        <f>IF(ISBLANK(laps_times[[#This Row],[40]]),"DNF",CONCATENATE(RANK(rounds_cum_time[[#This Row],[40]],rounds_cum_time[40],1),"."))</f>
        <v>10.</v>
      </c>
      <c r="AX15" s="141" t="str">
        <f>IF(ISBLANK(laps_times[[#This Row],[41]]),"DNF",CONCATENATE(RANK(rounds_cum_time[[#This Row],[41]],rounds_cum_time[41],1),"."))</f>
        <v>10.</v>
      </c>
      <c r="AY15" s="141" t="str">
        <f>IF(ISBLANK(laps_times[[#This Row],[42]]),"DNF",CONCATENATE(RANK(rounds_cum_time[[#This Row],[42]],rounds_cum_time[42],1),"."))</f>
        <v>10.</v>
      </c>
      <c r="AZ15" s="141" t="str">
        <f>IF(ISBLANK(laps_times[[#This Row],[43]]),"DNF",CONCATENATE(RANK(rounds_cum_time[[#This Row],[43]],rounds_cum_time[43],1),"."))</f>
        <v>10.</v>
      </c>
      <c r="BA15" s="141" t="str">
        <f>IF(ISBLANK(laps_times[[#This Row],[44]]),"DNF",CONCATENATE(RANK(rounds_cum_time[[#This Row],[44]],rounds_cum_time[44],1),"."))</f>
        <v>10.</v>
      </c>
      <c r="BB15" s="141" t="str">
        <f>IF(ISBLANK(laps_times[[#This Row],[45]]),"DNF",CONCATENATE(RANK(rounds_cum_time[[#This Row],[45]],rounds_cum_time[45],1),"."))</f>
        <v>10.</v>
      </c>
      <c r="BC15" s="141" t="str">
        <f>IF(ISBLANK(laps_times[[#This Row],[46]]),"DNF",CONCATENATE(RANK(rounds_cum_time[[#This Row],[46]],rounds_cum_time[46],1),"."))</f>
        <v>10.</v>
      </c>
      <c r="BD15" s="141" t="str">
        <f>IF(ISBLANK(laps_times[[#This Row],[47]]),"DNF",CONCATENATE(RANK(rounds_cum_time[[#This Row],[47]],rounds_cum_time[47],1),"."))</f>
        <v>10.</v>
      </c>
      <c r="BE15" s="141" t="str">
        <f>IF(ISBLANK(laps_times[[#This Row],[48]]),"DNF",CONCATENATE(RANK(rounds_cum_time[[#This Row],[48]],rounds_cum_time[48],1),"."))</f>
        <v>10.</v>
      </c>
      <c r="BF15" s="141" t="str">
        <f>IF(ISBLANK(laps_times[[#This Row],[49]]),"DNF",CONCATENATE(RANK(rounds_cum_time[[#This Row],[49]],rounds_cum_time[49],1),"."))</f>
        <v>9.</v>
      </c>
      <c r="BG15" s="141" t="str">
        <f>IF(ISBLANK(laps_times[[#This Row],[50]]),"DNF",CONCATENATE(RANK(rounds_cum_time[[#This Row],[50]],rounds_cum_time[50],1),"."))</f>
        <v>9.</v>
      </c>
      <c r="BH15" s="141" t="str">
        <f>IF(ISBLANK(laps_times[[#This Row],[51]]),"DNF",CONCATENATE(RANK(rounds_cum_time[[#This Row],[51]],rounds_cum_time[51],1),"."))</f>
        <v>9.</v>
      </c>
      <c r="BI15" s="141" t="str">
        <f>IF(ISBLANK(laps_times[[#This Row],[52]]),"DNF",CONCATENATE(RANK(rounds_cum_time[[#This Row],[52]],rounds_cum_time[52],1),"."))</f>
        <v>9.</v>
      </c>
      <c r="BJ15" s="141" t="str">
        <f>IF(ISBLANK(laps_times[[#This Row],[53]]),"DNF",CONCATENATE(RANK(rounds_cum_time[[#This Row],[53]],rounds_cum_time[53],1),"."))</f>
        <v>10.</v>
      </c>
      <c r="BK15" s="141" t="str">
        <f>IF(ISBLANK(laps_times[[#This Row],[54]]),"DNF",CONCATENATE(RANK(rounds_cum_time[[#This Row],[54]],rounds_cum_time[54],1),"."))</f>
        <v>10.</v>
      </c>
      <c r="BL15" s="141" t="str">
        <f>IF(ISBLANK(laps_times[[#This Row],[55]]),"DNF",CONCATENATE(RANK(rounds_cum_time[[#This Row],[55]],rounds_cum_time[55],1),"."))</f>
        <v>10.</v>
      </c>
      <c r="BM15" s="141" t="str">
        <f>IF(ISBLANK(laps_times[[#This Row],[56]]),"DNF",CONCATENATE(RANK(rounds_cum_time[[#This Row],[56]],rounds_cum_time[56],1),"."))</f>
        <v>10.</v>
      </c>
      <c r="BN15" s="141" t="str">
        <f>IF(ISBLANK(laps_times[[#This Row],[57]]),"DNF",CONCATENATE(RANK(rounds_cum_time[[#This Row],[57]],rounds_cum_time[57],1),"."))</f>
        <v>10.</v>
      </c>
      <c r="BO15" s="141" t="str">
        <f>IF(ISBLANK(laps_times[[#This Row],[58]]),"DNF",CONCATENATE(RANK(rounds_cum_time[[#This Row],[58]],rounds_cum_time[58],1),"."))</f>
        <v>10.</v>
      </c>
      <c r="BP15" s="141" t="str">
        <f>IF(ISBLANK(laps_times[[#This Row],[59]]),"DNF",CONCATENATE(RANK(rounds_cum_time[[#This Row],[59]],rounds_cum_time[59],1),"."))</f>
        <v>10.</v>
      </c>
      <c r="BQ15" s="141" t="str">
        <f>IF(ISBLANK(laps_times[[#This Row],[60]]),"DNF",CONCATENATE(RANK(rounds_cum_time[[#This Row],[60]],rounds_cum_time[60],1),"."))</f>
        <v>10.</v>
      </c>
      <c r="BR15" s="141" t="str">
        <f>IF(ISBLANK(laps_times[[#This Row],[61]]),"DNF",CONCATENATE(RANK(rounds_cum_time[[#This Row],[61]],rounds_cum_time[61],1),"."))</f>
        <v>10.</v>
      </c>
      <c r="BS15" s="141" t="str">
        <f>IF(ISBLANK(laps_times[[#This Row],[62]]),"DNF",CONCATENATE(RANK(rounds_cum_time[[#This Row],[62]],rounds_cum_time[62],1),"."))</f>
        <v>10.</v>
      </c>
      <c r="BT15" s="142" t="str">
        <f>IF(ISBLANK(laps_times[[#This Row],[63]]),"DNF",CONCATENATE(RANK(rounds_cum_time[[#This Row],[63]],rounds_cum_time[63],1),"."))</f>
        <v>10.</v>
      </c>
    </row>
    <row r="16" spans="2:72" x14ac:dyDescent="0.2">
      <c r="B16" s="130">
        <f>laps_times[[#This Row],[poř]]</f>
        <v>11</v>
      </c>
      <c r="C16" s="140">
        <f>laps_times[[#This Row],[s.č.]]</f>
        <v>132</v>
      </c>
      <c r="D16" s="131" t="str">
        <f>laps_times[[#This Row],[jméno]]</f>
        <v>Vondrák Zbyněk</v>
      </c>
      <c r="E16" s="132">
        <f>laps_times[[#This Row],[roč]]</f>
        <v>1975</v>
      </c>
      <c r="F16" s="132" t="str">
        <f>laps_times[[#This Row],[kat]]</f>
        <v>M3</v>
      </c>
      <c r="G16" s="132">
        <f>laps_times[[#This Row],[poř_kat]]</f>
        <v>5</v>
      </c>
      <c r="H16" s="131" t="str">
        <f>IF(ISBLANK(laps_times[[#This Row],[klub]]),"-",laps_times[[#This Row],[klub]])</f>
        <v>Vinařství Vondrák Mělník</v>
      </c>
      <c r="I16" s="134">
        <f>laps_times[[#This Row],[celk. čas]]</f>
        <v>0.12469670138888889</v>
      </c>
      <c r="J16" s="141" t="str">
        <f>IF(ISBLANK(laps_times[[#This Row],[1]]),"DNF",CONCATENATE(RANK(rounds_cum_time[[#This Row],[1]],rounds_cum_time[1],1),"."))</f>
        <v>7.</v>
      </c>
      <c r="K16" s="141" t="str">
        <f>IF(ISBLANK(laps_times[[#This Row],[2]]),"DNF",CONCATENATE(RANK(rounds_cum_time[[#This Row],[2]],rounds_cum_time[2],1),"."))</f>
        <v>7.</v>
      </c>
      <c r="L16" s="141" t="str">
        <f>IF(ISBLANK(laps_times[[#This Row],[3]]),"DNF",CONCATENATE(RANK(rounds_cum_time[[#This Row],[3]],rounds_cum_time[3],1),"."))</f>
        <v>8.</v>
      </c>
      <c r="M16" s="141" t="str">
        <f>IF(ISBLANK(laps_times[[#This Row],[4]]),"DNF",CONCATENATE(RANK(rounds_cum_time[[#This Row],[4]],rounds_cum_time[4],1),"."))</f>
        <v>7.</v>
      </c>
      <c r="N16" s="141" t="str">
        <f>IF(ISBLANK(laps_times[[#This Row],[5]]),"DNF",CONCATENATE(RANK(rounds_cum_time[[#This Row],[5]],rounds_cum_time[5],1),"."))</f>
        <v>7.</v>
      </c>
      <c r="O16" s="141" t="str">
        <f>IF(ISBLANK(laps_times[[#This Row],[6]]),"DNF",CONCATENATE(RANK(rounds_cum_time[[#This Row],[6]],rounds_cum_time[6],1),"."))</f>
        <v>7.</v>
      </c>
      <c r="P16" s="141" t="str">
        <f>IF(ISBLANK(laps_times[[#This Row],[7]]),"DNF",CONCATENATE(RANK(rounds_cum_time[[#This Row],[7]],rounds_cum_time[7],1),"."))</f>
        <v>7.</v>
      </c>
      <c r="Q16" s="141" t="str">
        <f>IF(ISBLANK(laps_times[[#This Row],[8]]),"DNF",CONCATENATE(RANK(rounds_cum_time[[#This Row],[8]],rounds_cum_time[8],1),"."))</f>
        <v>7.</v>
      </c>
      <c r="R16" s="141" t="str">
        <f>IF(ISBLANK(laps_times[[#This Row],[9]]),"DNF",CONCATENATE(RANK(rounds_cum_time[[#This Row],[9]],rounds_cum_time[9],1),"."))</f>
        <v>7.</v>
      </c>
      <c r="S16" s="141" t="str">
        <f>IF(ISBLANK(laps_times[[#This Row],[10]]),"DNF",CONCATENATE(RANK(rounds_cum_time[[#This Row],[10]],rounds_cum_time[10],1),"."))</f>
        <v>7.</v>
      </c>
      <c r="T16" s="141" t="str">
        <f>IF(ISBLANK(laps_times[[#This Row],[11]]),"DNF",CONCATENATE(RANK(rounds_cum_time[[#This Row],[11]],rounds_cum_time[11],1),"."))</f>
        <v>7.</v>
      </c>
      <c r="U16" s="141" t="str">
        <f>IF(ISBLANK(laps_times[[#This Row],[12]]),"DNF",CONCATENATE(RANK(rounds_cum_time[[#This Row],[12]],rounds_cum_time[12],1),"."))</f>
        <v>7.</v>
      </c>
      <c r="V16" s="141" t="str">
        <f>IF(ISBLANK(laps_times[[#This Row],[13]]),"DNF",CONCATENATE(RANK(rounds_cum_time[[#This Row],[13]],rounds_cum_time[13],1),"."))</f>
        <v>7.</v>
      </c>
      <c r="W16" s="141" t="str">
        <f>IF(ISBLANK(laps_times[[#This Row],[14]]),"DNF",CONCATENATE(RANK(rounds_cum_time[[#This Row],[14]],rounds_cum_time[14],1),"."))</f>
        <v>7.</v>
      </c>
      <c r="X16" s="141" t="str">
        <f>IF(ISBLANK(laps_times[[#This Row],[15]]),"DNF",CONCATENATE(RANK(rounds_cum_time[[#This Row],[15]],rounds_cum_time[15],1),"."))</f>
        <v>7.</v>
      </c>
      <c r="Y16" s="141" t="str">
        <f>IF(ISBLANK(laps_times[[#This Row],[16]]),"DNF",CONCATENATE(RANK(rounds_cum_time[[#This Row],[16]],rounds_cum_time[16],1),"."))</f>
        <v>7.</v>
      </c>
      <c r="Z16" s="141" t="str">
        <f>IF(ISBLANK(laps_times[[#This Row],[17]]),"DNF",CONCATENATE(RANK(rounds_cum_time[[#This Row],[17]],rounds_cum_time[17],1),"."))</f>
        <v>7.</v>
      </c>
      <c r="AA16" s="141" t="str">
        <f>IF(ISBLANK(laps_times[[#This Row],[18]]),"DNF",CONCATENATE(RANK(rounds_cum_time[[#This Row],[18]],rounds_cum_time[18],1),"."))</f>
        <v>7.</v>
      </c>
      <c r="AB16" s="141" t="str">
        <f>IF(ISBLANK(laps_times[[#This Row],[19]]),"DNF",CONCATENATE(RANK(rounds_cum_time[[#This Row],[19]],rounds_cum_time[19],1),"."))</f>
        <v>7.</v>
      </c>
      <c r="AC16" s="141" t="str">
        <f>IF(ISBLANK(laps_times[[#This Row],[20]]),"DNF",CONCATENATE(RANK(rounds_cum_time[[#This Row],[20]],rounds_cum_time[20],1),"."))</f>
        <v>7.</v>
      </c>
      <c r="AD16" s="141" t="str">
        <f>IF(ISBLANK(laps_times[[#This Row],[21]]),"DNF",CONCATENATE(RANK(rounds_cum_time[[#This Row],[21]],rounds_cum_time[21],1),"."))</f>
        <v>7.</v>
      </c>
      <c r="AE16" s="141" t="str">
        <f>IF(ISBLANK(laps_times[[#This Row],[22]]),"DNF",CONCATENATE(RANK(rounds_cum_time[[#This Row],[22]],rounds_cum_time[22],1),"."))</f>
        <v>7.</v>
      </c>
      <c r="AF16" s="141" t="str">
        <f>IF(ISBLANK(laps_times[[#This Row],[23]]),"DNF",CONCATENATE(RANK(rounds_cum_time[[#This Row],[23]],rounds_cum_time[23],1),"."))</f>
        <v>7.</v>
      </c>
      <c r="AG16" s="141" t="str">
        <f>IF(ISBLANK(laps_times[[#This Row],[24]]),"DNF",CONCATENATE(RANK(rounds_cum_time[[#This Row],[24]],rounds_cum_time[24],1),"."))</f>
        <v>7.</v>
      </c>
      <c r="AH16" s="141" t="str">
        <f>IF(ISBLANK(laps_times[[#This Row],[25]]),"DNF",CONCATENATE(RANK(rounds_cum_time[[#This Row],[25]],rounds_cum_time[25],1),"."))</f>
        <v>7.</v>
      </c>
      <c r="AI16" s="141" t="str">
        <f>IF(ISBLANK(laps_times[[#This Row],[26]]),"DNF",CONCATENATE(RANK(rounds_cum_time[[#This Row],[26]],rounds_cum_time[26],1),"."))</f>
        <v>7.</v>
      </c>
      <c r="AJ16" s="141" t="str">
        <f>IF(ISBLANK(laps_times[[#This Row],[27]]),"DNF",CONCATENATE(RANK(rounds_cum_time[[#This Row],[27]],rounds_cum_time[27],1),"."))</f>
        <v>7.</v>
      </c>
      <c r="AK16" s="141" t="str">
        <f>IF(ISBLANK(laps_times[[#This Row],[28]]),"DNF",CONCATENATE(RANK(rounds_cum_time[[#This Row],[28]],rounds_cum_time[28],1),"."))</f>
        <v>9.</v>
      </c>
      <c r="AL16" s="141" t="str">
        <f>IF(ISBLANK(laps_times[[#This Row],[29]]),"DNF",CONCATENATE(RANK(rounds_cum_time[[#This Row],[29]],rounds_cum_time[29],1),"."))</f>
        <v>9.</v>
      </c>
      <c r="AM16" s="141" t="str">
        <f>IF(ISBLANK(laps_times[[#This Row],[30]]),"DNF",CONCATENATE(RANK(rounds_cum_time[[#This Row],[30]],rounds_cum_time[30],1),"."))</f>
        <v>9.</v>
      </c>
      <c r="AN16" s="141" t="str">
        <f>IF(ISBLANK(laps_times[[#This Row],[31]]),"DNF",CONCATENATE(RANK(rounds_cum_time[[#This Row],[31]],rounds_cum_time[31],1),"."))</f>
        <v>9.</v>
      </c>
      <c r="AO16" s="141" t="str">
        <f>IF(ISBLANK(laps_times[[#This Row],[32]]),"DNF",CONCATENATE(RANK(rounds_cum_time[[#This Row],[32]],rounds_cum_time[32],1),"."))</f>
        <v>9.</v>
      </c>
      <c r="AP16" s="141" t="str">
        <f>IF(ISBLANK(laps_times[[#This Row],[33]]),"DNF",CONCATENATE(RANK(rounds_cum_time[[#This Row],[33]],rounds_cum_time[33],1),"."))</f>
        <v>9.</v>
      </c>
      <c r="AQ16" s="141" t="str">
        <f>IF(ISBLANK(laps_times[[#This Row],[34]]),"DNF",CONCATENATE(RANK(rounds_cum_time[[#This Row],[34]],rounds_cum_time[34],1),"."))</f>
        <v>9.</v>
      </c>
      <c r="AR16" s="141" t="str">
        <f>IF(ISBLANK(laps_times[[#This Row],[35]]),"DNF",CONCATENATE(RANK(rounds_cum_time[[#This Row],[35]],rounds_cum_time[35],1),"."))</f>
        <v>9.</v>
      </c>
      <c r="AS16" s="141" t="str">
        <f>IF(ISBLANK(laps_times[[#This Row],[36]]),"DNF",CONCATENATE(RANK(rounds_cum_time[[#This Row],[36]],rounds_cum_time[36],1),"."))</f>
        <v>9.</v>
      </c>
      <c r="AT16" s="141" t="str">
        <f>IF(ISBLANK(laps_times[[#This Row],[37]]),"DNF",CONCATENATE(RANK(rounds_cum_time[[#This Row],[37]],rounds_cum_time[37],1),"."))</f>
        <v>9.</v>
      </c>
      <c r="AU16" s="141" t="str">
        <f>IF(ISBLANK(laps_times[[#This Row],[38]]),"DNF",CONCATENATE(RANK(rounds_cum_time[[#This Row],[38]],rounds_cum_time[38],1),"."))</f>
        <v>9.</v>
      </c>
      <c r="AV16" s="141" t="str">
        <f>IF(ISBLANK(laps_times[[#This Row],[39]]),"DNF",CONCATENATE(RANK(rounds_cum_time[[#This Row],[39]],rounds_cum_time[39],1),"."))</f>
        <v>9.</v>
      </c>
      <c r="AW16" s="141" t="str">
        <f>IF(ISBLANK(laps_times[[#This Row],[40]]),"DNF",CONCATENATE(RANK(rounds_cum_time[[#This Row],[40]],rounds_cum_time[40],1),"."))</f>
        <v>9.</v>
      </c>
      <c r="AX16" s="141" t="str">
        <f>IF(ISBLANK(laps_times[[#This Row],[41]]),"DNF",CONCATENATE(RANK(rounds_cum_time[[#This Row],[41]],rounds_cum_time[41],1),"."))</f>
        <v>9.</v>
      </c>
      <c r="AY16" s="141" t="str">
        <f>IF(ISBLANK(laps_times[[#This Row],[42]]),"DNF",CONCATENATE(RANK(rounds_cum_time[[#This Row],[42]],rounds_cum_time[42],1),"."))</f>
        <v>9.</v>
      </c>
      <c r="AZ16" s="141" t="str">
        <f>IF(ISBLANK(laps_times[[#This Row],[43]]),"DNF",CONCATENATE(RANK(rounds_cum_time[[#This Row],[43]],rounds_cum_time[43],1),"."))</f>
        <v>9.</v>
      </c>
      <c r="BA16" s="141" t="str">
        <f>IF(ISBLANK(laps_times[[#This Row],[44]]),"DNF",CONCATENATE(RANK(rounds_cum_time[[#This Row],[44]],rounds_cum_time[44],1),"."))</f>
        <v>9.</v>
      </c>
      <c r="BB16" s="141" t="str">
        <f>IF(ISBLANK(laps_times[[#This Row],[45]]),"DNF",CONCATENATE(RANK(rounds_cum_time[[#This Row],[45]],rounds_cum_time[45],1),"."))</f>
        <v>9.</v>
      </c>
      <c r="BC16" s="141" t="str">
        <f>IF(ISBLANK(laps_times[[#This Row],[46]]),"DNF",CONCATENATE(RANK(rounds_cum_time[[#This Row],[46]],rounds_cum_time[46],1),"."))</f>
        <v>9.</v>
      </c>
      <c r="BD16" s="141" t="str">
        <f>IF(ISBLANK(laps_times[[#This Row],[47]]),"DNF",CONCATENATE(RANK(rounds_cum_time[[#This Row],[47]],rounds_cum_time[47],1),"."))</f>
        <v>9.</v>
      </c>
      <c r="BE16" s="141" t="str">
        <f>IF(ISBLANK(laps_times[[#This Row],[48]]),"DNF",CONCATENATE(RANK(rounds_cum_time[[#This Row],[48]],rounds_cum_time[48],1),"."))</f>
        <v>9.</v>
      </c>
      <c r="BF16" s="141" t="str">
        <f>IF(ISBLANK(laps_times[[#This Row],[49]]),"DNF",CONCATENATE(RANK(rounds_cum_time[[#This Row],[49]],rounds_cum_time[49],1),"."))</f>
        <v>10.</v>
      </c>
      <c r="BG16" s="141" t="str">
        <f>IF(ISBLANK(laps_times[[#This Row],[50]]),"DNF",CONCATENATE(RANK(rounds_cum_time[[#This Row],[50]],rounds_cum_time[50],1),"."))</f>
        <v>12.</v>
      </c>
      <c r="BH16" s="141" t="str">
        <f>IF(ISBLANK(laps_times[[#This Row],[51]]),"DNF",CONCATENATE(RANK(rounds_cum_time[[#This Row],[51]],rounds_cum_time[51],1),"."))</f>
        <v>12.</v>
      </c>
      <c r="BI16" s="141" t="str">
        <f>IF(ISBLANK(laps_times[[#This Row],[52]]),"DNF",CONCATENATE(RANK(rounds_cum_time[[#This Row],[52]],rounds_cum_time[52],1),"."))</f>
        <v>12.</v>
      </c>
      <c r="BJ16" s="141" t="str">
        <f>IF(ISBLANK(laps_times[[#This Row],[53]]),"DNF",CONCATENATE(RANK(rounds_cum_time[[#This Row],[53]],rounds_cum_time[53],1),"."))</f>
        <v>12.</v>
      </c>
      <c r="BK16" s="141" t="str">
        <f>IF(ISBLANK(laps_times[[#This Row],[54]]),"DNF",CONCATENATE(RANK(rounds_cum_time[[#This Row],[54]],rounds_cum_time[54],1),"."))</f>
        <v>12.</v>
      </c>
      <c r="BL16" s="141" t="str">
        <f>IF(ISBLANK(laps_times[[#This Row],[55]]),"DNF",CONCATENATE(RANK(rounds_cum_time[[#This Row],[55]],rounds_cum_time[55],1),"."))</f>
        <v>12.</v>
      </c>
      <c r="BM16" s="141" t="str">
        <f>IF(ISBLANK(laps_times[[#This Row],[56]]),"DNF",CONCATENATE(RANK(rounds_cum_time[[#This Row],[56]],rounds_cum_time[56],1),"."))</f>
        <v>12.</v>
      </c>
      <c r="BN16" s="141" t="str">
        <f>IF(ISBLANK(laps_times[[#This Row],[57]]),"DNF",CONCATENATE(RANK(rounds_cum_time[[#This Row],[57]],rounds_cum_time[57],1),"."))</f>
        <v>12.</v>
      </c>
      <c r="BO16" s="141" t="str">
        <f>IF(ISBLANK(laps_times[[#This Row],[58]]),"DNF",CONCATENATE(RANK(rounds_cum_time[[#This Row],[58]],rounds_cum_time[58],1),"."))</f>
        <v>12.</v>
      </c>
      <c r="BP16" s="141" t="str">
        <f>IF(ISBLANK(laps_times[[#This Row],[59]]),"DNF",CONCATENATE(RANK(rounds_cum_time[[#This Row],[59]],rounds_cum_time[59],1),"."))</f>
        <v>12.</v>
      </c>
      <c r="BQ16" s="141" t="str">
        <f>IF(ISBLANK(laps_times[[#This Row],[60]]),"DNF",CONCATENATE(RANK(rounds_cum_time[[#This Row],[60]],rounds_cum_time[60],1),"."))</f>
        <v>12.</v>
      </c>
      <c r="BR16" s="141" t="str">
        <f>IF(ISBLANK(laps_times[[#This Row],[61]]),"DNF",CONCATENATE(RANK(rounds_cum_time[[#This Row],[61]],rounds_cum_time[61],1),"."))</f>
        <v>12.</v>
      </c>
      <c r="BS16" s="141" t="str">
        <f>IF(ISBLANK(laps_times[[#This Row],[62]]),"DNF",CONCATENATE(RANK(rounds_cum_time[[#This Row],[62]],rounds_cum_time[62],1),"."))</f>
        <v>11.</v>
      </c>
      <c r="BT16" s="142" t="str">
        <f>IF(ISBLANK(laps_times[[#This Row],[63]]),"DNF",CONCATENATE(RANK(rounds_cum_time[[#This Row],[63]],rounds_cum_time[63],1),"."))</f>
        <v>11.</v>
      </c>
    </row>
    <row r="17" spans="2:72" x14ac:dyDescent="0.2">
      <c r="B17" s="130">
        <f>laps_times[[#This Row],[poř]]</f>
        <v>12</v>
      </c>
      <c r="C17" s="140">
        <f>laps_times[[#This Row],[s.č.]]</f>
        <v>22</v>
      </c>
      <c r="D17" s="131" t="str">
        <f>laps_times[[#This Row],[jméno]]</f>
        <v>Macek Petr</v>
      </c>
      <c r="E17" s="132">
        <f>laps_times[[#This Row],[roč]]</f>
        <v>1979</v>
      </c>
      <c r="F17" s="132" t="str">
        <f>laps_times[[#This Row],[kat]]</f>
        <v>M2</v>
      </c>
      <c r="G17" s="132">
        <f>laps_times[[#This Row],[poř_kat]]</f>
        <v>7</v>
      </c>
      <c r="H17" s="131" t="str">
        <f>IF(ISBLANK(laps_times[[#This Row],[klub]]),"-",laps_times[[#This Row],[klub]])</f>
        <v>-</v>
      </c>
      <c r="I17" s="134">
        <f>laps_times[[#This Row],[celk. čas]]</f>
        <v>0.12476452546296296</v>
      </c>
      <c r="J17" s="141" t="str">
        <f>IF(ISBLANK(laps_times[[#This Row],[1]]),"DNF",CONCATENATE(RANK(rounds_cum_time[[#This Row],[1]],rounds_cum_time[1],1),"."))</f>
        <v>14.</v>
      </c>
      <c r="K17" s="141" t="str">
        <f>IF(ISBLANK(laps_times[[#This Row],[2]]),"DNF",CONCATENATE(RANK(rounds_cum_time[[#This Row],[2]],rounds_cum_time[2],1),"."))</f>
        <v>16.</v>
      </c>
      <c r="L17" s="141" t="str">
        <f>IF(ISBLANK(laps_times[[#This Row],[3]]),"DNF",CONCATENATE(RANK(rounds_cum_time[[#This Row],[3]],rounds_cum_time[3],1),"."))</f>
        <v>14.</v>
      </c>
      <c r="M17" s="141" t="str">
        <f>IF(ISBLANK(laps_times[[#This Row],[4]]),"DNF",CONCATENATE(RANK(rounds_cum_time[[#This Row],[4]],rounds_cum_time[4],1),"."))</f>
        <v>14.</v>
      </c>
      <c r="N17" s="141" t="str">
        <f>IF(ISBLANK(laps_times[[#This Row],[5]]),"DNF",CONCATENATE(RANK(rounds_cum_time[[#This Row],[5]],rounds_cum_time[5],1),"."))</f>
        <v>14.</v>
      </c>
      <c r="O17" s="141" t="str">
        <f>IF(ISBLANK(laps_times[[#This Row],[6]]),"DNF",CONCATENATE(RANK(rounds_cum_time[[#This Row],[6]],rounds_cum_time[6],1),"."))</f>
        <v>14.</v>
      </c>
      <c r="P17" s="141" t="str">
        <f>IF(ISBLANK(laps_times[[#This Row],[7]]),"DNF",CONCATENATE(RANK(rounds_cum_time[[#This Row],[7]],rounds_cum_time[7],1),"."))</f>
        <v>14.</v>
      </c>
      <c r="Q17" s="141" t="str">
        <f>IF(ISBLANK(laps_times[[#This Row],[8]]),"DNF",CONCATENATE(RANK(rounds_cum_time[[#This Row],[8]],rounds_cum_time[8],1),"."))</f>
        <v>14.</v>
      </c>
      <c r="R17" s="141" t="str">
        <f>IF(ISBLANK(laps_times[[#This Row],[9]]),"DNF",CONCATENATE(RANK(rounds_cum_time[[#This Row],[9]],rounds_cum_time[9],1),"."))</f>
        <v>14.</v>
      </c>
      <c r="S17" s="141" t="str">
        <f>IF(ISBLANK(laps_times[[#This Row],[10]]),"DNF",CONCATENATE(RANK(rounds_cum_time[[#This Row],[10]],rounds_cum_time[10],1),"."))</f>
        <v>14.</v>
      </c>
      <c r="T17" s="141" t="str">
        <f>IF(ISBLANK(laps_times[[#This Row],[11]]),"DNF",CONCATENATE(RANK(rounds_cum_time[[#This Row],[11]],rounds_cum_time[11],1),"."))</f>
        <v>13.</v>
      </c>
      <c r="U17" s="141" t="str">
        <f>IF(ISBLANK(laps_times[[#This Row],[12]]),"DNF",CONCATENATE(RANK(rounds_cum_time[[#This Row],[12]],rounds_cum_time[12],1),"."))</f>
        <v>13.</v>
      </c>
      <c r="V17" s="141" t="str">
        <f>IF(ISBLANK(laps_times[[#This Row],[13]]),"DNF",CONCATENATE(RANK(rounds_cum_time[[#This Row],[13]],rounds_cum_time[13],1),"."))</f>
        <v>13.</v>
      </c>
      <c r="W17" s="141" t="str">
        <f>IF(ISBLANK(laps_times[[#This Row],[14]]),"DNF",CONCATENATE(RANK(rounds_cum_time[[#This Row],[14]],rounds_cum_time[14],1),"."))</f>
        <v>13.</v>
      </c>
      <c r="X17" s="141" t="str">
        <f>IF(ISBLANK(laps_times[[#This Row],[15]]),"DNF",CONCATENATE(RANK(rounds_cum_time[[#This Row],[15]],rounds_cum_time[15],1),"."))</f>
        <v>13.</v>
      </c>
      <c r="Y17" s="141" t="str">
        <f>IF(ISBLANK(laps_times[[#This Row],[16]]),"DNF",CONCATENATE(RANK(rounds_cum_time[[#This Row],[16]],rounds_cum_time[16],1),"."))</f>
        <v>12.</v>
      </c>
      <c r="Z17" s="141" t="str">
        <f>IF(ISBLANK(laps_times[[#This Row],[17]]),"DNF",CONCATENATE(RANK(rounds_cum_time[[#This Row],[17]],rounds_cum_time[17],1),"."))</f>
        <v>11.</v>
      </c>
      <c r="AA17" s="141" t="str">
        <f>IF(ISBLANK(laps_times[[#This Row],[18]]),"DNF",CONCATENATE(RANK(rounds_cum_time[[#This Row],[18]],rounds_cum_time[18],1),"."))</f>
        <v>11.</v>
      </c>
      <c r="AB17" s="141" t="str">
        <f>IF(ISBLANK(laps_times[[#This Row],[19]]),"DNF",CONCATENATE(RANK(rounds_cum_time[[#This Row],[19]],rounds_cum_time[19],1),"."))</f>
        <v>11.</v>
      </c>
      <c r="AC17" s="141" t="str">
        <f>IF(ISBLANK(laps_times[[#This Row],[20]]),"DNF",CONCATENATE(RANK(rounds_cum_time[[#This Row],[20]],rounds_cum_time[20],1),"."))</f>
        <v>11.</v>
      </c>
      <c r="AD17" s="141" t="str">
        <f>IF(ISBLANK(laps_times[[#This Row],[21]]),"DNF",CONCATENATE(RANK(rounds_cum_time[[#This Row],[21]],rounds_cum_time[21],1),"."))</f>
        <v>11.</v>
      </c>
      <c r="AE17" s="141" t="str">
        <f>IF(ISBLANK(laps_times[[#This Row],[22]]),"DNF",CONCATENATE(RANK(rounds_cum_time[[#This Row],[22]],rounds_cum_time[22],1),"."))</f>
        <v>11.</v>
      </c>
      <c r="AF17" s="141" t="str">
        <f>IF(ISBLANK(laps_times[[#This Row],[23]]),"DNF",CONCATENATE(RANK(rounds_cum_time[[#This Row],[23]],rounds_cum_time[23],1),"."))</f>
        <v>11.</v>
      </c>
      <c r="AG17" s="141" t="str">
        <f>IF(ISBLANK(laps_times[[#This Row],[24]]),"DNF",CONCATENATE(RANK(rounds_cum_time[[#This Row],[24]],rounds_cum_time[24],1),"."))</f>
        <v>11.</v>
      </c>
      <c r="AH17" s="141" t="str">
        <f>IF(ISBLANK(laps_times[[#This Row],[25]]),"DNF",CONCATENATE(RANK(rounds_cum_time[[#This Row],[25]],rounds_cum_time[25],1),"."))</f>
        <v>11.</v>
      </c>
      <c r="AI17" s="141" t="str">
        <f>IF(ISBLANK(laps_times[[#This Row],[26]]),"DNF",CONCATENATE(RANK(rounds_cum_time[[#This Row],[26]],rounds_cum_time[26],1),"."))</f>
        <v>11.</v>
      </c>
      <c r="AJ17" s="141" t="str">
        <f>IF(ISBLANK(laps_times[[#This Row],[27]]),"DNF",CONCATENATE(RANK(rounds_cum_time[[#This Row],[27]],rounds_cum_time[27],1),"."))</f>
        <v>11.</v>
      </c>
      <c r="AK17" s="141" t="str">
        <f>IF(ISBLANK(laps_times[[#This Row],[28]]),"DNF",CONCATENATE(RANK(rounds_cum_time[[#This Row],[28]],rounds_cum_time[28],1),"."))</f>
        <v>11.</v>
      </c>
      <c r="AL17" s="141" t="str">
        <f>IF(ISBLANK(laps_times[[#This Row],[29]]),"DNF",CONCATENATE(RANK(rounds_cum_time[[#This Row],[29]],rounds_cum_time[29],1),"."))</f>
        <v>11.</v>
      </c>
      <c r="AM17" s="141" t="str">
        <f>IF(ISBLANK(laps_times[[#This Row],[30]]),"DNF",CONCATENATE(RANK(rounds_cum_time[[#This Row],[30]],rounds_cum_time[30],1),"."))</f>
        <v>11.</v>
      </c>
      <c r="AN17" s="141" t="str">
        <f>IF(ISBLANK(laps_times[[#This Row],[31]]),"DNF",CONCATENATE(RANK(rounds_cum_time[[#This Row],[31]],rounds_cum_time[31],1),"."))</f>
        <v>11.</v>
      </c>
      <c r="AO17" s="141" t="str">
        <f>IF(ISBLANK(laps_times[[#This Row],[32]]),"DNF",CONCATENATE(RANK(rounds_cum_time[[#This Row],[32]],rounds_cum_time[32],1),"."))</f>
        <v>11.</v>
      </c>
      <c r="AP17" s="141" t="str">
        <f>IF(ISBLANK(laps_times[[#This Row],[33]]),"DNF",CONCATENATE(RANK(rounds_cum_time[[#This Row],[33]],rounds_cum_time[33],1),"."))</f>
        <v>11.</v>
      </c>
      <c r="AQ17" s="141" t="str">
        <f>IF(ISBLANK(laps_times[[#This Row],[34]]),"DNF",CONCATENATE(RANK(rounds_cum_time[[#This Row],[34]],rounds_cum_time[34],1),"."))</f>
        <v>11.</v>
      </c>
      <c r="AR17" s="141" t="str">
        <f>IF(ISBLANK(laps_times[[#This Row],[35]]),"DNF",CONCATENATE(RANK(rounds_cum_time[[#This Row],[35]],rounds_cum_time[35],1),"."))</f>
        <v>11.</v>
      </c>
      <c r="AS17" s="141" t="str">
        <f>IF(ISBLANK(laps_times[[#This Row],[36]]),"DNF",CONCATENATE(RANK(rounds_cum_time[[#This Row],[36]],rounds_cum_time[36],1),"."))</f>
        <v>11.</v>
      </c>
      <c r="AT17" s="141" t="str">
        <f>IF(ISBLANK(laps_times[[#This Row],[37]]),"DNF",CONCATENATE(RANK(rounds_cum_time[[#This Row],[37]],rounds_cum_time[37],1),"."))</f>
        <v>11.</v>
      </c>
      <c r="AU17" s="141" t="str">
        <f>IF(ISBLANK(laps_times[[#This Row],[38]]),"DNF",CONCATENATE(RANK(rounds_cum_time[[#This Row],[38]],rounds_cum_time[38],1),"."))</f>
        <v>11.</v>
      </c>
      <c r="AV17" s="141" t="str">
        <f>IF(ISBLANK(laps_times[[#This Row],[39]]),"DNF",CONCATENATE(RANK(rounds_cum_time[[#This Row],[39]],rounds_cum_time[39],1),"."))</f>
        <v>10.</v>
      </c>
      <c r="AW17" s="141" t="str">
        <f>IF(ISBLANK(laps_times[[#This Row],[40]]),"DNF",CONCATENATE(RANK(rounds_cum_time[[#This Row],[40]],rounds_cum_time[40],1),"."))</f>
        <v>11.</v>
      </c>
      <c r="AX17" s="141" t="str">
        <f>IF(ISBLANK(laps_times[[#This Row],[41]]),"DNF",CONCATENATE(RANK(rounds_cum_time[[#This Row],[41]],rounds_cum_time[41],1),"."))</f>
        <v>11.</v>
      </c>
      <c r="AY17" s="141" t="str">
        <f>IF(ISBLANK(laps_times[[#This Row],[42]]),"DNF",CONCATENATE(RANK(rounds_cum_time[[#This Row],[42]],rounds_cum_time[42],1),"."))</f>
        <v>11.</v>
      </c>
      <c r="AZ17" s="141" t="str">
        <f>IF(ISBLANK(laps_times[[#This Row],[43]]),"DNF",CONCATENATE(RANK(rounds_cum_time[[#This Row],[43]],rounds_cum_time[43],1),"."))</f>
        <v>11.</v>
      </c>
      <c r="BA17" s="141" t="str">
        <f>IF(ISBLANK(laps_times[[#This Row],[44]]),"DNF",CONCATENATE(RANK(rounds_cum_time[[#This Row],[44]],rounds_cum_time[44],1),"."))</f>
        <v>11.</v>
      </c>
      <c r="BB17" s="141" t="str">
        <f>IF(ISBLANK(laps_times[[#This Row],[45]]),"DNF",CONCATENATE(RANK(rounds_cum_time[[#This Row],[45]],rounds_cum_time[45],1),"."))</f>
        <v>11.</v>
      </c>
      <c r="BC17" s="141" t="str">
        <f>IF(ISBLANK(laps_times[[#This Row],[46]]),"DNF",CONCATENATE(RANK(rounds_cum_time[[#This Row],[46]],rounds_cum_time[46],1),"."))</f>
        <v>11.</v>
      </c>
      <c r="BD17" s="141" t="str">
        <f>IF(ISBLANK(laps_times[[#This Row],[47]]),"DNF",CONCATENATE(RANK(rounds_cum_time[[#This Row],[47]],rounds_cum_time[47],1),"."))</f>
        <v>11.</v>
      </c>
      <c r="BE17" s="141" t="str">
        <f>IF(ISBLANK(laps_times[[#This Row],[48]]),"DNF",CONCATENATE(RANK(rounds_cum_time[[#This Row],[48]],rounds_cum_time[48],1),"."))</f>
        <v>11.</v>
      </c>
      <c r="BF17" s="141" t="str">
        <f>IF(ISBLANK(laps_times[[#This Row],[49]]),"DNF",CONCATENATE(RANK(rounds_cum_time[[#This Row],[49]],rounds_cum_time[49],1),"."))</f>
        <v>11.</v>
      </c>
      <c r="BG17" s="141" t="str">
        <f>IF(ISBLANK(laps_times[[#This Row],[50]]),"DNF",CONCATENATE(RANK(rounds_cum_time[[#This Row],[50]],rounds_cum_time[50],1),"."))</f>
        <v>10.</v>
      </c>
      <c r="BH17" s="141" t="str">
        <f>IF(ISBLANK(laps_times[[#This Row],[51]]),"DNF",CONCATENATE(RANK(rounds_cum_time[[#This Row],[51]],rounds_cum_time[51],1),"."))</f>
        <v>11.</v>
      </c>
      <c r="BI17" s="141" t="str">
        <f>IF(ISBLANK(laps_times[[#This Row],[52]]),"DNF",CONCATENATE(RANK(rounds_cum_time[[#This Row],[52]],rounds_cum_time[52],1),"."))</f>
        <v>11.</v>
      </c>
      <c r="BJ17" s="141" t="str">
        <f>IF(ISBLANK(laps_times[[#This Row],[53]]),"DNF",CONCATENATE(RANK(rounds_cum_time[[#This Row],[53]],rounds_cum_time[53],1),"."))</f>
        <v>11.</v>
      </c>
      <c r="BK17" s="141" t="str">
        <f>IF(ISBLANK(laps_times[[#This Row],[54]]),"DNF",CONCATENATE(RANK(rounds_cum_time[[#This Row],[54]],rounds_cum_time[54],1),"."))</f>
        <v>11.</v>
      </c>
      <c r="BL17" s="141" t="str">
        <f>IF(ISBLANK(laps_times[[#This Row],[55]]),"DNF",CONCATENATE(RANK(rounds_cum_time[[#This Row],[55]],rounds_cum_time[55],1),"."))</f>
        <v>11.</v>
      </c>
      <c r="BM17" s="141" t="str">
        <f>IF(ISBLANK(laps_times[[#This Row],[56]]),"DNF",CONCATENATE(RANK(rounds_cum_time[[#This Row],[56]],rounds_cum_time[56],1),"."))</f>
        <v>11.</v>
      </c>
      <c r="BN17" s="141" t="str">
        <f>IF(ISBLANK(laps_times[[#This Row],[57]]),"DNF",CONCATENATE(RANK(rounds_cum_time[[#This Row],[57]],rounds_cum_time[57],1),"."))</f>
        <v>11.</v>
      </c>
      <c r="BO17" s="141" t="str">
        <f>IF(ISBLANK(laps_times[[#This Row],[58]]),"DNF",CONCATENATE(RANK(rounds_cum_time[[#This Row],[58]],rounds_cum_time[58],1),"."))</f>
        <v>11.</v>
      </c>
      <c r="BP17" s="141" t="str">
        <f>IF(ISBLANK(laps_times[[#This Row],[59]]),"DNF",CONCATENATE(RANK(rounds_cum_time[[#This Row],[59]],rounds_cum_time[59],1),"."))</f>
        <v>11.</v>
      </c>
      <c r="BQ17" s="141" t="str">
        <f>IF(ISBLANK(laps_times[[#This Row],[60]]),"DNF",CONCATENATE(RANK(rounds_cum_time[[#This Row],[60]],rounds_cum_time[60],1),"."))</f>
        <v>11.</v>
      </c>
      <c r="BR17" s="141" t="str">
        <f>IF(ISBLANK(laps_times[[#This Row],[61]]),"DNF",CONCATENATE(RANK(rounds_cum_time[[#This Row],[61]],rounds_cum_time[61],1),"."))</f>
        <v>11.</v>
      </c>
      <c r="BS17" s="141" t="str">
        <f>IF(ISBLANK(laps_times[[#This Row],[62]]),"DNF",CONCATENATE(RANK(rounds_cum_time[[#This Row],[62]],rounds_cum_time[62],1),"."))</f>
        <v>12.</v>
      </c>
      <c r="BT17" s="142" t="str">
        <f>IF(ISBLANK(laps_times[[#This Row],[63]]),"DNF",CONCATENATE(RANK(rounds_cum_time[[#This Row],[63]],rounds_cum_time[63],1),"."))</f>
        <v>12.</v>
      </c>
    </row>
    <row r="18" spans="2:72" x14ac:dyDescent="0.2">
      <c r="B18" s="130">
        <f>laps_times[[#This Row],[poř]]</f>
        <v>13</v>
      </c>
      <c r="C18" s="140">
        <f>laps_times[[#This Row],[s.č.]]</f>
        <v>68</v>
      </c>
      <c r="D18" s="131" t="str">
        <f>laps_times[[#This Row],[jméno]]</f>
        <v>Roudnický Milan</v>
      </c>
      <c r="E18" s="132">
        <f>laps_times[[#This Row],[roč]]</f>
        <v>1968</v>
      </c>
      <c r="F18" s="132" t="str">
        <f>laps_times[[#This Row],[kat]]</f>
        <v>M3</v>
      </c>
      <c r="G18" s="132">
        <f>laps_times[[#This Row],[poř_kat]]</f>
        <v>5</v>
      </c>
      <c r="H18" s="131" t="str">
        <f>IF(ISBLANK(laps_times[[#This Row],[klub]]),"-",laps_times[[#This Row],[klub]])</f>
        <v>SKŠ Jablonné v Podještědí</v>
      </c>
      <c r="I18" s="134">
        <f>laps_times[[#This Row],[celk. čas]]</f>
        <v>0.12526285879629631</v>
      </c>
      <c r="J18" s="141" t="str">
        <f>IF(ISBLANK(laps_times[[#This Row],[1]]),"DNF",CONCATENATE(RANK(rounds_cum_time[[#This Row],[1]],rounds_cum_time[1],1),"."))</f>
        <v>26.</v>
      </c>
      <c r="K18" s="141" t="str">
        <f>IF(ISBLANK(laps_times[[#This Row],[2]]),"DNF",CONCATENATE(RANK(rounds_cum_time[[#This Row],[2]],rounds_cum_time[2],1),"."))</f>
        <v>24.</v>
      </c>
      <c r="L18" s="141" t="str">
        <f>IF(ISBLANK(laps_times[[#This Row],[3]]),"DNF",CONCATENATE(RANK(rounds_cum_time[[#This Row],[3]],rounds_cum_time[3],1),"."))</f>
        <v>22.</v>
      </c>
      <c r="M18" s="141" t="str">
        <f>IF(ISBLANK(laps_times[[#This Row],[4]]),"DNF",CONCATENATE(RANK(rounds_cum_time[[#This Row],[4]],rounds_cum_time[4],1),"."))</f>
        <v>21.</v>
      </c>
      <c r="N18" s="141" t="str">
        <f>IF(ISBLANK(laps_times[[#This Row],[5]]),"DNF",CONCATENATE(RANK(rounds_cum_time[[#This Row],[5]],rounds_cum_time[5],1),"."))</f>
        <v>20.</v>
      </c>
      <c r="O18" s="141" t="str">
        <f>IF(ISBLANK(laps_times[[#This Row],[6]]),"DNF",CONCATENATE(RANK(rounds_cum_time[[#This Row],[6]],rounds_cum_time[6],1),"."))</f>
        <v>19.</v>
      </c>
      <c r="P18" s="141" t="str">
        <f>IF(ISBLANK(laps_times[[#This Row],[7]]),"DNF",CONCATENATE(RANK(rounds_cum_time[[#This Row],[7]],rounds_cum_time[7],1),"."))</f>
        <v>18.</v>
      </c>
      <c r="Q18" s="141" t="str">
        <f>IF(ISBLANK(laps_times[[#This Row],[8]]),"DNF",CONCATENATE(RANK(rounds_cum_time[[#This Row],[8]],rounds_cum_time[8],1),"."))</f>
        <v>16.</v>
      </c>
      <c r="R18" s="141" t="str">
        <f>IF(ISBLANK(laps_times[[#This Row],[9]]),"DNF",CONCATENATE(RANK(rounds_cum_time[[#This Row],[9]],rounds_cum_time[9],1),"."))</f>
        <v>16.</v>
      </c>
      <c r="S18" s="141" t="str">
        <f>IF(ISBLANK(laps_times[[#This Row],[10]]),"DNF",CONCATENATE(RANK(rounds_cum_time[[#This Row],[10]],rounds_cum_time[10],1),"."))</f>
        <v>16.</v>
      </c>
      <c r="T18" s="141" t="str">
        <f>IF(ISBLANK(laps_times[[#This Row],[11]]),"DNF",CONCATENATE(RANK(rounds_cum_time[[#This Row],[11]],rounds_cum_time[11],1),"."))</f>
        <v>16.</v>
      </c>
      <c r="U18" s="141" t="str">
        <f>IF(ISBLANK(laps_times[[#This Row],[12]]),"DNF",CONCATENATE(RANK(rounds_cum_time[[#This Row],[12]],rounds_cum_time[12],1),"."))</f>
        <v>16.</v>
      </c>
      <c r="V18" s="141" t="str">
        <f>IF(ISBLANK(laps_times[[#This Row],[13]]),"DNF",CONCATENATE(RANK(rounds_cum_time[[#This Row],[13]],rounds_cum_time[13],1),"."))</f>
        <v>16.</v>
      </c>
      <c r="W18" s="141" t="str">
        <f>IF(ISBLANK(laps_times[[#This Row],[14]]),"DNF",CONCATENATE(RANK(rounds_cum_time[[#This Row],[14]],rounds_cum_time[14],1),"."))</f>
        <v>16.</v>
      </c>
      <c r="X18" s="141" t="str">
        <f>IF(ISBLANK(laps_times[[#This Row],[15]]),"DNF",CONCATENATE(RANK(rounds_cum_time[[#This Row],[15]],rounds_cum_time[15],1),"."))</f>
        <v>16.</v>
      </c>
      <c r="Y18" s="141" t="str">
        <f>IF(ISBLANK(laps_times[[#This Row],[16]]),"DNF",CONCATENATE(RANK(rounds_cum_time[[#This Row],[16]],rounds_cum_time[16],1),"."))</f>
        <v>16.</v>
      </c>
      <c r="Z18" s="141" t="str">
        <f>IF(ISBLANK(laps_times[[#This Row],[17]]),"DNF",CONCATENATE(RANK(rounds_cum_time[[#This Row],[17]],rounds_cum_time[17],1),"."))</f>
        <v>16.</v>
      </c>
      <c r="AA18" s="141" t="str">
        <f>IF(ISBLANK(laps_times[[#This Row],[18]]),"DNF",CONCATENATE(RANK(rounds_cum_time[[#This Row],[18]],rounds_cum_time[18],1),"."))</f>
        <v>16.</v>
      </c>
      <c r="AB18" s="141" t="str">
        <f>IF(ISBLANK(laps_times[[#This Row],[19]]),"DNF",CONCATENATE(RANK(rounds_cum_time[[#This Row],[19]],rounds_cum_time[19],1),"."))</f>
        <v>16.</v>
      </c>
      <c r="AC18" s="141" t="str">
        <f>IF(ISBLANK(laps_times[[#This Row],[20]]),"DNF",CONCATENATE(RANK(rounds_cum_time[[#This Row],[20]],rounds_cum_time[20],1),"."))</f>
        <v>16.</v>
      </c>
      <c r="AD18" s="141" t="str">
        <f>IF(ISBLANK(laps_times[[#This Row],[21]]),"DNF",CONCATENATE(RANK(rounds_cum_time[[#This Row],[21]],rounds_cum_time[21],1),"."))</f>
        <v>15.</v>
      </c>
      <c r="AE18" s="141" t="str">
        <f>IF(ISBLANK(laps_times[[#This Row],[22]]),"DNF",CONCATENATE(RANK(rounds_cum_time[[#This Row],[22]],rounds_cum_time[22],1),"."))</f>
        <v>15.</v>
      </c>
      <c r="AF18" s="141" t="str">
        <f>IF(ISBLANK(laps_times[[#This Row],[23]]),"DNF",CONCATENATE(RANK(rounds_cum_time[[#This Row],[23]],rounds_cum_time[23],1),"."))</f>
        <v>14.</v>
      </c>
      <c r="AG18" s="141" t="str">
        <f>IF(ISBLANK(laps_times[[#This Row],[24]]),"DNF",CONCATENATE(RANK(rounds_cum_time[[#This Row],[24]],rounds_cum_time[24],1),"."))</f>
        <v>14.</v>
      </c>
      <c r="AH18" s="141" t="str">
        <f>IF(ISBLANK(laps_times[[#This Row],[25]]),"DNF",CONCATENATE(RANK(rounds_cum_time[[#This Row],[25]],rounds_cum_time[25],1),"."))</f>
        <v>14.</v>
      </c>
      <c r="AI18" s="141" t="str">
        <f>IF(ISBLANK(laps_times[[#This Row],[26]]),"DNF",CONCATENATE(RANK(rounds_cum_time[[#This Row],[26]],rounds_cum_time[26],1),"."))</f>
        <v>14.</v>
      </c>
      <c r="AJ18" s="141" t="str">
        <f>IF(ISBLANK(laps_times[[#This Row],[27]]),"DNF",CONCATENATE(RANK(rounds_cum_time[[#This Row],[27]],rounds_cum_time[27],1),"."))</f>
        <v>14.</v>
      </c>
      <c r="AK18" s="141" t="str">
        <f>IF(ISBLANK(laps_times[[#This Row],[28]]),"DNF",CONCATENATE(RANK(rounds_cum_time[[#This Row],[28]],rounds_cum_time[28],1),"."))</f>
        <v>14.</v>
      </c>
      <c r="AL18" s="141" t="str">
        <f>IF(ISBLANK(laps_times[[#This Row],[29]]),"DNF",CONCATENATE(RANK(rounds_cum_time[[#This Row],[29]],rounds_cum_time[29],1),"."))</f>
        <v>14.</v>
      </c>
      <c r="AM18" s="141" t="str">
        <f>IF(ISBLANK(laps_times[[#This Row],[30]]),"DNF",CONCATENATE(RANK(rounds_cum_time[[#This Row],[30]],rounds_cum_time[30],1),"."))</f>
        <v>14.</v>
      </c>
      <c r="AN18" s="141" t="str">
        <f>IF(ISBLANK(laps_times[[#This Row],[31]]),"DNF",CONCATENATE(RANK(rounds_cum_time[[#This Row],[31]],rounds_cum_time[31],1),"."))</f>
        <v>14.</v>
      </c>
      <c r="AO18" s="141" t="str">
        <f>IF(ISBLANK(laps_times[[#This Row],[32]]),"DNF",CONCATENATE(RANK(rounds_cum_time[[#This Row],[32]],rounds_cum_time[32],1),"."))</f>
        <v>14.</v>
      </c>
      <c r="AP18" s="141" t="str">
        <f>IF(ISBLANK(laps_times[[#This Row],[33]]),"DNF",CONCATENATE(RANK(rounds_cum_time[[#This Row],[33]],rounds_cum_time[33],1),"."))</f>
        <v>14.</v>
      </c>
      <c r="AQ18" s="141" t="str">
        <f>IF(ISBLANK(laps_times[[#This Row],[34]]),"DNF",CONCATENATE(RANK(rounds_cum_time[[#This Row],[34]],rounds_cum_time[34],1),"."))</f>
        <v>14.</v>
      </c>
      <c r="AR18" s="141" t="str">
        <f>IF(ISBLANK(laps_times[[#This Row],[35]]),"DNF",CONCATENATE(RANK(rounds_cum_time[[#This Row],[35]],rounds_cum_time[35],1),"."))</f>
        <v>14.</v>
      </c>
      <c r="AS18" s="141" t="str">
        <f>IF(ISBLANK(laps_times[[#This Row],[36]]),"DNF",CONCATENATE(RANK(rounds_cum_time[[#This Row],[36]],rounds_cum_time[36],1),"."))</f>
        <v>14.</v>
      </c>
      <c r="AT18" s="141" t="str">
        <f>IF(ISBLANK(laps_times[[#This Row],[37]]),"DNF",CONCATENATE(RANK(rounds_cum_time[[#This Row],[37]],rounds_cum_time[37],1),"."))</f>
        <v>14.</v>
      </c>
      <c r="AU18" s="141" t="str">
        <f>IF(ISBLANK(laps_times[[#This Row],[38]]),"DNF",CONCATENATE(RANK(rounds_cum_time[[#This Row],[38]],rounds_cum_time[38],1),"."))</f>
        <v>14.</v>
      </c>
      <c r="AV18" s="141" t="str">
        <f>IF(ISBLANK(laps_times[[#This Row],[39]]),"DNF",CONCATENATE(RANK(rounds_cum_time[[#This Row],[39]],rounds_cum_time[39],1),"."))</f>
        <v>14.</v>
      </c>
      <c r="AW18" s="141" t="str">
        <f>IF(ISBLANK(laps_times[[#This Row],[40]]),"DNF",CONCATENATE(RANK(rounds_cum_time[[#This Row],[40]],rounds_cum_time[40],1),"."))</f>
        <v>14.</v>
      </c>
      <c r="AX18" s="141" t="str">
        <f>IF(ISBLANK(laps_times[[#This Row],[41]]),"DNF",CONCATENATE(RANK(rounds_cum_time[[#This Row],[41]],rounds_cum_time[41],1),"."))</f>
        <v>14.</v>
      </c>
      <c r="AY18" s="141" t="str">
        <f>IF(ISBLANK(laps_times[[#This Row],[42]]),"DNF",CONCATENATE(RANK(rounds_cum_time[[#This Row],[42]],rounds_cum_time[42],1),"."))</f>
        <v>14.</v>
      </c>
      <c r="AZ18" s="141" t="str">
        <f>IF(ISBLANK(laps_times[[#This Row],[43]]),"DNF",CONCATENATE(RANK(rounds_cum_time[[#This Row],[43]],rounds_cum_time[43],1),"."))</f>
        <v>14.</v>
      </c>
      <c r="BA18" s="141" t="str">
        <f>IF(ISBLANK(laps_times[[#This Row],[44]]),"DNF",CONCATENATE(RANK(rounds_cum_time[[#This Row],[44]],rounds_cum_time[44],1),"."))</f>
        <v>14.</v>
      </c>
      <c r="BB18" s="141" t="str">
        <f>IF(ISBLANK(laps_times[[#This Row],[45]]),"DNF",CONCATENATE(RANK(rounds_cum_time[[#This Row],[45]],rounds_cum_time[45],1),"."))</f>
        <v>14.</v>
      </c>
      <c r="BC18" s="141" t="str">
        <f>IF(ISBLANK(laps_times[[#This Row],[46]]),"DNF",CONCATENATE(RANK(rounds_cum_time[[#This Row],[46]],rounds_cum_time[46],1),"."))</f>
        <v>14.</v>
      </c>
      <c r="BD18" s="141" t="str">
        <f>IF(ISBLANK(laps_times[[#This Row],[47]]),"DNF",CONCATENATE(RANK(rounds_cum_time[[#This Row],[47]],rounds_cum_time[47],1),"."))</f>
        <v>14.</v>
      </c>
      <c r="BE18" s="141" t="str">
        <f>IF(ISBLANK(laps_times[[#This Row],[48]]),"DNF",CONCATENATE(RANK(rounds_cum_time[[#This Row],[48]],rounds_cum_time[48],1),"."))</f>
        <v>13.</v>
      </c>
      <c r="BF18" s="141" t="str">
        <f>IF(ISBLANK(laps_times[[#This Row],[49]]),"DNF",CONCATENATE(RANK(rounds_cum_time[[#This Row],[49]],rounds_cum_time[49],1),"."))</f>
        <v>13.</v>
      </c>
      <c r="BG18" s="141" t="str">
        <f>IF(ISBLANK(laps_times[[#This Row],[50]]),"DNF",CONCATENATE(RANK(rounds_cum_time[[#This Row],[50]],rounds_cum_time[50],1),"."))</f>
        <v>13.</v>
      </c>
      <c r="BH18" s="141" t="str">
        <f>IF(ISBLANK(laps_times[[#This Row],[51]]),"DNF",CONCATENATE(RANK(rounds_cum_time[[#This Row],[51]],rounds_cum_time[51],1),"."))</f>
        <v>13.</v>
      </c>
      <c r="BI18" s="141" t="str">
        <f>IF(ISBLANK(laps_times[[#This Row],[52]]),"DNF",CONCATENATE(RANK(rounds_cum_time[[#This Row],[52]],rounds_cum_time[52],1),"."))</f>
        <v>13.</v>
      </c>
      <c r="BJ18" s="141" t="str">
        <f>IF(ISBLANK(laps_times[[#This Row],[53]]),"DNF",CONCATENATE(RANK(rounds_cum_time[[#This Row],[53]],rounds_cum_time[53],1),"."))</f>
        <v>13.</v>
      </c>
      <c r="BK18" s="141" t="str">
        <f>IF(ISBLANK(laps_times[[#This Row],[54]]),"DNF",CONCATENATE(RANK(rounds_cum_time[[#This Row],[54]],rounds_cum_time[54],1),"."))</f>
        <v>13.</v>
      </c>
      <c r="BL18" s="141" t="str">
        <f>IF(ISBLANK(laps_times[[#This Row],[55]]),"DNF",CONCATENATE(RANK(rounds_cum_time[[#This Row],[55]],rounds_cum_time[55],1),"."))</f>
        <v>13.</v>
      </c>
      <c r="BM18" s="141" t="str">
        <f>IF(ISBLANK(laps_times[[#This Row],[56]]),"DNF",CONCATENATE(RANK(rounds_cum_time[[#This Row],[56]],rounds_cum_time[56],1),"."))</f>
        <v>13.</v>
      </c>
      <c r="BN18" s="141" t="str">
        <f>IF(ISBLANK(laps_times[[#This Row],[57]]),"DNF",CONCATENATE(RANK(rounds_cum_time[[#This Row],[57]],rounds_cum_time[57],1),"."))</f>
        <v>13.</v>
      </c>
      <c r="BO18" s="141" t="str">
        <f>IF(ISBLANK(laps_times[[#This Row],[58]]),"DNF",CONCATENATE(RANK(rounds_cum_time[[#This Row],[58]],rounds_cum_time[58],1),"."))</f>
        <v>13.</v>
      </c>
      <c r="BP18" s="141" t="str">
        <f>IF(ISBLANK(laps_times[[#This Row],[59]]),"DNF",CONCATENATE(RANK(rounds_cum_time[[#This Row],[59]],rounds_cum_time[59],1),"."))</f>
        <v>13.</v>
      </c>
      <c r="BQ18" s="141" t="str">
        <f>IF(ISBLANK(laps_times[[#This Row],[60]]),"DNF",CONCATENATE(RANK(rounds_cum_time[[#This Row],[60]],rounds_cum_time[60],1),"."))</f>
        <v>13.</v>
      </c>
      <c r="BR18" s="141" t="str">
        <f>IF(ISBLANK(laps_times[[#This Row],[61]]),"DNF",CONCATENATE(RANK(rounds_cum_time[[#This Row],[61]],rounds_cum_time[61],1),"."))</f>
        <v>13.</v>
      </c>
      <c r="BS18" s="141" t="str">
        <f>IF(ISBLANK(laps_times[[#This Row],[62]]),"DNF",CONCATENATE(RANK(rounds_cum_time[[#This Row],[62]],rounds_cum_time[62],1),"."))</f>
        <v>13.</v>
      </c>
      <c r="BT18" s="142" t="str">
        <f>IF(ISBLANK(laps_times[[#This Row],[63]]),"DNF",CONCATENATE(RANK(rounds_cum_time[[#This Row],[63]],rounds_cum_time[63],1),"."))</f>
        <v>13.</v>
      </c>
    </row>
    <row r="19" spans="2:72" x14ac:dyDescent="0.2">
      <c r="B19" s="130">
        <f>laps_times[[#This Row],[poř]]</f>
        <v>14</v>
      </c>
      <c r="C19" s="140">
        <f>laps_times[[#This Row],[s.č.]]</f>
        <v>122</v>
      </c>
      <c r="D19" s="131" t="str">
        <f>laps_times[[#This Row],[jméno]]</f>
        <v>Horný Pavel</v>
      </c>
      <c r="E19" s="132">
        <f>laps_times[[#This Row],[roč]]</f>
        <v>1973</v>
      </c>
      <c r="F19" s="132" t="str">
        <f>laps_times[[#This Row],[kat]]</f>
        <v>M3</v>
      </c>
      <c r="G19" s="132">
        <f>laps_times[[#This Row],[poř_kat]]</f>
        <v>6</v>
      </c>
      <c r="H19" s="131" t="str">
        <f>IF(ISBLANK(laps_times[[#This Row],[klub]]),"-",laps_times[[#This Row],[klub]])</f>
        <v>-</v>
      </c>
      <c r="I19" s="134">
        <f>laps_times[[#This Row],[celk. čas]]</f>
        <v>0.12756793981481482</v>
      </c>
      <c r="J19" s="141" t="str">
        <f>IF(ISBLANK(laps_times[[#This Row],[1]]),"DNF",CONCATENATE(RANK(rounds_cum_time[[#This Row],[1]],rounds_cum_time[1],1),"."))</f>
        <v>37.</v>
      </c>
      <c r="K19" s="141" t="str">
        <f>IF(ISBLANK(laps_times[[#This Row],[2]]),"DNF",CONCATENATE(RANK(rounds_cum_time[[#This Row],[2]],rounds_cum_time[2],1),"."))</f>
        <v>33.</v>
      </c>
      <c r="L19" s="141" t="str">
        <f>IF(ISBLANK(laps_times[[#This Row],[3]]),"DNF",CONCATENATE(RANK(rounds_cum_time[[#This Row],[3]],rounds_cum_time[3],1),"."))</f>
        <v>31.</v>
      </c>
      <c r="M19" s="141" t="str">
        <f>IF(ISBLANK(laps_times[[#This Row],[4]]),"DNF",CONCATENATE(RANK(rounds_cum_time[[#This Row],[4]],rounds_cum_time[4],1),"."))</f>
        <v>30.</v>
      </c>
      <c r="N19" s="141" t="str">
        <f>IF(ISBLANK(laps_times[[#This Row],[5]]),"DNF",CONCATENATE(RANK(rounds_cum_time[[#This Row],[5]],rounds_cum_time[5],1),"."))</f>
        <v>28.</v>
      </c>
      <c r="O19" s="141" t="str">
        <f>IF(ISBLANK(laps_times[[#This Row],[6]]),"DNF",CONCATENATE(RANK(rounds_cum_time[[#This Row],[6]],rounds_cum_time[6],1),"."))</f>
        <v>28.</v>
      </c>
      <c r="P19" s="141" t="str">
        <f>IF(ISBLANK(laps_times[[#This Row],[7]]),"DNF",CONCATENATE(RANK(rounds_cum_time[[#This Row],[7]],rounds_cum_time[7],1),"."))</f>
        <v>28.</v>
      </c>
      <c r="Q19" s="141" t="str">
        <f>IF(ISBLANK(laps_times[[#This Row],[8]]),"DNF",CONCATENATE(RANK(rounds_cum_time[[#This Row],[8]],rounds_cum_time[8],1),"."))</f>
        <v>27.</v>
      </c>
      <c r="R19" s="141" t="str">
        <f>IF(ISBLANK(laps_times[[#This Row],[9]]),"DNF",CONCATENATE(RANK(rounds_cum_time[[#This Row],[9]],rounds_cum_time[9],1),"."))</f>
        <v>27.</v>
      </c>
      <c r="S19" s="141" t="str">
        <f>IF(ISBLANK(laps_times[[#This Row],[10]]),"DNF",CONCATENATE(RANK(rounds_cum_time[[#This Row],[10]],rounds_cum_time[10],1),"."))</f>
        <v>25.</v>
      </c>
      <c r="T19" s="141" t="str">
        <f>IF(ISBLANK(laps_times[[#This Row],[11]]),"DNF",CONCATENATE(RANK(rounds_cum_time[[#This Row],[11]],rounds_cum_time[11],1),"."))</f>
        <v>25.</v>
      </c>
      <c r="U19" s="141" t="str">
        <f>IF(ISBLANK(laps_times[[#This Row],[12]]),"DNF",CONCATENATE(RANK(rounds_cum_time[[#This Row],[12]],rounds_cum_time[12],1),"."))</f>
        <v>24.</v>
      </c>
      <c r="V19" s="141" t="str">
        <f>IF(ISBLANK(laps_times[[#This Row],[13]]),"DNF",CONCATENATE(RANK(rounds_cum_time[[#This Row],[13]],rounds_cum_time[13],1),"."))</f>
        <v>24.</v>
      </c>
      <c r="W19" s="141" t="str">
        <f>IF(ISBLANK(laps_times[[#This Row],[14]]),"DNF",CONCATENATE(RANK(rounds_cum_time[[#This Row],[14]],rounds_cum_time[14],1),"."))</f>
        <v>24.</v>
      </c>
      <c r="X19" s="141" t="str">
        <f>IF(ISBLANK(laps_times[[#This Row],[15]]),"DNF",CONCATENATE(RANK(rounds_cum_time[[#This Row],[15]],rounds_cum_time[15],1),"."))</f>
        <v>24.</v>
      </c>
      <c r="Y19" s="141" t="str">
        <f>IF(ISBLANK(laps_times[[#This Row],[16]]),"DNF",CONCATENATE(RANK(rounds_cum_time[[#This Row],[16]],rounds_cum_time[16],1),"."))</f>
        <v>23.</v>
      </c>
      <c r="Z19" s="141" t="str">
        <f>IF(ISBLANK(laps_times[[#This Row],[17]]),"DNF",CONCATENATE(RANK(rounds_cum_time[[#This Row],[17]],rounds_cum_time[17],1),"."))</f>
        <v>23.</v>
      </c>
      <c r="AA19" s="141" t="str">
        <f>IF(ISBLANK(laps_times[[#This Row],[18]]),"DNF",CONCATENATE(RANK(rounds_cum_time[[#This Row],[18]],rounds_cum_time[18],1),"."))</f>
        <v>23.</v>
      </c>
      <c r="AB19" s="141" t="str">
        <f>IF(ISBLANK(laps_times[[#This Row],[19]]),"DNF",CONCATENATE(RANK(rounds_cum_time[[#This Row],[19]],rounds_cum_time[19],1),"."))</f>
        <v>23.</v>
      </c>
      <c r="AC19" s="141" t="str">
        <f>IF(ISBLANK(laps_times[[#This Row],[20]]),"DNF",CONCATENATE(RANK(rounds_cum_time[[#This Row],[20]],rounds_cum_time[20],1),"."))</f>
        <v>22.</v>
      </c>
      <c r="AD19" s="141" t="str">
        <f>IF(ISBLANK(laps_times[[#This Row],[21]]),"DNF",CONCATENATE(RANK(rounds_cum_time[[#This Row],[21]],rounds_cum_time[21],1),"."))</f>
        <v>22.</v>
      </c>
      <c r="AE19" s="141" t="str">
        <f>IF(ISBLANK(laps_times[[#This Row],[22]]),"DNF",CONCATENATE(RANK(rounds_cum_time[[#This Row],[22]],rounds_cum_time[22],1),"."))</f>
        <v>21.</v>
      </c>
      <c r="AF19" s="141" t="str">
        <f>IF(ISBLANK(laps_times[[#This Row],[23]]),"DNF",CONCATENATE(RANK(rounds_cum_time[[#This Row],[23]],rounds_cum_time[23],1),"."))</f>
        <v>21.</v>
      </c>
      <c r="AG19" s="141" t="str">
        <f>IF(ISBLANK(laps_times[[#This Row],[24]]),"DNF",CONCATENATE(RANK(rounds_cum_time[[#This Row],[24]],rounds_cum_time[24],1),"."))</f>
        <v>21.</v>
      </c>
      <c r="AH19" s="141" t="str">
        <f>IF(ISBLANK(laps_times[[#This Row],[25]]),"DNF",CONCATENATE(RANK(rounds_cum_time[[#This Row],[25]],rounds_cum_time[25],1),"."))</f>
        <v>21.</v>
      </c>
      <c r="AI19" s="141" t="str">
        <f>IF(ISBLANK(laps_times[[#This Row],[26]]),"DNF",CONCATENATE(RANK(rounds_cum_time[[#This Row],[26]],rounds_cum_time[26],1),"."))</f>
        <v>21.</v>
      </c>
      <c r="AJ19" s="141" t="str">
        <f>IF(ISBLANK(laps_times[[#This Row],[27]]),"DNF",CONCATENATE(RANK(rounds_cum_time[[#This Row],[27]],rounds_cum_time[27],1),"."))</f>
        <v>21.</v>
      </c>
      <c r="AK19" s="141" t="str">
        <f>IF(ISBLANK(laps_times[[#This Row],[28]]),"DNF",CONCATENATE(RANK(rounds_cum_time[[#This Row],[28]],rounds_cum_time[28],1),"."))</f>
        <v>21.</v>
      </c>
      <c r="AL19" s="141" t="str">
        <f>IF(ISBLANK(laps_times[[#This Row],[29]]),"DNF",CONCATENATE(RANK(rounds_cum_time[[#This Row],[29]],rounds_cum_time[29],1),"."))</f>
        <v>21.</v>
      </c>
      <c r="AM19" s="141" t="str">
        <f>IF(ISBLANK(laps_times[[#This Row],[30]]),"DNF",CONCATENATE(RANK(rounds_cum_time[[#This Row],[30]],rounds_cum_time[30],1),"."))</f>
        <v>20.</v>
      </c>
      <c r="AN19" s="141" t="str">
        <f>IF(ISBLANK(laps_times[[#This Row],[31]]),"DNF",CONCATENATE(RANK(rounds_cum_time[[#This Row],[31]],rounds_cum_time[31],1),"."))</f>
        <v>20.</v>
      </c>
      <c r="AO19" s="141" t="str">
        <f>IF(ISBLANK(laps_times[[#This Row],[32]]),"DNF",CONCATENATE(RANK(rounds_cum_time[[#This Row],[32]],rounds_cum_time[32],1),"."))</f>
        <v>20.</v>
      </c>
      <c r="AP19" s="141" t="str">
        <f>IF(ISBLANK(laps_times[[#This Row],[33]]),"DNF",CONCATENATE(RANK(rounds_cum_time[[#This Row],[33]],rounds_cum_time[33],1),"."))</f>
        <v>19.</v>
      </c>
      <c r="AQ19" s="141" t="str">
        <f>IF(ISBLANK(laps_times[[#This Row],[34]]),"DNF",CONCATENATE(RANK(rounds_cum_time[[#This Row],[34]],rounds_cum_time[34],1),"."))</f>
        <v>19.</v>
      </c>
      <c r="AR19" s="141" t="str">
        <f>IF(ISBLANK(laps_times[[#This Row],[35]]),"DNF",CONCATENATE(RANK(rounds_cum_time[[#This Row],[35]],rounds_cum_time[35],1),"."))</f>
        <v>18.</v>
      </c>
      <c r="AS19" s="141" t="str">
        <f>IF(ISBLANK(laps_times[[#This Row],[36]]),"DNF",CONCATENATE(RANK(rounds_cum_time[[#This Row],[36]],rounds_cum_time[36],1),"."))</f>
        <v>18.</v>
      </c>
      <c r="AT19" s="141" t="str">
        <f>IF(ISBLANK(laps_times[[#This Row],[37]]),"DNF",CONCATENATE(RANK(rounds_cum_time[[#This Row],[37]],rounds_cum_time[37],1),"."))</f>
        <v>18.</v>
      </c>
      <c r="AU19" s="141" t="str">
        <f>IF(ISBLANK(laps_times[[#This Row],[38]]),"DNF",CONCATENATE(RANK(rounds_cum_time[[#This Row],[38]],rounds_cum_time[38],1),"."))</f>
        <v>18.</v>
      </c>
      <c r="AV19" s="141" t="str">
        <f>IF(ISBLANK(laps_times[[#This Row],[39]]),"DNF",CONCATENATE(RANK(rounds_cum_time[[#This Row],[39]],rounds_cum_time[39],1),"."))</f>
        <v>18.</v>
      </c>
      <c r="AW19" s="141" t="str">
        <f>IF(ISBLANK(laps_times[[#This Row],[40]]),"DNF",CONCATENATE(RANK(rounds_cum_time[[#This Row],[40]],rounds_cum_time[40],1),"."))</f>
        <v>18.</v>
      </c>
      <c r="AX19" s="141" t="str">
        <f>IF(ISBLANK(laps_times[[#This Row],[41]]),"DNF",CONCATENATE(RANK(rounds_cum_time[[#This Row],[41]],rounds_cum_time[41],1),"."))</f>
        <v>18.</v>
      </c>
      <c r="AY19" s="141" t="str">
        <f>IF(ISBLANK(laps_times[[#This Row],[42]]),"DNF",CONCATENATE(RANK(rounds_cum_time[[#This Row],[42]],rounds_cum_time[42],1),"."))</f>
        <v>18.</v>
      </c>
      <c r="AZ19" s="141" t="str">
        <f>IF(ISBLANK(laps_times[[#This Row],[43]]),"DNF",CONCATENATE(RANK(rounds_cum_time[[#This Row],[43]],rounds_cum_time[43],1),"."))</f>
        <v>17.</v>
      </c>
      <c r="BA19" s="141" t="str">
        <f>IF(ISBLANK(laps_times[[#This Row],[44]]),"DNF",CONCATENATE(RANK(rounds_cum_time[[#This Row],[44]],rounds_cum_time[44],1),"."))</f>
        <v>17.</v>
      </c>
      <c r="BB19" s="141" t="str">
        <f>IF(ISBLANK(laps_times[[#This Row],[45]]),"DNF",CONCATENATE(RANK(rounds_cum_time[[#This Row],[45]],rounds_cum_time[45],1),"."))</f>
        <v>16.</v>
      </c>
      <c r="BC19" s="141" t="str">
        <f>IF(ISBLANK(laps_times[[#This Row],[46]]),"DNF",CONCATENATE(RANK(rounds_cum_time[[#This Row],[46]],rounds_cum_time[46],1),"."))</f>
        <v>16.</v>
      </c>
      <c r="BD19" s="141" t="str">
        <f>IF(ISBLANK(laps_times[[#This Row],[47]]),"DNF",CONCATENATE(RANK(rounds_cum_time[[#This Row],[47]],rounds_cum_time[47],1),"."))</f>
        <v>16.</v>
      </c>
      <c r="BE19" s="141" t="str">
        <f>IF(ISBLANK(laps_times[[#This Row],[48]]),"DNF",CONCATENATE(RANK(rounds_cum_time[[#This Row],[48]],rounds_cum_time[48],1),"."))</f>
        <v>16.</v>
      </c>
      <c r="BF19" s="141" t="str">
        <f>IF(ISBLANK(laps_times[[#This Row],[49]]),"DNF",CONCATENATE(RANK(rounds_cum_time[[#This Row],[49]],rounds_cum_time[49],1),"."))</f>
        <v>16.</v>
      </c>
      <c r="BG19" s="141" t="str">
        <f>IF(ISBLANK(laps_times[[#This Row],[50]]),"DNF",CONCATENATE(RANK(rounds_cum_time[[#This Row],[50]],rounds_cum_time[50],1),"."))</f>
        <v>16.</v>
      </c>
      <c r="BH19" s="141" t="str">
        <f>IF(ISBLANK(laps_times[[#This Row],[51]]),"DNF",CONCATENATE(RANK(rounds_cum_time[[#This Row],[51]],rounds_cum_time[51],1),"."))</f>
        <v>16.</v>
      </c>
      <c r="BI19" s="141" t="str">
        <f>IF(ISBLANK(laps_times[[#This Row],[52]]),"DNF",CONCATENATE(RANK(rounds_cum_time[[#This Row],[52]],rounds_cum_time[52],1),"."))</f>
        <v>16.</v>
      </c>
      <c r="BJ19" s="141" t="str">
        <f>IF(ISBLANK(laps_times[[#This Row],[53]]),"DNF",CONCATENATE(RANK(rounds_cum_time[[#This Row],[53]],rounds_cum_time[53],1),"."))</f>
        <v>16.</v>
      </c>
      <c r="BK19" s="141" t="str">
        <f>IF(ISBLANK(laps_times[[#This Row],[54]]),"DNF",CONCATENATE(RANK(rounds_cum_time[[#This Row],[54]],rounds_cum_time[54],1),"."))</f>
        <v>16.</v>
      </c>
      <c r="BL19" s="141" t="str">
        <f>IF(ISBLANK(laps_times[[#This Row],[55]]),"DNF",CONCATENATE(RANK(rounds_cum_time[[#This Row],[55]],rounds_cum_time[55],1),"."))</f>
        <v>16.</v>
      </c>
      <c r="BM19" s="141" t="str">
        <f>IF(ISBLANK(laps_times[[#This Row],[56]]),"DNF",CONCATENATE(RANK(rounds_cum_time[[#This Row],[56]],rounds_cum_time[56],1),"."))</f>
        <v>16.</v>
      </c>
      <c r="BN19" s="141" t="str">
        <f>IF(ISBLANK(laps_times[[#This Row],[57]]),"DNF",CONCATENATE(RANK(rounds_cum_time[[#This Row],[57]],rounds_cum_time[57],1),"."))</f>
        <v>15.</v>
      </c>
      <c r="BO19" s="141" t="str">
        <f>IF(ISBLANK(laps_times[[#This Row],[58]]),"DNF",CONCATENATE(RANK(rounds_cum_time[[#This Row],[58]],rounds_cum_time[58],1),"."))</f>
        <v>14.</v>
      </c>
      <c r="BP19" s="141" t="str">
        <f>IF(ISBLANK(laps_times[[#This Row],[59]]),"DNF",CONCATENATE(RANK(rounds_cum_time[[#This Row],[59]],rounds_cum_time[59],1),"."))</f>
        <v>14.</v>
      </c>
      <c r="BQ19" s="141" t="str">
        <f>IF(ISBLANK(laps_times[[#This Row],[60]]),"DNF",CONCATENATE(RANK(rounds_cum_time[[#This Row],[60]],rounds_cum_time[60],1),"."))</f>
        <v>14.</v>
      </c>
      <c r="BR19" s="141" t="str">
        <f>IF(ISBLANK(laps_times[[#This Row],[61]]),"DNF",CONCATENATE(RANK(rounds_cum_time[[#This Row],[61]],rounds_cum_time[61],1),"."))</f>
        <v>14.</v>
      </c>
      <c r="BS19" s="141" t="str">
        <f>IF(ISBLANK(laps_times[[#This Row],[62]]),"DNF",CONCATENATE(RANK(rounds_cum_time[[#This Row],[62]],rounds_cum_time[62],1),"."))</f>
        <v>14.</v>
      </c>
      <c r="BT19" s="142" t="str">
        <f>IF(ISBLANK(laps_times[[#This Row],[63]]),"DNF",CONCATENATE(RANK(rounds_cum_time[[#This Row],[63]],rounds_cum_time[63],1),"."))</f>
        <v>14.</v>
      </c>
    </row>
    <row r="20" spans="2:72" x14ac:dyDescent="0.2">
      <c r="B20" s="130">
        <f>laps_times[[#This Row],[poř]]</f>
        <v>15</v>
      </c>
      <c r="C20" s="140">
        <f>laps_times[[#This Row],[s.č.]]</f>
        <v>88</v>
      </c>
      <c r="D20" s="131" t="str">
        <f>laps_times[[#This Row],[jméno]]</f>
        <v>Lácha Pavel</v>
      </c>
      <c r="E20" s="132">
        <f>laps_times[[#This Row],[roč]]</f>
        <v>1969</v>
      </c>
      <c r="F20" s="132" t="str">
        <f>laps_times[[#This Row],[kat]]</f>
        <v>M3</v>
      </c>
      <c r="G20" s="132">
        <f>laps_times[[#This Row],[poř_kat]]</f>
        <v>7</v>
      </c>
      <c r="H20" s="131" t="str">
        <f>IF(ISBLANK(laps_times[[#This Row],[klub]]),"-",laps_times[[#This Row],[klub]])</f>
        <v>BH Triatlon CB</v>
      </c>
      <c r="I20" s="134">
        <f>laps_times[[#This Row],[celk. čas]]</f>
        <v>0.12950311342592594</v>
      </c>
      <c r="J20" s="141" t="str">
        <f>IF(ISBLANK(laps_times[[#This Row],[1]]),"DNF",CONCATENATE(RANK(rounds_cum_time[[#This Row],[1]],rounds_cum_time[1],1),"."))</f>
        <v>18.</v>
      </c>
      <c r="K20" s="141" t="str">
        <f>IF(ISBLANK(laps_times[[#This Row],[2]]),"DNF",CONCATENATE(RANK(rounds_cum_time[[#This Row],[2]],rounds_cum_time[2],1),"."))</f>
        <v>19.</v>
      </c>
      <c r="L20" s="141" t="str">
        <f>IF(ISBLANK(laps_times[[#This Row],[3]]),"DNF",CONCATENATE(RANK(rounds_cum_time[[#This Row],[3]],rounds_cum_time[3],1),"."))</f>
        <v>19.</v>
      </c>
      <c r="M20" s="141" t="str">
        <f>IF(ISBLANK(laps_times[[#This Row],[4]]),"DNF",CONCATENATE(RANK(rounds_cum_time[[#This Row],[4]],rounds_cum_time[4],1),"."))</f>
        <v>19.</v>
      </c>
      <c r="N20" s="141" t="str">
        <f>IF(ISBLANK(laps_times[[#This Row],[5]]),"DNF",CONCATENATE(RANK(rounds_cum_time[[#This Row],[5]],rounds_cum_time[5],1),"."))</f>
        <v>19.</v>
      </c>
      <c r="O20" s="141" t="str">
        <f>IF(ISBLANK(laps_times[[#This Row],[6]]),"DNF",CONCATENATE(RANK(rounds_cum_time[[#This Row],[6]],rounds_cum_time[6],1),"."))</f>
        <v>18.</v>
      </c>
      <c r="P20" s="141" t="str">
        <f>IF(ISBLANK(laps_times[[#This Row],[7]]),"DNF",CONCATENATE(RANK(rounds_cum_time[[#This Row],[7]],rounds_cum_time[7],1),"."))</f>
        <v>19.</v>
      </c>
      <c r="Q20" s="141" t="str">
        <f>IF(ISBLANK(laps_times[[#This Row],[8]]),"DNF",CONCATENATE(RANK(rounds_cum_time[[#This Row],[8]],rounds_cum_time[8],1),"."))</f>
        <v>18.</v>
      </c>
      <c r="R20" s="141" t="str">
        <f>IF(ISBLANK(laps_times[[#This Row],[9]]),"DNF",CONCATENATE(RANK(rounds_cum_time[[#This Row],[9]],rounds_cum_time[9],1),"."))</f>
        <v>18.</v>
      </c>
      <c r="S20" s="141" t="str">
        <f>IF(ISBLANK(laps_times[[#This Row],[10]]),"DNF",CONCATENATE(RANK(rounds_cum_time[[#This Row],[10]],rounds_cum_time[10],1),"."))</f>
        <v>18.</v>
      </c>
      <c r="T20" s="141" t="str">
        <f>IF(ISBLANK(laps_times[[#This Row],[11]]),"DNF",CONCATENATE(RANK(rounds_cum_time[[#This Row],[11]],rounds_cum_time[11],1),"."))</f>
        <v>18.</v>
      </c>
      <c r="U20" s="141" t="str">
        <f>IF(ISBLANK(laps_times[[#This Row],[12]]),"DNF",CONCATENATE(RANK(rounds_cum_time[[#This Row],[12]],rounds_cum_time[12],1),"."))</f>
        <v>18.</v>
      </c>
      <c r="V20" s="141" t="str">
        <f>IF(ISBLANK(laps_times[[#This Row],[13]]),"DNF",CONCATENATE(RANK(rounds_cum_time[[#This Row],[13]],rounds_cum_time[13],1),"."))</f>
        <v>18.</v>
      </c>
      <c r="W20" s="141" t="str">
        <f>IF(ISBLANK(laps_times[[#This Row],[14]]),"DNF",CONCATENATE(RANK(rounds_cum_time[[#This Row],[14]],rounds_cum_time[14],1),"."))</f>
        <v>18.</v>
      </c>
      <c r="X20" s="141" t="str">
        <f>IF(ISBLANK(laps_times[[#This Row],[15]]),"DNF",CONCATENATE(RANK(rounds_cum_time[[#This Row],[15]],rounds_cum_time[15],1),"."))</f>
        <v>18.</v>
      </c>
      <c r="Y20" s="141" t="str">
        <f>IF(ISBLANK(laps_times[[#This Row],[16]]),"DNF",CONCATENATE(RANK(rounds_cum_time[[#This Row],[16]],rounds_cum_time[16],1),"."))</f>
        <v>17.</v>
      </c>
      <c r="Z20" s="141" t="str">
        <f>IF(ISBLANK(laps_times[[#This Row],[17]]),"DNF",CONCATENATE(RANK(rounds_cum_time[[#This Row],[17]],rounds_cum_time[17],1),"."))</f>
        <v>17.</v>
      </c>
      <c r="AA20" s="141" t="str">
        <f>IF(ISBLANK(laps_times[[#This Row],[18]]),"DNF",CONCATENATE(RANK(rounds_cum_time[[#This Row],[18]],rounds_cum_time[18],1),"."))</f>
        <v>17.</v>
      </c>
      <c r="AB20" s="141" t="str">
        <f>IF(ISBLANK(laps_times[[#This Row],[19]]),"DNF",CONCATENATE(RANK(rounds_cum_time[[#This Row],[19]],rounds_cum_time[19],1),"."))</f>
        <v>17.</v>
      </c>
      <c r="AC20" s="141" t="str">
        <f>IF(ISBLANK(laps_times[[#This Row],[20]]),"DNF",CONCATENATE(RANK(rounds_cum_time[[#This Row],[20]],rounds_cum_time[20],1),"."))</f>
        <v>17.</v>
      </c>
      <c r="AD20" s="141" t="str">
        <f>IF(ISBLANK(laps_times[[#This Row],[21]]),"DNF",CONCATENATE(RANK(rounds_cum_time[[#This Row],[21]],rounds_cum_time[21],1),"."))</f>
        <v>18.</v>
      </c>
      <c r="AE20" s="141" t="str">
        <f>IF(ISBLANK(laps_times[[#This Row],[22]]),"DNF",CONCATENATE(RANK(rounds_cum_time[[#This Row],[22]],rounds_cum_time[22],1),"."))</f>
        <v>18.</v>
      </c>
      <c r="AF20" s="141" t="str">
        <f>IF(ISBLANK(laps_times[[#This Row],[23]]),"DNF",CONCATENATE(RANK(rounds_cum_time[[#This Row],[23]],rounds_cum_time[23],1),"."))</f>
        <v>18.</v>
      </c>
      <c r="AG20" s="141" t="str">
        <f>IF(ISBLANK(laps_times[[#This Row],[24]]),"DNF",CONCATENATE(RANK(rounds_cum_time[[#This Row],[24]],rounds_cum_time[24],1),"."))</f>
        <v>16.</v>
      </c>
      <c r="AH20" s="141" t="str">
        <f>IF(ISBLANK(laps_times[[#This Row],[25]]),"DNF",CONCATENATE(RANK(rounds_cum_time[[#This Row],[25]],rounds_cum_time[25],1),"."))</f>
        <v>16.</v>
      </c>
      <c r="AI20" s="141" t="str">
        <f>IF(ISBLANK(laps_times[[#This Row],[26]]),"DNF",CONCATENATE(RANK(rounds_cum_time[[#This Row],[26]],rounds_cum_time[26],1),"."))</f>
        <v>16.</v>
      </c>
      <c r="AJ20" s="141" t="str">
        <f>IF(ISBLANK(laps_times[[#This Row],[27]]),"DNF",CONCATENATE(RANK(rounds_cum_time[[#This Row],[27]],rounds_cum_time[27],1),"."))</f>
        <v>16.</v>
      </c>
      <c r="AK20" s="141" t="str">
        <f>IF(ISBLANK(laps_times[[#This Row],[28]]),"DNF",CONCATENATE(RANK(rounds_cum_time[[#This Row],[28]],rounds_cum_time[28],1),"."))</f>
        <v>16.</v>
      </c>
      <c r="AL20" s="141" t="str">
        <f>IF(ISBLANK(laps_times[[#This Row],[29]]),"DNF",CONCATENATE(RANK(rounds_cum_time[[#This Row],[29]],rounds_cum_time[29],1),"."))</f>
        <v>16.</v>
      </c>
      <c r="AM20" s="141" t="str">
        <f>IF(ISBLANK(laps_times[[#This Row],[30]]),"DNF",CONCATENATE(RANK(rounds_cum_time[[#This Row],[30]],rounds_cum_time[30],1),"."))</f>
        <v>16.</v>
      </c>
      <c r="AN20" s="141" t="str">
        <f>IF(ISBLANK(laps_times[[#This Row],[31]]),"DNF",CONCATENATE(RANK(rounds_cum_time[[#This Row],[31]],rounds_cum_time[31],1),"."))</f>
        <v>16.</v>
      </c>
      <c r="AO20" s="141" t="str">
        <f>IF(ISBLANK(laps_times[[#This Row],[32]]),"DNF",CONCATENATE(RANK(rounds_cum_time[[#This Row],[32]],rounds_cum_time[32],1),"."))</f>
        <v>16.</v>
      </c>
      <c r="AP20" s="141" t="str">
        <f>IF(ISBLANK(laps_times[[#This Row],[33]]),"DNF",CONCATENATE(RANK(rounds_cum_time[[#This Row],[33]],rounds_cum_time[33],1),"."))</f>
        <v>15.</v>
      </c>
      <c r="AQ20" s="141" t="str">
        <f>IF(ISBLANK(laps_times[[#This Row],[34]]),"DNF",CONCATENATE(RANK(rounds_cum_time[[#This Row],[34]],rounds_cum_time[34],1),"."))</f>
        <v>15.</v>
      </c>
      <c r="AR20" s="141" t="str">
        <f>IF(ISBLANK(laps_times[[#This Row],[35]]),"DNF",CONCATENATE(RANK(rounds_cum_time[[#This Row],[35]],rounds_cum_time[35],1),"."))</f>
        <v>15.</v>
      </c>
      <c r="AS20" s="141" t="str">
        <f>IF(ISBLANK(laps_times[[#This Row],[36]]),"DNF",CONCATENATE(RANK(rounds_cum_time[[#This Row],[36]],rounds_cum_time[36],1),"."))</f>
        <v>15.</v>
      </c>
      <c r="AT20" s="141" t="str">
        <f>IF(ISBLANK(laps_times[[#This Row],[37]]),"DNF",CONCATENATE(RANK(rounds_cum_time[[#This Row],[37]],rounds_cum_time[37],1),"."))</f>
        <v>15.</v>
      </c>
      <c r="AU20" s="141" t="str">
        <f>IF(ISBLANK(laps_times[[#This Row],[38]]),"DNF",CONCATENATE(RANK(rounds_cum_time[[#This Row],[38]],rounds_cum_time[38],1),"."))</f>
        <v>15.</v>
      </c>
      <c r="AV20" s="141" t="str">
        <f>IF(ISBLANK(laps_times[[#This Row],[39]]),"DNF",CONCATENATE(RANK(rounds_cum_time[[#This Row],[39]],rounds_cum_time[39],1),"."))</f>
        <v>15.</v>
      </c>
      <c r="AW20" s="141" t="str">
        <f>IF(ISBLANK(laps_times[[#This Row],[40]]),"DNF",CONCATENATE(RANK(rounds_cum_time[[#This Row],[40]],rounds_cum_time[40],1),"."))</f>
        <v>15.</v>
      </c>
      <c r="AX20" s="141" t="str">
        <f>IF(ISBLANK(laps_times[[#This Row],[41]]),"DNF",CONCATENATE(RANK(rounds_cum_time[[#This Row],[41]],rounds_cum_time[41],1),"."))</f>
        <v>15.</v>
      </c>
      <c r="AY20" s="141" t="str">
        <f>IF(ISBLANK(laps_times[[#This Row],[42]]),"DNF",CONCATENATE(RANK(rounds_cum_time[[#This Row],[42]],rounds_cum_time[42],1),"."))</f>
        <v>15.</v>
      </c>
      <c r="AZ20" s="141" t="str">
        <f>IF(ISBLANK(laps_times[[#This Row],[43]]),"DNF",CONCATENATE(RANK(rounds_cum_time[[#This Row],[43]],rounds_cum_time[43],1),"."))</f>
        <v>15.</v>
      </c>
      <c r="BA20" s="141" t="str">
        <f>IF(ISBLANK(laps_times[[#This Row],[44]]),"DNF",CONCATENATE(RANK(rounds_cum_time[[#This Row],[44]],rounds_cum_time[44],1),"."))</f>
        <v>15.</v>
      </c>
      <c r="BB20" s="141" t="str">
        <f>IF(ISBLANK(laps_times[[#This Row],[45]]),"DNF",CONCATENATE(RANK(rounds_cum_time[[#This Row],[45]],rounds_cum_time[45],1),"."))</f>
        <v>15.</v>
      </c>
      <c r="BC20" s="141" t="str">
        <f>IF(ISBLANK(laps_times[[#This Row],[46]]),"DNF",CONCATENATE(RANK(rounds_cum_time[[#This Row],[46]],rounds_cum_time[46],1),"."))</f>
        <v>15.</v>
      </c>
      <c r="BD20" s="141" t="str">
        <f>IF(ISBLANK(laps_times[[#This Row],[47]]),"DNF",CONCATENATE(RANK(rounds_cum_time[[#This Row],[47]],rounds_cum_time[47],1),"."))</f>
        <v>15.</v>
      </c>
      <c r="BE20" s="141" t="str">
        <f>IF(ISBLANK(laps_times[[#This Row],[48]]),"DNF",CONCATENATE(RANK(rounds_cum_time[[#This Row],[48]],rounds_cum_time[48],1),"."))</f>
        <v>15.</v>
      </c>
      <c r="BF20" s="141" t="str">
        <f>IF(ISBLANK(laps_times[[#This Row],[49]]),"DNF",CONCATENATE(RANK(rounds_cum_time[[#This Row],[49]],rounds_cum_time[49],1),"."))</f>
        <v>15.</v>
      </c>
      <c r="BG20" s="141" t="str">
        <f>IF(ISBLANK(laps_times[[#This Row],[50]]),"DNF",CONCATENATE(RANK(rounds_cum_time[[#This Row],[50]],rounds_cum_time[50],1),"."))</f>
        <v>15.</v>
      </c>
      <c r="BH20" s="141" t="str">
        <f>IF(ISBLANK(laps_times[[#This Row],[51]]),"DNF",CONCATENATE(RANK(rounds_cum_time[[#This Row],[51]],rounds_cum_time[51],1),"."))</f>
        <v>15.</v>
      </c>
      <c r="BI20" s="141" t="str">
        <f>IF(ISBLANK(laps_times[[#This Row],[52]]),"DNF",CONCATENATE(RANK(rounds_cum_time[[#This Row],[52]],rounds_cum_time[52],1),"."))</f>
        <v>15.</v>
      </c>
      <c r="BJ20" s="141" t="str">
        <f>IF(ISBLANK(laps_times[[#This Row],[53]]),"DNF",CONCATENATE(RANK(rounds_cum_time[[#This Row],[53]],rounds_cum_time[53],1),"."))</f>
        <v>15.</v>
      </c>
      <c r="BK20" s="141" t="str">
        <f>IF(ISBLANK(laps_times[[#This Row],[54]]),"DNF",CONCATENATE(RANK(rounds_cum_time[[#This Row],[54]],rounds_cum_time[54],1),"."))</f>
        <v>15.</v>
      </c>
      <c r="BL20" s="141" t="str">
        <f>IF(ISBLANK(laps_times[[#This Row],[55]]),"DNF",CONCATENATE(RANK(rounds_cum_time[[#This Row],[55]],rounds_cum_time[55],1),"."))</f>
        <v>15.</v>
      </c>
      <c r="BM20" s="141" t="str">
        <f>IF(ISBLANK(laps_times[[#This Row],[56]]),"DNF",CONCATENATE(RANK(rounds_cum_time[[#This Row],[56]],rounds_cum_time[56],1),"."))</f>
        <v>15.</v>
      </c>
      <c r="BN20" s="141" t="str">
        <f>IF(ISBLANK(laps_times[[#This Row],[57]]),"DNF",CONCATENATE(RANK(rounds_cum_time[[#This Row],[57]],rounds_cum_time[57],1),"."))</f>
        <v>16.</v>
      </c>
      <c r="BO20" s="141" t="str">
        <f>IF(ISBLANK(laps_times[[#This Row],[58]]),"DNF",CONCATENATE(RANK(rounds_cum_time[[#This Row],[58]],rounds_cum_time[58],1),"."))</f>
        <v>16.</v>
      </c>
      <c r="BP20" s="141" t="str">
        <f>IF(ISBLANK(laps_times[[#This Row],[59]]),"DNF",CONCATENATE(RANK(rounds_cum_time[[#This Row],[59]],rounds_cum_time[59],1),"."))</f>
        <v>16.</v>
      </c>
      <c r="BQ20" s="141" t="str">
        <f>IF(ISBLANK(laps_times[[#This Row],[60]]),"DNF",CONCATENATE(RANK(rounds_cum_time[[#This Row],[60]],rounds_cum_time[60],1),"."))</f>
        <v>15.</v>
      </c>
      <c r="BR20" s="141" t="str">
        <f>IF(ISBLANK(laps_times[[#This Row],[61]]),"DNF",CONCATENATE(RANK(rounds_cum_time[[#This Row],[61]],rounds_cum_time[61],1),"."))</f>
        <v>15.</v>
      </c>
      <c r="BS20" s="141" t="str">
        <f>IF(ISBLANK(laps_times[[#This Row],[62]]),"DNF",CONCATENATE(RANK(rounds_cum_time[[#This Row],[62]],rounds_cum_time[62],1),"."))</f>
        <v>15.</v>
      </c>
      <c r="BT20" s="142" t="str">
        <f>IF(ISBLANK(laps_times[[#This Row],[63]]),"DNF",CONCATENATE(RANK(rounds_cum_time[[#This Row],[63]],rounds_cum_time[63],1),"."))</f>
        <v>15.</v>
      </c>
    </row>
    <row r="21" spans="2:72" x14ac:dyDescent="0.2">
      <c r="B21" s="130">
        <f>laps_times[[#This Row],[poř]]</f>
        <v>16</v>
      </c>
      <c r="C21" s="140">
        <f>laps_times[[#This Row],[s.č.]]</f>
        <v>37</v>
      </c>
      <c r="D21" s="131" t="str">
        <f>laps_times[[#This Row],[jméno]]</f>
        <v>Šuranský Lubomír</v>
      </c>
      <c r="E21" s="132">
        <f>laps_times[[#This Row],[roč]]</f>
        <v>1958</v>
      </c>
      <c r="F21" s="132" t="str">
        <f>laps_times[[#This Row],[kat]]</f>
        <v>M4</v>
      </c>
      <c r="G21" s="132">
        <f>laps_times[[#This Row],[poř_kat]]</f>
        <v>1</v>
      </c>
      <c r="H21" s="131" t="str">
        <f>IF(ISBLANK(laps_times[[#This Row],[klub]]),"-",laps_times[[#This Row],[klub]])</f>
        <v>JH Nové Stavení</v>
      </c>
      <c r="I21" s="134">
        <f>laps_times[[#This Row],[celk. čas]]</f>
        <v>0.13023013888888887</v>
      </c>
      <c r="J21" s="141" t="str">
        <f>IF(ISBLANK(laps_times[[#This Row],[1]]),"DNF",CONCATENATE(RANK(rounds_cum_time[[#This Row],[1]],rounds_cum_time[1],1),"."))</f>
        <v>20.</v>
      </c>
      <c r="K21" s="141" t="str">
        <f>IF(ISBLANK(laps_times[[#This Row],[2]]),"DNF",CONCATENATE(RANK(rounds_cum_time[[#This Row],[2]],rounds_cum_time[2],1),"."))</f>
        <v>17.</v>
      </c>
      <c r="L21" s="141" t="str">
        <f>IF(ISBLANK(laps_times[[#This Row],[3]]),"DNF",CONCATENATE(RANK(rounds_cum_time[[#This Row],[3]],rounds_cum_time[3],1),"."))</f>
        <v>12.</v>
      </c>
      <c r="M21" s="141" t="str">
        <f>IF(ISBLANK(laps_times[[#This Row],[4]]),"DNF",CONCATENATE(RANK(rounds_cum_time[[#This Row],[4]],rounds_cum_time[4],1),"."))</f>
        <v>11.</v>
      </c>
      <c r="N21" s="141" t="str">
        <f>IF(ISBLANK(laps_times[[#This Row],[5]]),"DNF",CONCATENATE(RANK(rounds_cum_time[[#This Row],[5]],rounds_cum_time[5],1),"."))</f>
        <v>10.</v>
      </c>
      <c r="O21" s="141" t="str">
        <f>IF(ISBLANK(laps_times[[#This Row],[6]]),"DNF",CONCATENATE(RANK(rounds_cum_time[[#This Row],[6]],rounds_cum_time[6],1),"."))</f>
        <v>10.</v>
      </c>
      <c r="P21" s="141" t="str">
        <f>IF(ISBLANK(laps_times[[#This Row],[7]]),"DNF",CONCATENATE(RANK(rounds_cum_time[[#This Row],[7]],rounds_cum_time[7],1),"."))</f>
        <v>8.</v>
      </c>
      <c r="Q21" s="141" t="str">
        <f>IF(ISBLANK(laps_times[[#This Row],[8]]),"DNF",CONCATENATE(RANK(rounds_cum_time[[#This Row],[8]],rounds_cum_time[8],1),"."))</f>
        <v>8.</v>
      </c>
      <c r="R21" s="141" t="str">
        <f>IF(ISBLANK(laps_times[[#This Row],[9]]),"DNF",CONCATENATE(RANK(rounds_cum_time[[#This Row],[9]],rounds_cum_time[9],1),"."))</f>
        <v>8.</v>
      </c>
      <c r="S21" s="141" t="str">
        <f>IF(ISBLANK(laps_times[[#This Row],[10]]),"DNF",CONCATENATE(RANK(rounds_cum_time[[#This Row],[10]],rounds_cum_time[10],1),"."))</f>
        <v>8.</v>
      </c>
      <c r="T21" s="141" t="str">
        <f>IF(ISBLANK(laps_times[[#This Row],[11]]),"DNF",CONCATENATE(RANK(rounds_cum_time[[#This Row],[11]],rounds_cum_time[11],1),"."))</f>
        <v>8.</v>
      </c>
      <c r="U21" s="141" t="str">
        <f>IF(ISBLANK(laps_times[[#This Row],[12]]),"DNF",CONCATENATE(RANK(rounds_cum_time[[#This Row],[12]],rounds_cum_time[12],1),"."))</f>
        <v>8.</v>
      </c>
      <c r="V21" s="141" t="str">
        <f>IF(ISBLANK(laps_times[[#This Row],[13]]),"DNF",CONCATENATE(RANK(rounds_cum_time[[#This Row],[13]],rounds_cum_time[13],1),"."))</f>
        <v>8.</v>
      </c>
      <c r="W21" s="141" t="str">
        <f>IF(ISBLANK(laps_times[[#This Row],[14]]),"DNF",CONCATENATE(RANK(rounds_cum_time[[#This Row],[14]],rounds_cum_time[14],1),"."))</f>
        <v>8.</v>
      </c>
      <c r="X21" s="141" t="str">
        <f>IF(ISBLANK(laps_times[[#This Row],[15]]),"DNF",CONCATENATE(RANK(rounds_cum_time[[#This Row],[15]],rounds_cum_time[15],1),"."))</f>
        <v>8.</v>
      </c>
      <c r="Y21" s="141" t="str">
        <f>IF(ISBLANK(laps_times[[#This Row],[16]]),"DNF",CONCATENATE(RANK(rounds_cum_time[[#This Row],[16]],rounds_cum_time[16],1),"."))</f>
        <v>8.</v>
      </c>
      <c r="Z21" s="141" t="str">
        <f>IF(ISBLANK(laps_times[[#This Row],[17]]),"DNF",CONCATENATE(RANK(rounds_cum_time[[#This Row],[17]],rounds_cum_time[17],1),"."))</f>
        <v>9.</v>
      </c>
      <c r="AA21" s="141" t="str">
        <f>IF(ISBLANK(laps_times[[#This Row],[18]]),"DNF",CONCATENATE(RANK(rounds_cum_time[[#This Row],[18]],rounds_cum_time[18],1),"."))</f>
        <v>9.</v>
      </c>
      <c r="AB21" s="141" t="str">
        <f>IF(ISBLANK(laps_times[[#This Row],[19]]),"DNF",CONCATENATE(RANK(rounds_cum_time[[#This Row],[19]],rounds_cum_time[19],1),"."))</f>
        <v>9.</v>
      </c>
      <c r="AC21" s="141" t="str">
        <f>IF(ISBLANK(laps_times[[#This Row],[20]]),"DNF",CONCATENATE(RANK(rounds_cum_time[[#This Row],[20]],rounds_cum_time[20],1),"."))</f>
        <v>9.</v>
      </c>
      <c r="AD21" s="141" t="str">
        <f>IF(ISBLANK(laps_times[[#This Row],[21]]),"DNF",CONCATENATE(RANK(rounds_cum_time[[#This Row],[21]],rounds_cum_time[21],1),"."))</f>
        <v>10.</v>
      </c>
      <c r="AE21" s="141" t="str">
        <f>IF(ISBLANK(laps_times[[#This Row],[22]]),"DNF",CONCATENATE(RANK(rounds_cum_time[[#This Row],[22]],rounds_cum_time[22],1),"."))</f>
        <v>10.</v>
      </c>
      <c r="AF21" s="141" t="str">
        <f>IF(ISBLANK(laps_times[[#This Row],[23]]),"DNF",CONCATENATE(RANK(rounds_cum_time[[#This Row],[23]],rounds_cum_time[23],1),"."))</f>
        <v>10.</v>
      </c>
      <c r="AG21" s="141" t="str">
        <f>IF(ISBLANK(laps_times[[#This Row],[24]]),"DNF",CONCATENATE(RANK(rounds_cum_time[[#This Row],[24]],rounds_cum_time[24],1),"."))</f>
        <v>10.</v>
      </c>
      <c r="AH21" s="141" t="str">
        <f>IF(ISBLANK(laps_times[[#This Row],[25]]),"DNF",CONCATENATE(RANK(rounds_cum_time[[#This Row],[25]],rounds_cum_time[25],1),"."))</f>
        <v>10.</v>
      </c>
      <c r="AI21" s="141" t="str">
        <f>IF(ISBLANK(laps_times[[#This Row],[26]]),"DNF",CONCATENATE(RANK(rounds_cum_time[[#This Row],[26]],rounds_cum_time[26],1),"."))</f>
        <v>10.</v>
      </c>
      <c r="AJ21" s="141" t="str">
        <f>IF(ISBLANK(laps_times[[#This Row],[27]]),"DNF",CONCATENATE(RANK(rounds_cum_time[[#This Row],[27]],rounds_cum_time[27],1),"."))</f>
        <v>10.</v>
      </c>
      <c r="AK21" s="141" t="str">
        <f>IF(ISBLANK(laps_times[[#This Row],[28]]),"DNF",CONCATENATE(RANK(rounds_cum_time[[#This Row],[28]],rounds_cum_time[28],1),"."))</f>
        <v>10.</v>
      </c>
      <c r="AL21" s="141" t="str">
        <f>IF(ISBLANK(laps_times[[#This Row],[29]]),"DNF",CONCATENATE(RANK(rounds_cum_time[[#This Row],[29]],rounds_cum_time[29],1),"."))</f>
        <v>10.</v>
      </c>
      <c r="AM21" s="141" t="str">
        <f>IF(ISBLANK(laps_times[[#This Row],[30]]),"DNF",CONCATENATE(RANK(rounds_cum_time[[#This Row],[30]],rounds_cum_time[30],1),"."))</f>
        <v>10.</v>
      </c>
      <c r="AN21" s="141" t="str">
        <f>IF(ISBLANK(laps_times[[#This Row],[31]]),"DNF",CONCATENATE(RANK(rounds_cum_time[[#This Row],[31]],rounds_cum_time[31],1),"."))</f>
        <v>10.</v>
      </c>
      <c r="AO21" s="141" t="str">
        <f>IF(ISBLANK(laps_times[[#This Row],[32]]),"DNF",CONCATENATE(RANK(rounds_cum_time[[#This Row],[32]],rounds_cum_time[32],1),"."))</f>
        <v>10.</v>
      </c>
      <c r="AP21" s="141" t="str">
        <f>IF(ISBLANK(laps_times[[#This Row],[33]]),"DNF",CONCATENATE(RANK(rounds_cum_time[[#This Row],[33]],rounds_cum_time[33],1),"."))</f>
        <v>10.</v>
      </c>
      <c r="AQ21" s="141" t="str">
        <f>IF(ISBLANK(laps_times[[#This Row],[34]]),"DNF",CONCATENATE(RANK(rounds_cum_time[[#This Row],[34]],rounds_cum_time[34],1),"."))</f>
        <v>10.</v>
      </c>
      <c r="AR21" s="141" t="str">
        <f>IF(ISBLANK(laps_times[[#This Row],[35]]),"DNF",CONCATENATE(RANK(rounds_cum_time[[#This Row],[35]],rounds_cum_time[35],1),"."))</f>
        <v>10.</v>
      </c>
      <c r="AS21" s="141" t="str">
        <f>IF(ISBLANK(laps_times[[#This Row],[36]]),"DNF",CONCATENATE(RANK(rounds_cum_time[[#This Row],[36]],rounds_cum_time[36],1),"."))</f>
        <v>10.</v>
      </c>
      <c r="AT21" s="141" t="str">
        <f>IF(ISBLANK(laps_times[[#This Row],[37]]),"DNF",CONCATENATE(RANK(rounds_cum_time[[#This Row],[37]],rounds_cum_time[37],1),"."))</f>
        <v>10.</v>
      </c>
      <c r="AU21" s="141" t="str">
        <f>IF(ISBLANK(laps_times[[#This Row],[38]]),"DNF",CONCATENATE(RANK(rounds_cum_time[[#This Row],[38]],rounds_cum_time[38],1),"."))</f>
        <v>10.</v>
      </c>
      <c r="AV21" s="141" t="str">
        <f>IF(ISBLANK(laps_times[[#This Row],[39]]),"DNF",CONCATENATE(RANK(rounds_cum_time[[#This Row],[39]],rounds_cum_time[39],1),"."))</f>
        <v>11.</v>
      </c>
      <c r="AW21" s="141" t="str">
        <f>IF(ISBLANK(laps_times[[#This Row],[40]]),"DNF",CONCATENATE(RANK(rounds_cum_time[[#This Row],[40]],rounds_cum_time[40],1),"."))</f>
        <v>12.</v>
      </c>
      <c r="AX21" s="141" t="str">
        <f>IF(ISBLANK(laps_times[[#This Row],[41]]),"DNF",CONCATENATE(RANK(rounds_cum_time[[#This Row],[41]],rounds_cum_time[41],1),"."))</f>
        <v>12.</v>
      </c>
      <c r="AY21" s="141" t="str">
        <f>IF(ISBLANK(laps_times[[#This Row],[42]]),"DNF",CONCATENATE(RANK(rounds_cum_time[[#This Row],[42]],rounds_cum_time[42],1),"."))</f>
        <v>12.</v>
      </c>
      <c r="AZ21" s="141" t="str">
        <f>IF(ISBLANK(laps_times[[#This Row],[43]]),"DNF",CONCATENATE(RANK(rounds_cum_time[[#This Row],[43]],rounds_cum_time[43],1),"."))</f>
        <v>12.</v>
      </c>
      <c r="BA21" s="141" t="str">
        <f>IF(ISBLANK(laps_times[[#This Row],[44]]),"DNF",CONCATENATE(RANK(rounds_cum_time[[#This Row],[44]],rounds_cum_time[44],1),"."))</f>
        <v>13.</v>
      </c>
      <c r="BB21" s="141" t="str">
        <f>IF(ISBLANK(laps_times[[#This Row],[45]]),"DNF",CONCATENATE(RANK(rounds_cum_time[[#This Row],[45]],rounds_cum_time[45],1),"."))</f>
        <v>13.</v>
      </c>
      <c r="BC21" s="141" t="str">
        <f>IF(ISBLANK(laps_times[[#This Row],[46]]),"DNF",CONCATENATE(RANK(rounds_cum_time[[#This Row],[46]],rounds_cum_time[46],1),"."))</f>
        <v>13.</v>
      </c>
      <c r="BD21" s="141" t="str">
        <f>IF(ISBLANK(laps_times[[#This Row],[47]]),"DNF",CONCATENATE(RANK(rounds_cum_time[[#This Row],[47]],rounds_cum_time[47],1),"."))</f>
        <v>13.</v>
      </c>
      <c r="BE21" s="141" t="str">
        <f>IF(ISBLANK(laps_times[[#This Row],[48]]),"DNF",CONCATENATE(RANK(rounds_cum_time[[#This Row],[48]],rounds_cum_time[48],1),"."))</f>
        <v>14.</v>
      </c>
      <c r="BF21" s="141" t="str">
        <f>IF(ISBLANK(laps_times[[#This Row],[49]]),"DNF",CONCATENATE(RANK(rounds_cum_time[[#This Row],[49]],rounds_cum_time[49],1),"."))</f>
        <v>14.</v>
      </c>
      <c r="BG21" s="141" t="str">
        <f>IF(ISBLANK(laps_times[[#This Row],[50]]),"DNF",CONCATENATE(RANK(rounds_cum_time[[#This Row],[50]],rounds_cum_time[50],1),"."))</f>
        <v>14.</v>
      </c>
      <c r="BH21" s="141" t="str">
        <f>IF(ISBLANK(laps_times[[#This Row],[51]]),"DNF",CONCATENATE(RANK(rounds_cum_time[[#This Row],[51]],rounds_cum_time[51],1),"."))</f>
        <v>14.</v>
      </c>
      <c r="BI21" s="141" t="str">
        <f>IF(ISBLANK(laps_times[[#This Row],[52]]),"DNF",CONCATENATE(RANK(rounds_cum_time[[#This Row],[52]],rounds_cum_time[52],1),"."))</f>
        <v>14.</v>
      </c>
      <c r="BJ21" s="141" t="str">
        <f>IF(ISBLANK(laps_times[[#This Row],[53]]),"DNF",CONCATENATE(RANK(rounds_cum_time[[#This Row],[53]],rounds_cum_time[53],1),"."))</f>
        <v>14.</v>
      </c>
      <c r="BK21" s="141" t="str">
        <f>IF(ISBLANK(laps_times[[#This Row],[54]]),"DNF",CONCATENATE(RANK(rounds_cum_time[[#This Row],[54]],rounds_cum_time[54],1),"."))</f>
        <v>14.</v>
      </c>
      <c r="BL21" s="141" t="str">
        <f>IF(ISBLANK(laps_times[[#This Row],[55]]),"DNF",CONCATENATE(RANK(rounds_cum_time[[#This Row],[55]],rounds_cum_time[55],1),"."))</f>
        <v>14.</v>
      </c>
      <c r="BM21" s="141" t="str">
        <f>IF(ISBLANK(laps_times[[#This Row],[56]]),"DNF",CONCATENATE(RANK(rounds_cum_time[[#This Row],[56]],rounds_cum_time[56],1),"."))</f>
        <v>14.</v>
      </c>
      <c r="BN21" s="141" t="str">
        <f>IF(ISBLANK(laps_times[[#This Row],[57]]),"DNF",CONCATENATE(RANK(rounds_cum_time[[#This Row],[57]],rounds_cum_time[57],1),"."))</f>
        <v>14.</v>
      </c>
      <c r="BO21" s="141" t="str">
        <f>IF(ISBLANK(laps_times[[#This Row],[58]]),"DNF",CONCATENATE(RANK(rounds_cum_time[[#This Row],[58]],rounds_cum_time[58],1),"."))</f>
        <v>15.</v>
      </c>
      <c r="BP21" s="141" t="str">
        <f>IF(ISBLANK(laps_times[[#This Row],[59]]),"DNF",CONCATENATE(RANK(rounds_cum_time[[#This Row],[59]],rounds_cum_time[59],1),"."))</f>
        <v>15.</v>
      </c>
      <c r="BQ21" s="141" t="str">
        <f>IF(ISBLANK(laps_times[[#This Row],[60]]),"DNF",CONCATENATE(RANK(rounds_cum_time[[#This Row],[60]],rounds_cum_time[60],1),"."))</f>
        <v>16.</v>
      </c>
      <c r="BR21" s="141" t="str">
        <f>IF(ISBLANK(laps_times[[#This Row],[61]]),"DNF",CONCATENATE(RANK(rounds_cum_time[[#This Row],[61]],rounds_cum_time[61],1),"."))</f>
        <v>16.</v>
      </c>
      <c r="BS21" s="141" t="str">
        <f>IF(ISBLANK(laps_times[[#This Row],[62]]),"DNF",CONCATENATE(RANK(rounds_cum_time[[#This Row],[62]],rounds_cum_time[62],1),"."))</f>
        <v>16.</v>
      </c>
      <c r="BT21" s="142" t="str">
        <f>IF(ISBLANK(laps_times[[#This Row],[63]]),"DNF",CONCATENATE(RANK(rounds_cum_time[[#This Row],[63]],rounds_cum_time[63],1),"."))</f>
        <v>16.</v>
      </c>
    </row>
    <row r="22" spans="2:72" x14ac:dyDescent="0.2">
      <c r="B22" s="130">
        <f>laps_times[[#This Row],[poř]]</f>
        <v>17</v>
      </c>
      <c r="C22" s="140">
        <f>laps_times[[#This Row],[s.č.]]</f>
        <v>118</v>
      </c>
      <c r="D22" s="131" t="str">
        <f>laps_times[[#This Row],[jméno]]</f>
        <v>Vondrášek Martin</v>
      </c>
      <c r="E22" s="132">
        <f>laps_times[[#This Row],[roč]]</f>
        <v>1982</v>
      </c>
      <c r="F22" s="132" t="str">
        <f>laps_times[[#This Row],[kat]]</f>
        <v>M2</v>
      </c>
      <c r="G22" s="132">
        <f>laps_times[[#This Row],[poř_kat]]</f>
        <v>8</v>
      </c>
      <c r="H22" s="131" t="str">
        <f>IF(ISBLANK(laps_times[[#This Row],[klub]]),"-",laps_times[[#This Row],[klub]])</f>
        <v>TJ Jiskra Trebon</v>
      </c>
      <c r="I22" s="134">
        <f>laps_times[[#This Row],[celk. čas]]</f>
        <v>0.1342064236111111</v>
      </c>
      <c r="J22" s="141" t="str">
        <f>IF(ISBLANK(laps_times[[#This Row],[1]]),"DNF",CONCATENATE(RANK(rounds_cum_time[[#This Row],[1]],rounds_cum_time[1],1),"."))</f>
        <v>22.</v>
      </c>
      <c r="K22" s="141" t="str">
        <f>IF(ISBLANK(laps_times[[#This Row],[2]]),"DNF",CONCATENATE(RANK(rounds_cum_time[[#This Row],[2]],rounds_cum_time[2],1),"."))</f>
        <v>22.</v>
      </c>
      <c r="L22" s="141" t="str">
        <f>IF(ISBLANK(laps_times[[#This Row],[3]]),"DNF",CONCATENATE(RANK(rounds_cum_time[[#This Row],[3]],rounds_cum_time[3],1),"."))</f>
        <v>21.</v>
      </c>
      <c r="M22" s="141" t="str">
        <f>IF(ISBLANK(laps_times[[#This Row],[4]]),"DNF",CONCATENATE(RANK(rounds_cum_time[[#This Row],[4]],rounds_cum_time[4],1),"."))</f>
        <v>22.</v>
      </c>
      <c r="N22" s="141" t="str">
        <f>IF(ISBLANK(laps_times[[#This Row],[5]]),"DNF",CONCATENATE(RANK(rounds_cum_time[[#This Row],[5]],rounds_cum_time[5],1),"."))</f>
        <v>23.</v>
      </c>
      <c r="O22" s="141" t="str">
        <f>IF(ISBLANK(laps_times[[#This Row],[6]]),"DNF",CONCATENATE(RANK(rounds_cum_time[[#This Row],[6]],rounds_cum_time[6],1),"."))</f>
        <v>23.</v>
      </c>
      <c r="P22" s="141" t="str">
        <f>IF(ISBLANK(laps_times[[#This Row],[7]]),"DNF",CONCATENATE(RANK(rounds_cum_time[[#This Row],[7]],rounds_cum_time[7],1),"."))</f>
        <v>24.</v>
      </c>
      <c r="Q22" s="141" t="str">
        <f>IF(ISBLANK(laps_times[[#This Row],[8]]),"DNF",CONCATENATE(RANK(rounds_cum_time[[#This Row],[8]],rounds_cum_time[8],1),"."))</f>
        <v>24.</v>
      </c>
      <c r="R22" s="141" t="str">
        <f>IF(ISBLANK(laps_times[[#This Row],[9]]),"DNF",CONCATENATE(RANK(rounds_cum_time[[#This Row],[9]],rounds_cum_time[9],1),"."))</f>
        <v>23.</v>
      </c>
      <c r="S22" s="141" t="str">
        <f>IF(ISBLANK(laps_times[[#This Row],[10]]),"DNF",CONCATENATE(RANK(rounds_cum_time[[#This Row],[10]],rounds_cum_time[10],1),"."))</f>
        <v>23.</v>
      </c>
      <c r="T22" s="141" t="str">
        <f>IF(ISBLANK(laps_times[[#This Row],[11]]),"DNF",CONCATENATE(RANK(rounds_cum_time[[#This Row],[11]],rounds_cum_time[11],1),"."))</f>
        <v>23.</v>
      </c>
      <c r="U22" s="141" t="str">
        <f>IF(ISBLANK(laps_times[[#This Row],[12]]),"DNF",CONCATENATE(RANK(rounds_cum_time[[#This Row],[12]],rounds_cum_time[12],1),"."))</f>
        <v>23.</v>
      </c>
      <c r="V22" s="141" t="str">
        <f>IF(ISBLANK(laps_times[[#This Row],[13]]),"DNF",CONCATENATE(RANK(rounds_cum_time[[#This Row],[13]],rounds_cum_time[13],1),"."))</f>
        <v>23.</v>
      </c>
      <c r="W22" s="141" t="str">
        <f>IF(ISBLANK(laps_times[[#This Row],[14]]),"DNF",CONCATENATE(RANK(rounds_cum_time[[#This Row],[14]],rounds_cum_time[14],1),"."))</f>
        <v>23.</v>
      </c>
      <c r="X22" s="141" t="str">
        <f>IF(ISBLANK(laps_times[[#This Row],[15]]),"DNF",CONCATENATE(RANK(rounds_cum_time[[#This Row],[15]],rounds_cum_time[15],1),"."))</f>
        <v>23.</v>
      </c>
      <c r="Y22" s="141" t="str">
        <f>IF(ISBLANK(laps_times[[#This Row],[16]]),"DNF",CONCATENATE(RANK(rounds_cum_time[[#This Row],[16]],rounds_cum_time[16],1),"."))</f>
        <v>24.</v>
      </c>
      <c r="Z22" s="141" t="str">
        <f>IF(ISBLANK(laps_times[[#This Row],[17]]),"DNF",CONCATENATE(RANK(rounds_cum_time[[#This Row],[17]],rounds_cum_time[17],1),"."))</f>
        <v>24.</v>
      </c>
      <c r="AA22" s="141" t="str">
        <f>IF(ISBLANK(laps_times[[#This Row],[18]]),"DNF",CONCATENATE(RANK(rounds_cum_time[[#This Row],[18]],rounds_cum_time[18],1),"."))</f>
        <v>24.</v>
      </c>
      <c r="AB22" s="141" t="str">
        <f>IF(ISBLANK(laps_times[[#This Row],[19]]),"DNF",CONCATENATE(RANK(rounds_cum_time[[#This Row],[19]],rounds_cum_time[19],1),"."))</f>
        <v>24.</v>
      </c>
      <c r="AC22" s="141" t="str">
        <f>IF(ISBLANK(laps_times[[#This Row],[20]]),"DNF",CONCATENATE(RANK(rounds_cum_time[[#This Row],[20]],rounds_cum_time[20],1),"."))</f>
        <v>24.</v>
      </c>
      <c r="AD22" s="141" t="str">
        <f>IF(ISBLANK(laps_times[[#This Row],[21]]),"DNF",CONCATENATE(RANK(rounds_cum_time[[#This Row],[21]],rounds_cum_time[21],1),"."))</f>
        <v>24.</v>
      </c>
      <c r="AE22" s="141" t="str">
        <f>IF(ISBLANK(laps_times[[#This Row],[22]]),"DNF",CONCATENATE(RANK(rounds_cum_time[[#This Row],[22]],rounds_cum_time[22],1),"."))</f>
        <v>24.</v>
      </c>
      <c r="AF22" s="141" t="str">
        <f>IF(ISBLANK(laps_times[[#This Row],[23]]),"DNF",CONCATENATE(RANK(rounds_cum_time[[#This Row],[23]],rounds_cum_time[23],1),"."))</f>
        <v>23.</v>
      </c>
      <c r="AG22" s="141" t="str">
        <f>IF(ISBLANK(laps_times[[#This Row],[24]]),"DNF",CONCATENATE(RANK(rounds_cum_time[[#This Row],[24]],rounds_cum_time[24],1),"."))</f>
        <v>23.</v>
      </c>
      <c r="AH22" s="141" t="str">
        <f>IF(ISBLANK(laps_times[[#This Row],[25]]),"DNF",CONCATENATE(RANK(rounds_cum_time[[#This Row],[25]],rounds_cum_time[25],1),"."))</f>
        <v>22.</v>
      </c>
      <c r="AI22" s="141" t="str">
        <f>IF(ISBLANK(laps_times[[#This Row],[26]]),"DNF",CONCATENATE(RANK(rounds_cum_time[[#This Row],[26]],rounds_cum_time[26],1),"."))</f>
        <v>22.</v>
      </c>
      <c r="AJ22" s="141" t="str">
        <f>IF(ISBLANK(laps_times[[#This Row],[27]]),"DNF",CONCATENATE(RANK(rounds_cum_time[[#This Row],[27]],rounds_cum_time[27],1),"."))</f>
        <v>22.</v>
      </c>
      <c r="AK22" s="141" t="str">
        <f>IF(ISBLANK(laps_times[[#This Row],[28]]),"DNF",CONCATENATE(RANK(rounds_cum_time[[#This Row],[28]],rounds_cum_time[28],1),"."))</f>
        <v>20.</v>
      </c>
      <c r="AL22" s="141" t="str">
        <f>IF(ISBLANK(laps_times[[#This Row],[29]]),"DNF",CONCATENATE(RANK(rounds_cum_time[[#This Row],[29]],rounds_cum_time[29],1),"."))</f>
        <v>20.</v>
      </c>
      <c r="AM22" s="141" t="str">
        <f>IF(ISBLANK(laps_times[[#This Row],[30]]),"DNF",CONCATENATE(RANK(rounds_cum_time[[#This Row],[30]],rounds_cum_time[30],1),"."))</f>
        <v>22.</v>
      </c>
      <c r="AN22" s="141" t="str">
        <f>IF(ISBLANK(laps_times[[#This Row],[31]]),"DNF",CONCATENATE(RANK(rounds_cum_time[[#This Row],[31]],rounds_cum_time[31],1),"."))</f>
        <v>22.</v>
      </c>
      <c r="AO22" s="141" t="str">
        <f>IF(ISBLANK(laps_times[[#This Row],[32]]),"DNF",CONCATENATE(RANK(rounds_cum_time[[#This Row],[32]],rounds_cum_time[32],1),"."))</f>
        <v>22.</v>
      </c>
      <c r="AP22" s="141" t="str">
        <f>IF(ISBLANK(laps_times[[#This Row],[33]]),"DNF",CONCATENATE(RANK(rounds_cum_time[[#This Row],[33]],rounds_cum_time[33],1),"."))</f>
        <v>21.</v>
      </c>
      <c r="AQ22" s="141" t="str">
        <f>IF(ISBLANK(laps_times[[#This Row],[34]]),"DNF",CONCATENATE(RANK(rounds_cum_time[[#This Row],[34]],rounds_cum_time[34],1),"."))</f>
        <v>21.</v>
      </c>
      <c r="AR22" s="141" t="str">
        <f>IF(ISBLANK(laps_times[[#This Row],[35]]),"DNF",CONCATENATE(RANK(rounds_cum_time[[#This Row],[35]],rounds_cum_time[35],1),"."))</f>
        <v>20.</v>
      </c>
      <c r="AS22" s="141" t="str">
        <f>IF(ISBLANK(laps_times[[#This Row],[36]]),"DNF",CONCATENATE(RANK(rounds_cum_time[[#This Row],[36]],rounds_cum_time[36],1),"."))</f>
        <v>20.</v>
      </c>
      <c r="AT22" s="141" t="str">
        <f>IF(ISBLANK(laps_times[[#This Row],[37]]),"DNF",CONCATENATE(RANK(rounds_cum_time[[#This Row],[37]],rounds_cum_time[37],1),"."))</f>
        <v>19.</v>
      </c>
      <c r="AU22" s="141" t="str">
        <f>IF(ISBLANK(laps_times[[#This Row],[38]]),"DNF",CONCATENATE(RANK(rounds_cum_time[[#This Row],[38]],rounds_cum_time[38],1),"."))</f>
        <v>19.</v>
      </c>
      <c r="AV22" s="141" t="str">
        <f>IF(ISBLANK(laps_times[[#This Row],[39]]),"DNF",CONCATENATE(RANK(rounds_cum_time[[#This Row],[39]],rounds_cum_time[39],1),"."))</f>
        <v>19.</v>
      </c>
      <c r="AW22" s="141" t="str">
        <f>IF(ISBLANK(laps_times[[#This Row],[40]]),"DNF",CONCATENATE(RANK(rounds_cum_time[[#This Row],[40]],rounds_cum_time[40],1),"."))</f>
        <v>19.</v>
      </c>
      <c r="AX22" s="141" t="str">
        <f>IF(ISBLANK(laps_times[[#This Row],[41]]),"DNF",CONCATENATE(RANK(rounds_cum_time[[#This Row],[41]],rounds_cum_time[41],1),"."))</f>
        <v>19.</v>
      </c>
      <c r="AY22" s="141" t="str">
        <f>IF(ISBLANK(laps_times[[#This Row],[42]]),"DNF",CONCATENATE(RANK(rounds_cum_time[[#This Row],[42]],rounds_cum_time[42],1),"."))</f>
        <v>19.</v>
      </c>
      <c r="AZ22" s="141" t="str">
        <f>IF(ISBLANK(laps_times[[#This Row],[43]]),"DNF",CONCATENATE(RANK(rounds_cum_time[[#This Row],[43]],rounds_cum_time[43],1),"."))</f>
        <v>19.</v>
      </c>
      <c r="BA22" s="141" t="str">
        <f>IF(ISBLANK(laps_times[[#This Row],[44]]),"DNF",CONCATENATE(RANK(rounds_cum_time[[#This Row],[44]],rounds_cum_time[44],1),"."))</f>
        <v>19.</v>
      </c>
      <c r="BB22" s="141" t="str">
        <f>IF(ISBLANK(laps_times[[#This Row],[45]]),"DNF",CONCATENATE(RANK(rounds_cum_time[[#This Row],[45]],rounds_cum_time[45],1),"."))</f>
        <v>19.</v>
      </c>
      <c r="BC22" s="141" t="str">
        <f>IF(ISBLANK(laps_times[[#This Row],[46]]),"DNF",CONCATENATE(RANK(rounds_cum_time[[#This Row],[46]],rounds_cum_time[46],1),"."))</f>
        <v>19.</v>
      </c>
      <c r="BD22" s="141" t="str">
        <f>IF(ISBLANK(laps_times[[#This Row],[47]]),"DNF",CONCATENATE(RANK(rounds_cum_time[[#This Row],[47]],rounds_cum_time[47],1),"."))</f>
        <v>19.</v>
      </c>
      <c r="BE22" s="141" t="str">
        <f>IF(ISBLANK(laps_times[[#This Row],[48]]),"DNF",CONCATENATE(RANK(rounds_cum_time[[#This Row],[48]],rounds_cum_time[48],1),"."))</f>
        <v>18.</v>
      </c>
      <c r="BF22" s="141" t="str">
        <f>IF(ISBLANK(laps_times[[#This Row],[49]]),"DNF",CONCATENATE(RANK(rounds_cum_time[[#This Row],[49]],rounds_cum_time[49],1),"."))</f>
        <v>18.</v>
      </c>
      <c r="BG22" s="141" t="str">
        <f>IF(ISBLANK(laps_times[[#This Row],[50]]),"DNF",CONCATENATE(RANK(rounds_cum_time[[#This Row],[50]],rounds_cum_time[50],1),"."))</f>
        <v>18.</v>
      </c>
      <c r="BH22" s="141" t="str">
        <f>IF(ISBLANK(laps_times[[#This Row],[51]]),"DNF",CONCATENATE(RANK(rounds_cum_time[[#This Row],[51]],rounds_cum_time[51],1),"."))</f>
        <v>18.</v>
      </c>
      <c r="BI22" s="141" t="str">
        <f>IF(ISBLANK(laps_times[[#This Row],[52]]),"DNF",CONCATENATE(RANK(rounds_cum_time[[#This Row],[52]],rounds_cum_time[52],1),"."))</f>
        <v>18.</v>
      </c>
      <c r="BJ22" s="141" t="str">
        <f>IF(ISBLANK(laps_times[[#This Row],[53]]),"DNF",CONCATENATE(RANK(rounds_cum_time[[#This Row],[53]],rounds_cum_time[53],1),"."))</f>
        <v>18.</v>
      </c>
      <c r="BK22" s="141" t="str">
        <f>IF(ISBLANK(laps_times[[#This Row],[54]]),"DNF",CONCATENATE(RANK(rounds_cum_time[[#This Row],[54]],rounds_cum_time[54],1),"."))</f>
        <v>18.</v>
      </c>
      <c r="BL22" s="141" t="str">
        <f>IF(ISBLANK(laps_times[[#This Row],[55]]),"DNF",CONCATENATE(RANK(rounds_cum_time[[#This Row],[55]],rounds_cum_time[55],1),"."))</f>
        <v>18.</v>
      </c>
      <c r="BM22" s="141" t="str">
        <f>IF(ISBLANK(laps_times[[#This Row],[56]]),"DNF",CONCATENATE(RANK(rounds_cum_time[[#This Row],[56]],rounds_cum_time[56],1),"."))</f>
        <v>18.</v>
      </c>
      <c r="BN22" s="141" t="str">
        <f>IF(ISBLANK(laps_times[[#This Row],[57]]),"DNF",CONCATENATE(RANK(rounds_cum_time[[#This Row],[57]],rounds_cum_time[57],1),"."))</f>
        <v>18.</v>
      </c>
      <c r="BO22" s="141" t="str">
        <f>IF(ISBLANK(laps_times[[#This Row],[58]]),"DNF",CONCATENATE(RANK(rounds_cum_time[[#This Row],[58]],rounds_cum_time[58],1),"."))</f>
        <v>18.</v>
      </c>
      <c r="BP22" s="141" t="str">
        <f>IF(ISBLANK(laps_times[[#This Row],[59]]),"DNF",CONCATENATE(RANK(rounds_cum_time[[#This Row],[59]],rounds_cum_time[59],1),"."))</f>
        <v>18.</v>
      </c>
      <c r="BQ22" s="141" t="str">
        <f>IF(ISBLANK(laps_times[[#This Row],[60]]),"DNF",CONCATENATE(RANK(rounds_cum_time[[#This Row],[60]],rounds_cum_time[60],1),"."))</f>
        <v>17.</v>
      </c>
      <c r="BR22" s="141" t="str">
        <f>IF(ISBLANK(laps_times[[#This Row],[61]]),"DNF",CONCATENATE(RANK(rounds_cum_time[[#This Row],[61]],rounds_cum_time[61],1),"."))</f>
        <v>17.</v>
      </c>
      <c r="BS22" s="141" t="str">
        <f>IF(ISBLANK(laps_times[[#This Row],[62]]),"DNF",CONCATENATE(RANK(rounds_cum_time[[#This Row],[62]],rounds_cum_time[62],1),"."))</f>
        <v>17.</v>
      </c>
      <c r="BT22" s="142" t="str">
        <f>IF(ISBLANK(laps_times[[#This Row],[63]]),"DNF",CONCATENATE(RANK(rounds_cum_time[[#This Row],[63]],rounds_cum_time[63],1),"."))</f>
        <v>17.</v>
      </c>
    </row>
    <row r="23" spans="2:72" x14ac:dyDescent="0.2">
      <c r="B23" s="130">
        <f>laps_times[[#This Row],[poř]]</f>
        <v>18</v>
      </c>
      <c r="C23" s="140">
        <f>laps_times[[#This Row],[s.č.]]</f>
        <v>82</v>
      </c>
      <c r="D23" s="131" t="str">
        <f>laps_times[[#This Row],[jméno]]</f>
        <v>Konvalina Matěj</v>
      </c>
      <c r="E23" s="132">
        <f>laps_times[[#This Row],[roč]]</f>
        <v>1985</v>
      </c>
      <c r="F23" s="132" t="str">
        <f>laps_times[[#This Row],[kat]]</f>
        <v>M2</v>
      </c>
      <c r="G23" s="132">
        <f>laps_times[[#This Row],[poř_kat]]</f>
        <v>9</v>
      </c>
      <c r="H23" s="131" t="str">
        <f>IF(ISBLANK(laps_times[[#This Row],[klub]]),"-",laps_times[[#This Row],[klub]])</f>
        <v>-</v>
      </c>
      <c r="I23" s="134">
        <f>laps_times[[#This Row],[celk. čas]]</f>
        <v>0.13433045138888888</v>
      </c>
      <c r="J23" s="141" t="str">
        <f>IF(ISBLANK(laps_times[[#This Row],[1]]),"DNF",CONCATENATE(RANK(rounds_cum_time[[#This Row],[1]],rounds_cum_time[1],1),"."))</f>
        <v>12.</v>
      </c>
      <c r="K23" s="141" t="str">
        <f>IF(ISBLANK(laps_times[[#This Row],[2]]),"DNF",CONCATENATE(RANK(rounds_cum_time[[#This Row],[2]],rounds_cum_time[2],1),"."))</f>
        <v>12.</v>
      </c>
      <c r="L23" s="141" t="str">
        <f>IF(ISBLANK(laps_times[[#This Row],[3]]),"DNF",CONCATENATE(RANK(rounds_cum_time[[#This Row],[3]],rounds_cum_time[3],1),"."))</f>
        <v>16.</v>
      </c>
      <c r="M23" s="141" t="str">
        <f>IF(ISBLANK(laps_times[[#This Row],[4]]),"DNF",CONCATENATE(RANK(rounds_cum_time[[#This Row],[4]],rounds_cum_time[4],1),"."))</f>
        <v>18.</v>
      </c>
      <c r="N23" s="141" t="str">
        <f>IF(ISBLANK(laps_times[[#This Row],[5]]),"DNF",CONCATENATE(RANK(rounds_cum_time[[#This Row],[5]],rounds_cum_time[5],1),"."))</f>
        <v>18.</v>
      </c>
      <c r="O23" s="141" t="str">
        <f>IF(ISBLANK(laps_times[[#This Row],[6]]),"DNF",CONCATENATE(RANK(rounds_cum_time[[#This Row],[6]],rounds_cum_time[6],1),"."))</f>
        <v>20.</v>
      </c>
      <c r="P23" s="141" t="str">
        <f>IF(ISBLANK(laps_times[[#This Row],[7]]),"DNF",CONCATENATE(RANK(rounds_cum_time[[#This Row],[7]],rounds_cum_time[7],1),"."))</f>
        <v>20.</v>
      </c>
      <c r="Q23" s="141" t="str">
        <f>IF(ISBLANK(laps_times[[#This Row],[8]]),"DNF",CONCATENATE(RANK(rounds_cum_time[[#This Row],[8]],rounds_cum_time[8],1),"."))</f>
        <v>20.</v>
      </c>
      <c r="R23" s="141" t="str">
        <f>IF(ISBLANK(laps_times[[#This Row],[9]]),"DNF",CONCATENATE(RANK(rounds_cum_time[[#This Row],[9]],rounds_cum_time[9],1),"."))</f>
        <v>19.</v>
      </c>
      <c r="S23" s="141" t="str">
        <f>IF(ISBLANK(laps_times[[#This Row],[10]]),"DNF",CONCATENATE(RANK(rounds_cum_time[[#This Row],[10]],rounds_cum_time[10],1),"."))</f>
        <v>19.</v>
      </c>
      <c r="T23" s="141" t="str">
        <f>IF(ISBLANK(laps_times[[#This Row],[11]]),"DNF",CONCATENATE(RANK(rounds_cum_time[[#This Row],[11]],rounds_cum_time[11],1),"."))</f>
        <v>19.</v>
      </c>
      <c r="U23" s="141" t="str">
        <f>IF(ISBLANK(laps_times[[#This Row],[12]]),"DNF",CONCATENATE(RANK(rounds_cum_time[[#This Row],[12]],rounds_cum_time[12],1),"."))</f>
        <v>19.</v>
      </c>
      <c r="V23" s="141" t="str">
        <f>IF(ISBLANK(laps_times[[#This Row],[13]]),"DNF",CONCATENATE(RANK(rounds_cum_time[[#This Row],[13]],rounds_cum_time[13],1),"."))</f>
        <v>19.</v>
      </c>
      <c r="W23" s="141" t="str">
        <f>IF(ISBLANK(laps_times[[#This Row],[14]]),"DNF",CONCATENATE(RANK(rounds_cum_time[[#This Row],[14]],rounds_cum_time[14],1),"."))</f>
        <v>19.</v>
      </c>
      <c r="X23" s="141" t="str">
        <f>IF(ISBLANK(laps_times[[#This Row],[15]]),"DNF",CONCATENATE(RANK(rounds_cum_time[[#This Row],[15]],rounds_cum_time[15],1),"."))</f>
        <v>19.</v>
      </c>
      <c r="Y23" s="141" t="str">
        <f>IF(ISBLANK(laps_times[[#This Row],[16]]),"DNF",CONCATENATE(RANK(rounds_cum_time[[#This Row],[16]],rounds_cum_time[16],1),"."))</f>
        <v>18.</v>
      </c>
      <c r="Z23" s="141" t="str">
        <f>IF(ISBLANK(laps_times[[#This Row],[17]]),"DNF",CONCATENATE(RANK(rounds_cum_time[[#This Row],[17]],rounds_cum_time[17],1),"."))</f>
        <v>18.</v>
      </c>
      <c r="AA23" s="141" t="str">
        <f>IF(ISBLANK(laps_times[[#This Row],[18]]),"DNF",CONCATENATE(RANK(rounds_cum_time[[#This Row],[18]],rounds_cum_time[18],1),"."))</f>
        <v>18.</v>
      </c>
      <c r="AB23" s="141" t="str">
        <f>IF(ISBLANK(laps_times[[#This Row],[19]]),"DNF",CONCATENATE(RANK(rounds_cum_time[[#This Row],[19]],rounds_cum_time[19],1),"."))</f>
        <v>18.</v>
      </c>
      <c r="AC23" s="141" t="str">
        <f>IF(ISBLANK(laps_times[[#This Row],[20]]),"DNF",CONCATENATE(RANK(rounds_cum_time[[#This Row],[20]],rounds_cum_time[20],1),"."))</f>
        <v>18.</v>
      </c>
      <c r="AD23" s="141" t="str">
        <f>IF(ISBLANK(laps_times[[#This Row],[21]]),"DNF",CONCATENATE(RANK(rounds_cum_time[[#This Row],[21]],rounds_cum_time[21],1),"."))</f>
        <v>17.</v>
      </c>
      <c r="AE23" s="141" t="str">
        <f>IF(ISBLANK(laps_times[[#This Row],[22]]),"DNF",CONCATENATE(RANK(rounds_cum_time[[#This Row],[22]],rounds_cum_time[22],1),"."))</f>
        <v>17.</v>
      </c>
      <c r="AF23" s="141" t="str">
        <f>IF(ISBLANK(laps_times[[#This Row],[23]]),"DNF",CONCATENATE(RANK(rounds_cum_time[[#This Row],[23]],rounds_cum_time[23],1),"."))</f>
        <v>17.</v>
      </c>
      <c r="AG23" s="141" t="str">
        <f>IF(ISBLANK(laps_times[[#This Row],[24]]),"DNF",CONCATENATE(RANK(rounds_cum_time[[#This Row],[24]],rounds_cum_time[24],1),"."))</f>
        <v>17.</v>
      </c>
      <c r="AH23" s="141" t="str">
        <f>IF(ISBLANK(laps_times[[#This Row],[25]]),"DNF",CONCATENATE(RANK(rounds_cum_time[[#This Row],[25]],rounds_cum_time[25],1),"."))</f>
        <v>17.</v>
      </c>
      <c r="AI23" s="141" t="str">
        <f>IF(ISBLANK(laps_times[[#This Row],[26]]),"DNF",CONCATENATE(RANK(rounds_cum_time[[#This Row],[26]],rounds_cum_time[26],1),"."))</f>
        <v>17.</v>
      </c>
      <c r="AJ23" s="141" t="str">
        <f>IF(ISBLANK(laps_times[[#This Row],[27]]),"DNF",CONCATENATE(RANK(rounds_cum_time[[#This Row],[27]],rounds_cum_time[27],1),"."))</f>
        <v>17.</v>
      </c>
      <c r="AK23" s="141" t="str">
        <f>IF(ISBLANK(laps_times[[#This Row],[28]]),"DNF",CONCATENATE(RANK(rounds_cum_time[[#This Row],[28]],rounds_cum_time[28],1),"."))</f>
        <v>17.</v>
      </c>
      <c r="AL23" s="141" t="str">
        <f>IF(ISBLANK(laps_times[[#This Row],[29]]),"DNF",CONCATENATE(RANK(rounds_cum_time[[#This Row],[29]],rounds_cum_time[29],1),"."))</f>
        <v>17.</v>
      </c>
      <c r="AM23" s="141" t="str">
        <f>IF(ISBLANK(laps_times[[#This Row],[30]]),"DNF",CONCATENATE(RANK(rounds_cum_time[[#This Row],[30]],rounds_cum_time[30],1),"."))</f>
        <v>17.</v>
      </c>
      <c r="AN23" s="141" t="str">
        <f>IF(ISBLANK(laps_times[[#This Row],[31]]),"DNF",CONCATENATE(RANK(rounds_cum_time[[#This Row],[31]],rounds_cum_time[31],1),"."))</f>
        <v>17.</v>
      </c>
      <c r="AO23" s="141" t="str">
        <f>IF(ISBLANK(laps_times[[#This Row],[32]]),"DNF",CONCATENATE(RANK(rounds_cum_time[[#This Row],[32]],rounds_cum_time[32],1),"."))</f>
        <v>17.</v>
      </c>
      <c r="AP23" s="141" t="str">
        <f>IF(ISBLANK(laps_times[[#This Row],[33]]),"DNF",CONCATENATE(RANK(rounds_cum_time[[#This Row],[33]],rounds_cum_time[33],1),"."))</f>
        <v>17.</v>
      </c>
      <c r="AQ23" s="141" t="str">
        <f>IF(ISBLANK(laps_times[[#This Row],[34]]),"DNF",CONCATENATE(RANK(rounds_cum_time[[#This Row],[34]],rounds_cum_time[34],1),"."))</f>
        <v>17.</v>
      </c>
      <c r="AR23" s="141" t="str">
        <f>IF(ISBLANK(laps_times[[#This Row],[35]]),"DNF",CONCATENATE(RANK(rounds_cum_time[[#This Row],[35]],rounds_cum_time[35],1),"."))</f>
        <v>17.</v>
      </c>
      <c r="AS23" s="141" t="str">
        <f>IF(ISBLANK(laps_times[[#This Row],[36]]),"DNF",CONCATENATE(RANK(rounds_cum_time[[#This Row],[36]],rounds_cum_time[36],1),"."))</f>
        <v>17.</v>
      </c>
      <c r="AT23" s="141" t="str">
        <f>IF(ISBLANK(laps_times[[#This Row],[37]]),"DNF",CONCATENATE(RANK(rounds_cum_time[[#This Row],[37]],rounds_cum_time[37],1),"."))</f>
        <v>17.</v>
      </c>
      <c r="AU23" s="141" t="str">
        <f>IF(ISBLANK(laps_times[[#This Row],[38]]),"DNF",CONCATENATE(RANK(rounds_cum_time[[#This Row],[38]],rounds_cum_time[38],1),"."))</f>
        <v>17.</v>
      </c>
      <c r="AV23" s="141" t="str">
        <f>IF(ISBLANK(laps_times[[#This Row],[39]]),"DNF",CONCATENATE(RANK(rounds_cum_time[[#This Row],[39]],rounds_cum_time[39],1),"."))</f>
        <v>17.</v>
      </c>
      <c r="AW23" s="141" t="str">
        <f>IF(ISBLANK(laps_times[[#This Row],[40]]),"DNF",CONCATENATE(RANK(rounds_cum_time[[#This Row],[40]],rounds_cum_time[40],1),"."))</f>
        <v>16.</v>
      </c>
      <c r="AX23" s="141" t="str">
        <f>IF(ISBLANK(laps_times[[#This Row],[41]]),"DNF",CONCATENATE(RANK(rounds_cum_time[[#This Row],[41]],rounds_cum_time[41],1),"."))</f>
        <v>16.</v>
      </c>
      <c r="AY23" s="141" t="str">
        <f>IF(ISBLANK(laps_times[[#This Row],[42]]),"DNF",CONCATENATE(RANK(rounds_cum_time[[#This Row],[42]],rounds_cum_time[42],1),"."))</f>
        <v>16.</v>
      </c>
      <c r="AZ23" s="141" t="str">
        <f>IF(ISBLANK(laps_times[[#This Row],[43]]),"DNF",CONCATENATE(RANK(rounds_cum_time[[#This Row],[43]],rounds_cum_time[43],1),"."))</f>
        <v>16.</v>
      </c>
      <c r="BA23" s="141" t="str">
        <f>IF(ISBLANK(laps_times[[#This Row],[44]]),"DNF",CONCATENATE(RANK(rounds_cum_time[[#This Row],[44]],rounds_cum_time[44],1),"."))</f>
        <v>16.</v>
      </c>
      <c r="BB23" s="141" t="str">
        <f>IF(ISBLANK(laps_times[[#This Row],[45]]),"DNF",CONCATENATE(RANK(rounds_cum_time[[#This Row],[45]],rounds_cum_time[45],1),"."))</f>
        <v>17.</v>
      </c>
      <c r="BC23" s="141" t="str">
        <f>IF(ISBLANK(laps_times[[#This Row],[46]]),"DNF",CONCATENATE(RANK(rounds_cum_time[[#This Row],[46]],rounds_cum_time[46],1),"."))</f>
        <v>17.</v>
      </c>
      <c r="BD23" s="141" t="str">
        <f>IF(ISBLANK(laps_times[[#This Row],[47]]),"DNF",CONCATENATE(RANK(rounds_cum_time[[#This Row],[47]],rounds_cum_time[47],1),"."))</f>
        <v>17.</v>
      </c>
      <c r="BE23" s="141" t="str">
        <f>IF(ISBLANK(laps_times[[#This Row],[48]]),"DNF",CONCATENATE(RANK(rounds_cum_time[[#This Row],[48]],rounds_cum_time[48],1),"."))</f>
        <v>17.</v>
      </c>
      <c r="BF23" s="141" t="str">
        <f>IF(ISBLANK(laps_times[[#This Row],[49]]),"DNF",CONCATENATE(RANK(rounds_cum_time[[#This Row],[49]],rounds_cum_time[49],1),"."))</f>
        <v>17.</v>
      </c>
      <c r="BG23" s="141" t="str">
        <f>IF(ISBLANK(laps_times[[#This Row],[50]]),"DNF",CONCATENATE(RANK(rounds_cum_time[[#This Row],[50]],rounds_cum_time[50],1),"."))</f>
        <v>17.</v>
      </c>
      <c r="BH23" s="141" t="str">
        <f>IF(ISBLANK(laps_times[[#This Row],[51]]),"DNF",CONCATENATE(RANK(rounds_cum_time[[#This Row],[51]],rounds_cum_time[51],1),"."))</f>
        <v>17.</v>
      </c>
      <c r="BI23" s="141" t="str">
        <f>IF(ISBLANK(laps_times[[#This Row],[52]]),"DNF",CONCATENATE(RANK(rounds_cum_time[[#This Row],[52]],rounds_cum_time[52],1),"."))</f>
        <v>17.</v>
      </c>
      <c r="BJ23" s="141" t="str">
        <f>IF(ISBLANK(laps_times[[#This Row],[53]]),"DNF",CONCATENATE(RANK(rounds_cum_time[[#This Row],[53]],rounds_cum_time[53],1),"."))</f>
        <v>17.</v>
      </c>
      <c r="BK23" s="141" t="str">
        <f>IF(ISBLANK(laps_times[[#This Row],[54]]),"DNF",CONCATENATE(RANK(rounds_cum_time[[#This Row],[54]],rounds_cum_time[54],1),"."))</f>
        <v>17.</v>
      </c>
      <c r="BL23" s="141" t="str">
        <f>IF(ISBLANK(laps_times[[#This Row],[55]]),"DNF",CONCATENATE(RANK(rounds_cum_time[[#This Row],[55]],rounds_cum_time[55],1),"."))</f>
        <v>17.</v>
      </c>
      <c r="BM23" s="141" t="str">
        <f>IF(ISBLANK(laps_times[[#This Row],[56]]),"DNF",CONCATENATE(RANK(rounds_cum_time[[#This Row],[56]],rounds_cum_time[56],1),"."))</f>
        <v>17.</v>
      </c>
      <c r="BN23" s="141" t="str">
        <f>IF(ISBLANK(laps_times[[#This Row],[57]]),"DNF",CONCATENATE(RANK(rounds_cum_time[[#This Row],[57]],rounds_cum_time[57],1),"."))</f>
        <v>17.</v>
      </c>
      <c r="BO23" s="141" t="str">
        <f>IF(ISBLANK(laps_times[[#This Row],[58]]),"DNF",CONCATENATE(RANK(rounds_cum_time[[#This Row],[58]],rounds_cum_time[58],1),"."))</f>
        <v>17.</v>
      </c>
      <c r="BP23" s="141" t="str">
        <f>IF(ISBLANK(laps_times[[#This Row],[59]]),"DNF",CONCATENATE(RANK(rounds_cum_time[[#This Row],[59]],rounds_cum_time[59],1),"."))</f>
        <v>17.</v>
      </c>
      <c r="BQ23" s="141" t="str">
        <f>IF(ISBLANK(laps_times[[#This Row],[60]]),"DNF",CONCATENATE(RANK(rounds_cum_time[[#This Row],[60]],rounds_cum_time[60],1),"."))</f>
        <v>18.</v>
      </c>
      <c r="BR23" s="141" t="str">
        <f>IF(ISBLANK(laps_times[[#This Row],[61]]),"DNF",CONCATENATE(RANK(rounds_cum_time[[#This Row],[61]],rounds_cum_time[61],1),"."))</f>
        <v>18.</v>
      </c>
      <c r="BS23" s="141" t="str">
        <f>IF(ISBLANK(laps_times[[#This Row],[62]]),"DNF",CONCATENATE(RANK(rounds_cum_time[[#This Row],[62]],rounds_cum_time[62],1),"."))</f>
        <v>18.</v>
      </c>
      <c r="BT23" s="142" t="str">
        <f>IF(ISBLANK(laps_times[[#This Row],[63]]),"DNF",CONCATENATE(RANK(rounds_cum_time[[#This Row],[63]],rounds_cum_time[63],1),"."))</f>
        <v>18.</v>
      </c>
    </row>
    <row r="24" spans="2:72" x14ac:dyDescent="0.2">
      <c r="B24" s="130">
        <f>laps_times[[#This Row],[poř]]</f>
        <v>19</v>
      </c>
      <c r="C24" s="140">
        <f>laps_times[[#This Row],[s.č.]]</f>
        <v>62</v>
      </c>
      <c r="D24" s="131" t="str">
        <f>laps_times[[#This Row],[jméno]]</f>
        <v>Sedlák Pavel</v>
      </c>
      <c r="E24" s="132">
        <f>laps_times[[#This Row],[roč]]</f>
        <v>1971</v>
      </c>
      <c r="F24" s="132" t="str">
        <f>laps_times[[#This Row],[kat]]</f>
        <v>M3</v>
      </c>
      <c r="G24" s="132">
        <f>laps_times[[#This Row],[poř_kat]]</f>
        <v>9</v>
      </c>
      <c r="H24" s="131" t="str">
        <f>IF(ISBLANK(laps_times[[#This Row],[klub]]),"-",laps_times[[#This Row],[klub]])</f>
        <v>MK Seitl Ostrava</v>
      </c>
      <c r="I24" s="134">
        <f>laps_times[[#This Row],[celk. čas]]</f>
        <v>0.13448109953703705</v>
      </c>
      <c r="J24" s="141" t="str">
        <f>IF(ISBLANK(laps_times[[#This Row],[1]]),"DNF",CONCATENATE(RANK(rounds_cum_time[[#This Row],[1]],rounds_cum_time[1],1),"."))</f>
        <v>19.</v>
      </c>
      <c r="K24" s="141" t="str">
        <f>IF(ISBLANK(laps_times[[#This Row],[2]]),"DNF",CONCATENATE(RANK(rounds_cum_time[[#This Row],[2]],rounds_cum_time[2],1),"."))</f>
        <v>18.</v>
      </c>
      <c r="L24" s="141" t="str">
        <f>IF(ISBLANK(laps_times[[#This Row],[3]]),"DNF",CONCATENATE(RANK(rounds_cum_time[[#This Row],[3]],rounds_cum_time[3],1),"."))</f>
        <v>18.</v>
      </c>
      <c r="M24" s="141" t="str">
        <f>IF(ISBLANK(laps_times[[#This Row],[4]]),"DNF",CONCATENATE(RANK(rounds_cum_time[[#This Row],[4]],rounds_cum_time[4],1),"."))</f>
        <v>17.</v>
      </c>
      <c r="N24" s="141" t="str">
        <f>IF(ISBLANK(laps_times[[#This Row],[5]]),"DNF",CONCATENATE(RANK(rounds_cum_time[[#This Row],[5]],rounds_cum_time[5],1),"."))</f>
        <v>17.</v>
      </c>
      <c r="O24" s="141" t="str">
        <f>IF(ISBLANK(laps_times[[#This Row],[6]]),"DNF",CONCATENATE(RANK(rounds_cum_time[[#This Row],[6]],rounds_cum_time[6],1),"."))</f>
        <v>17.</v>
      </c>
      <c r="P24" s="141" t="str">
        <f>IF(ISBLANK(laps_times[[#This Row],[7]]),"DNF",CONCATENATE(RANK(rounds_cum_time[[#This Row],[7]],rounds_cum_time[7],1),"."))</f>
        <v>16.</v>
      </c>
      <c r="Q24" s="141" t="str">
        <f>IF(ISBLANK(laps_times[[#This Row],[8]]),"DNF",CONCATENATE(RANK(rounds_cum_time[[#This Row],[8]],rounds_cum_time[8],1),"."))</f>
        <v>17.</v>
      </c>
      <c r="R24" s="141" t="str">
        <f>IF(ISBLANK(laps_times[[#This Row],[9]]),"DNF",CONCATENATE(RANK(rounds_cum_time[[#This Row],[9]],rounds_cum_time[9],1),"."))</f>
        <v>17.</v>
      </c>
      <c r="S24" s="141" t="str">
        <f>IF(ISBLANK(laps_times[[#This Row],[10]]),"DNF",CONCATENATE(RANK(rounds_cum_time[[#This Row],[10]],rounds_cum_time[10],1),"."))</f>
        <v>17.</v>
      </c>
      <c r="T24" s="141" t="str">
        <f>IF(ISBLANK(laps_times[[#This Row],[11]]),"DNF",CONCATENATE(RANK(rounds_cum_time[[#This Row],[11]],rounds_cum_time[11],1),"."))</f>
        <v>17.</v>
      </c>
      <c r="U24" s="141" t="str">
        <f>IF(ISBLANK(laps_times[[#This Row],[12]]),"DNF",CONCATENATE(RANK(rounds_cum_time[[#This Row],[12]],rounds_cum_time[12],1),"."))</f>
        <v>17.</v>
      </c>
      <c r="V24" s="141" t="str">
        <f>IF(ISBLANK(laps_times[[#This Row],[13]]),"DNF",CONCATENATE(RANK(rounds_cum_time[[#This Row],[13]],rounds_cum_time[13],1),"."))</f>
        <v>17.</v>
      </c>
      <c r="W24" s="141" t="str">
        <f>IF(ISBLANK(laps_times[[#This Row],[14]]),"DNF",CONCATENATE(RANK(rounds_cum_time[[#This Row],[14]],rounds_cum_time[14],1),"."))</f>
        <v>17.</v>
      </c>
      <c r="X24" s="141" t="str">
        <f>IF(ISBLANK(laps_times[[#This Row],[15]]),"DNF",CONCATENATE(RANK(rounds_cum_time[[#This Row],[15]],rounds_cum_time[15],1),"."))</f>
        <v>17.</v>
      </c>
      <c r="Y24" s="141" t="str">
        <f>IF(ISBLANK(laps_times[[#This Row],[16]]),"DNF",CONCATENATE(RANK(rounds_cum_time[[#This Row],[16]],rounds_cum_time[16],1),"."))</f>
        <v>19.</v>
      </c>
      <c r="Z24" s="141" t="str">
        <f>IF(ISBLANK(laps_times[[#This Row],[17]]),"DNF",CONCATENATE(RANK(rounds_cum_time[[#This Row],[17]],rounds_cum_time[17],1),"."))</f>
        <v>19.</v>
      </c>
      <c r="AA24" s="141" t="str">
        <f>IF(ISBLANK(laps_times[[#This Row],[18]]),"DNF",CONCATENATE(RANK(rounds_cum_time[[#This Row],[18]],rounds_cum_time[18],1),"."))</f>
        <v>19.</v>
      </c>
      <c r="AB24" s="141" t="str">
        <f>IF(ISBLANK(laps_times[[#This Row],[19]]),"DNF",CONCATENATE(RANK(rounds_cum_time[[#This Row],[19]],rounds_cum_time[19],1),"."))</f>
        <v>19.</v>
      </c>
      <c r="AC24" s="141" t="str">
        <f>IF(ISBLANK(laps_times[[#This Row],[20]]),"DNF",CONCATENATE(RANK(rounds_cum_time[[#This Row],[20]],rounds_cum_time[20],1),"."))</f>
        <v>19.</v>
      </c>
      <c r="AD24" s="141" t="str">
        <f>IF(ISBLANK(laps_times[[#This Row],[21]]),"DNF",CONCATENATE(RANK(rounds_cum_time[[#This Row],[21]],rounds_cum_time[21],1),"."))</f>
        <v>19.</v>
      </c>
      <c r="AE24" s="141" t="str">
        <f>IF(ISBLANK(laps_times[[#This Row],[22]]),"DNF",CONCATENATE(RANK(rounds_cum_time[[#This Row],[22]],rounds_cum_time[22],1),"."))</f>
        <v>19.</v>
      </c>
      <c r="AF24" s="141" t="str">
        <f>IF(ISBLANK(laps_times[[#This Row],[23]]),"DNF",CONCATENATE(RANK(rounds_cum_time[[#This Row],[23]],rounds_cum_time[23],1),"."))</f>
        <v>19.</v>
      </c>
      <c r="AG24" s="141" t="str">
        <f>IF(ISBLANK(laps_times[[#This Row],[24]]),"DNF",CONCATENATE(RANK(rounds_cum_time[[#This Row],[24]],rounds_cum_time[24],1),"."))</f>
        <v>19.</v>
      </c>
      <c r="AH24" s="141" t="str">
        <f>IF(ISBLANK(laps_times[[#This Row],[25]]),"DNF",CONCATENATE(RANK(rounds_cum_time[[#This Row],[25]],rounds_cum_time[25],1),"."))</f>
        <v>19.</v>
      </c>
      <c r="AI24" s="141" t="str">
        <f>IF(ISBLANK(laps_times[[#This Row],[26]]),"DNF",CONCATENATE(RANK(rounds_cum_time[[#This Row],[26]],rounds_cum_time[26],1),"."))</f>
        <v>19.</v>
      </c>
      <c r="AJ24" s="141" t="str">
        <f>IF(ISBLANK(laps_times[[#This Row],[27]]),"DNF",CONCATENATE(RANK(rounds_cum_time[[#This Row],[27]],rounds_cum_time[27],1),"."))</f>
        <v>19.</v>
      </c>
      <c r="AK24" s="141" t="str">
        <f>IF(ISBLANK(laps_times[[#This Row],[28]]),"DNF",CONCATENATE(RANK(rounds_cum_time[[#This Row],[28]],rounds_cum_time[28],1),"."))</f>
        <v>19.</v>
      </c>
      <c r="AL24" s="141" t="str">
        <f>IF(ISBLANK(laps_times[[#This Row],[29]]),"DNF",CONCATENATE(RANK(rounds_cum_time[[#This Row],[29]],rounds_cum_time[29],1),"."))</f>
        <v>19.</v>
      </c>
      <c r="AM24" s="141" t="str">
        <f>IF(ISBLANK(laps_times[[#This Row],[30]]),"DNF",CONCATENATE(RANK(rounds_cum_time[[#This Row],[30]],rounds_cum_time[30],1),"."))</f>
        <v>19.</v>
      </c>
      <c r="AN24" s="141" t="str">
        <f>IF(ISBLANK(laps_times[[#This Row],[31]]),"DNF",CONCATENATE(RANK(rounds_cum_time[[#This Row],[31]],rounds_cum_time[31],1),"."))</f>
        <v>19.</v>
      </c>
      <c r="AO24" s="141" t="str">
        <f>IF(ISBLANK(laps_times[[#This Row],[32]]),"DNF",CONCATENATE(RANK(rounds_cum_time[[#This Row],[32]],rounds_cum_time[32],1),"."))</f>
        <v>19.</v>
      </c>
      <c r="AP24" s="141" t="str">
        <f>IF(ISBLANK(laps_times[[#This Row],[33]]),"DNF",CONCATENATE(RANK(rounds_cum_time[[#This Row],[33]],rounds_cum_time[33],1),"."))</f>
        <v>20.</v>
      </c>
      <c r="AQ24" s="141" t="str">
        <f>IF(ISBLANK(laps_times[[#This Row],[34]]),"DNF",CONCATENATE(RANK(rounds_cum_time[[#This Row],[34]],rounds_cum_time[34],1),"."))</f>
        <v>20.</v>
      </c>
      <c r="AR24" s="141" t="str">
        <f>IF(ISBLANK(laps_times[[#This Row],[35]]),"DNF",CONCATENATE(RANK(rounds_cum_time[[#This Row],[35]],rounds_cum_time[35],1),"."))</f>
        <v>22.</v>
      </c>
      <c r="AS24" s="141" t="str">
        <f>IF(ISBLANK(laps_times[[#This Row],[36]]),"DNF",CONCATENATE(RANK(rounds_cum_time[[#This Row],[36]],rounds_cum_time[36],1),"."))</f>
        <v>22.</v>
      </c>
      <c r="AT24" s="141" t="str">
        <f>IF(ISBLANK(laps_times[[#This Row],[37]]),"DNF",CONCATENATE(RANK(rounds_cum_time[[#This Row],[37]],rounds_cum_time[37],1),"."))</f>
        <v>22.</v>
      </c>
      <c r="AU24" s="141" t="str">
        <f>IF(ISBLANK(laps_times[[#This Row],[38]]),"DNF",CONCATENATE(RANK(rounds_cum_time[[#This Row],[38]],rounds_cum_time[38],1),"."))</f>
        <v>22.</v>
      </c>
      <c r="AV24" s="141" t="str">
        <f>IF(ISBLANK(laps_times[[#This Row],[39]]),"DNF",CONCATENATE(RANK(rounds_cum_time[[#This Row],[39]],rounds_cum_time[39],1),"."))</f>
        <v>22.</v>
      </c>
      <c r="AW24" s="141" t="str">
        <f>IF(ISBLANK(laps_times[[#This Row],[40]]),"DNF",CONCATENATE(RANK(rounds_cum_time[[#This Row],[40]],rounds_cum_time[40],1),"."))</f>
        <v>20.</v>
      </c>
      <c r="AX24" s="141" t="str">
        <f>IF(ISBLANK(laps_times[[#This Row],[41]]),"DNF",CONCATENATE(RANK(rounds_cum_time[[#This Row],[41]],rounds_cum_time[41],1),"."))</f>
        <v>20.</v>
      </c>
      <c r="AY24" s="141" t="str">
        <f>IF(ISBLANK(laps_times[[#This Row],[42]]),"DNF",CONCATENATE(RANK(rounds_cum_time[[#This Row],[42]],rounds_cum_time[42],1),"."))</f>
        <v>20.</v>
      </c>
      <c r="AZ24" s="141" t="str">
        <f>IF(ISBLANK(laps_times[[#This Row],[43]]),"DNF",CONCATENATE(RANK(rounds_cum_time[[#This Row],[43]],rounds_cum_time[43],1),"."))</f>
        <v>20.</v>
      </c>
      <c r="BA24" s="141" t="str">
        <f>IF(ISBLANK(laps_times[[#This Row],[44]]),"DNF",CONCATENATE(RANK(rounds_cum_time[[#This Row],[44]],rounds_cum_time[44],1),"."))</f>
        <v>20.</v>
      </c>
      <c r="BB24" s="141" t="str">
        <f>IF(ISBLANK(laps_times[[#This Row],[45]]),"DNF",CONCATENATE(RANK(rounds_cum_time[[#This Row],[45]],rounds_cum_time[45],1),"."))</f>
        <v>20.</v>
      </c>
      <c r="BC24" s="141" t="str">
        <f>IF(ISBLANK(laps_times[[#This Row],[46]]),"DNF",CONCATENATE(RANK(rounds_cum_time[[#This Row],[46]],rounds_cum_time[46],1),"."))</f>
        <v>20.</v>
      </c>
      <c r="BD24" s="141" t="str">
        <f>IF(ISBLANK(laps_times[[#This Row],[47]]),"DNF",CONCATENATE(RANK(rounds_cum_time[[#This Row],[47]],rounds_cum_time[47],1),"."))</f>
        <v>20.</v>
      </c>
      <c r="BE24" s="141" t="str">
        <f>IF(ISBLANK(laps_times[[#This Row],[48]]),"DNF",CONCATENATE(RANK(rounds_cum_time[[#This Row],[48]],rounds_cum_time[48],1),"."))</f>
        <v>19.</v>
      </c>
      <c r="BF24" s="141" t="str">
        <f>IF(ISBLANK(laps_times[[#This Row],[49]]),"DNF",CONCATENATE(RANK(rounds_cum_time[[#This Row],[49]],rounds_cum_time[49],1),"."))</f>
        <v>19.</v>
      </c>
      <c r="BG24" s="141" t="str">
        <f>IF(ISBLANK(laps_times[[#This Row],[50]]),"DNF",CONCATENATE(RANK(rounds_cum_time[[#This Row],[50]],rounds_cum_time[50],1),"."))</f>
        <v>19.</v>
      </c>
      <c r="BH24" s="141" t="str">
        <f>IF(ISBLANK(laps_times[[#This Row],[51]]),"DNF",CONCATENATE(RANK(rounds_cum_time[[#This Row],[51]],rounds_cum_time[51],1),"."))</f>
        <v>19.</v>
      </c>
      <c r="BI24" s="141" t="str">
        <f>IF(ISBLANK(laps_times[[#This Row],[52]]),"DNF",CONCATENATE(RANK(rounds_cum_time[[#This Row],[52]],rounds_cum_time[52],1),"."))</f>
        <v>19.</v>
      </c>
      <c r="BJ24" s="141" t="str">
        <f>IF(ISBLANK(laps_times[[#This Row],[53]]),"DNF",CONCATENATE(RANK(rounds_cum_time[[#This Row],[53]],rounds_cum_time[53],1),"."))</f>
        <v>19.</v>
      </c>
      <c r="BK24" s="141" t="str">
        <f>IF(ISBLANK(laps_times[[#This Row],[54]]),"DNF",CONCATENATE(RANK(rounds_cum_time[[#This Row],[54]],rounds_cum_time[54],1),"."))</f>
        <v>20.</v>
      </c>
      <c r="BL24" s="141" t="str">
        <f>IF(ISBLANK(laps_times[[#This Row],[55]]),"DNF",CONCATENATE(RANK(rounds_cum_time[[#This Row],[55]],rounds_cum_time[55],1),"."))</f>
        <v>20.</v>
      </c>
      <c r="BM24" s="141" t="str">
        <f>IF(ISBLANK(laps_times[[#This Row],[56]]),"DNF",CONCATENATE(RANK(rounds_cum_time[[#This Row],[56]],rounds_cum_time[56],1),"."))</f>
        <v>20.</v>
      </c>
      <c r="BN24" s="141" t="str">
        <f>IF(ISBLANK(laps_times[[#This Row],[57]]),"DNF",CONCATENATE(RANK(rounds_cum_time[[#This Row],[57]],rounds_cum_time[57],1),"."))</f>
        <v>20.</v>
      </c>
      <c r="BO24" s="141" t="str">
        <f>IF(ISBLANK(laps_times[[#This Row],[58]]),"DNF",CONCATENATE(RANK(rounds_cum_time[[#This Row],[58]],rounds_cum_time[58],1),"."))</f>
        <v>20.</v>
      </c>
      <c r="BP24" s="141" t="str">
        <f>IF(ISBLANK(laps_times[[#This Row],[59]]),"DNF",CONCATENATE(RANK(rounds_cum_time[[#This Row],[59]],rounds_cum_time[59],1),"."))</f>
        <v>20.</v>
      </c>
      <c r="BQ24" s="141" t="str">
        <f>IF(ISBLANK(laps_times[[#This Row],[60]]),"DNF",CONCATENATE(RANK(rounds_cum_time[[#This Row],[60]],rounds_cum_time[60],1),"."))</f>
        <v>20.</v>
      </c>
      <c r="BR24" s="141" t="str">
        <f>IF(ISBLANK(laps_times[[#This Row],[61]]),"DNF",CONCATENATE(RANK(rounds_cum_time[[#This Row],[61]],rounds_cum_time[61],1),"."))</f>
        <v>20.</v>
      </c>
      <c r="BS24" s="141" t="str">
        <f>IF(ISBLANK(laps_times[[#This Row],[62]]),"DNF",CONCATENATE(RANK(rounds_cum_time[[#This Row],[62]],rounds_cum_time[62],1),"."))</f>
        <v>20.</v>
      </c>
      <c r="BT24" s="142" t="str">
        <f>IF(ISBLANK(laps_times[[#This Row],[63]]),"DNF",CONCATENATE(RANK(rounds_cum_time[[#This Row],[63]],rounds_cum_time[63],1),"."))</f>
        <v>19.</v>
      </c>
    </row>
    <row r="25" spans="2:72" x14ac:dyDescent="0.2">
      <c r="B25" s="130">
        <f>laps_times[[#This Row],[poř]]</f>
        <v>20</v>
      </c>
      <c r="C25" s="140">
        <f>laps_times[[#This Row],[s.č.]]</f>
        <v>108</v>
      </c>
      <c r="D25" s="131" t="str">
        <f>laps_times[[#This Row],[jméno]]</f>
        <v>Sedláček Aleš</v>
      </c>
      <c r="E25" s="132">
        <f>laps_times[[#This Row],[roč]]</f>
        <v>1976</v>
      </c>
      <c r="F25" s="132" t="str">
        <f>laps_times[[#This Row],[kat]]</f>
        <v>M3</v>
      </c>
      <c r="G25" s="132">
        <f>laps_times[[#This Row],[poř_kat]]</f>
        <v>10</v>
      </c>
      <c r="H25" s="131" t="str">
        <f>IF(ISBLANK(laps_times[[#This Row],[klub]]),"-",laps_times[[#This Row],[klub]])</f>
        <v>Sokol Přísnotice</v>
      </c>
      <c r="I25" s="134">
        <f>laps_times[[#This Row],[celk. čas]]</f>
        <v>0.13451939814814814</v>
      </c>
      <c r="J25" s="141" t="str">
        <f>IF(ISBLANK(laps_times[[#This Row],[1]]),"DNF",CONCATENATE(RANK(rounds_cum_time[[#This Row],[1]],rounds_cum_time[1],1),"."))</f>
        <v>21.</v>
      </c>
      <c r="K25" s="141" t="str">
        <f>IF(ISBLANK(laps_times[[#This Row],[2]]),"DNF",CONCATENATE(RANK(rounds_cum_time[[#This Row],[2]],rounds_cum_time[2],1),"."))</f>
        <v>20.</v>
      </c>
      <c r="L25" s="141" t="str">
        <f>IF(ISBLANK(laps_times[[#This Row],[3]]),"DNF",CONCATENATE(RANK(rounds_cum_time[[#This Row],[3]],rounds_cum_time[3],1),"."))</f>
        <v>20.</v>
      </c>
      <c r="M25" s="141" t="str">
        <f>IF(ISBLANK(laps_times[[#This Row],[4]]),"DNF",CONCATENATE(RANK(rounds_cum_time[[#This Row],[4]],rounds_cum_time[4],1),"."))</f>
        <v>20.</v>
      </c>
      <c r="N25" s="141" t="str">
        <f>IF(ISBLANK(laps_times[[#This Row],[5]]),"DNF",CONCATENATE(RANK(rounds_cum_time[[#This Row],[5]],rounds_cum_time[5],1),"."))</f>
        <v>21.</v>
      </c>
      <c r="O25" s="141" t="str">
        <f>IF(ISBLANK(laps_times[[#This Row],[6]]),"DNF",CONCATENATE(RANK(rounds_cum_time[[#This Row],[6]],rounds_cum_time[6],1),"."))</f>
        <v>21.</v>
      </c>
      <c r="P25" s="141" t="str">
        <f>IF(ISBLANK(laps_times[[#This Row],[7]]),"DNF",CONCATENATE(RANK(rounds_cum_time[[#This Row],[7]],rounds_cum_time[7],1),"."))</f>
        <v>21.</v>
      </c>
      <c r="Q25" s="141" t="str">
        <f>IF(ISBLANK(laps_times[[#This Row],[8]]),"DNF",CONCATENATE(RANK(rounds_cum_time[[#This Row],[8]],rounds_cum_time[8],1),"."))</f>
        <v>21.</v>
      </c>
      <c r="R25" s="141" t="str">
        <f>IF(ISBLANK(laps_times[[#This Row],[9]]),"DNF",CONCATENATE(RANK(rounds_cum_time[[#This Row],[9]],rounds_cum_time[9],1),"."))</f>
        <v>21.</v>
      </c>
      <c r="S25" s="141" t="str">
        <f>IF(ISBLANK(laps_times[[#This Row],[10]]),"DNF",CONCATENATE(RANK(rounds_cum_time[[#This Row],[10]],rounds_cum_time[10],1),"."))</f>
        <v>21.</v>
      </c>
      <c r="T25" s="141" t="str">
        <f>IF(ISBLANK(laps_times[[#This Row],[11]]),"DNF",CONCATENATE(RANK(rounds_cum_time[[#This Row],[11]],rounds_cum_time[11],1),"."))</f>
        <v>21.</v>
      </c>
      <c r="U25" s="141" t="str">
        <f>IF(ISBLANK(laps_times[[#This Row],[12]]),"DNF",CONCATENATE(RANK(rounds_cum_time[[#This Row],[12]],rounds_cum_time[12],1),"."))</f>
        <v>21.</v>
      </c>
      <c r="V25" s="141" t="str">
        <f>IF(ISBLANK(laps_times[[#This Row],[13]]),"DNF",CONCATENATE(RANK(rounds_cum_time[[#This Row],[13]],rounds_cum_time[13],1),"."))</f>
        <v>21.</v>
      </c>
      <c r="W25" s="141" t="str">
        <f>IF(ISBLANK(laps_times[[#This Row],[14]]),"DNF",CONCATENATE(RANK(rounds_cum_time[[#This Row],[14]],rounds_cum_time[14],1),"."))</f>
        <v>21.</v>
      </c>
      <c r="X25" s="141" t="str">
        <f>IF(ISBLANK(laps_times[[#This Row],[15]]),"DNF",CONCATENATE(RANK(rounds_cum_time[[#This Row],[15]],rounds_cum_time[15],1),"."))</f>
        <v>21.</v>
      </c>
      <c r="Y25" s="141" t="str">
        <f>IF(ISBLANK(laps_times[[#This Row],[16]]),"DNF",CONCATENATE(RANK(rounds_cum_time[[#This Row],[16]],rounds_cum_time[16],1),"."))</f>
        <v>20.</v>
      </c>
      <c r="Z25" s="141" t="str">
        <f>IF(ISBLANK(laps_times[[#This Row],[17]]),"DNF",CONCATENATE(RANK(rounds_cum_time[[#This Row],[17]],rounds_cum_time[17],1),"."))</f>
        <v>20.</v>
      </c>
      <c r="AA25" s="141" t="str">
        <f>IF(ISBLANK(laps_times[[#This Row],[18]]),"DNF",CONCATENATE(RANK(rounds_cum_time[[#This Row],[18]],rounds_cum_time[18],1),"."))</f>
        <v>20.</v>
      </c>
      <c r="AB25" s="141" t="str">
        <f>IF(ISBLANK(laps_times[[#This Row],[19]]),"DNF",CONCATENATE(RANK(rounds_cum_time[[#This Row],[19]],rounds_cum_time[19],1),"."))</f>
        <v>20.</v>
      </c>
      <c r="AC25" s="141" t="str">
        <f>IF(ISBLANK(laps_times[[#This Row],[20]]),"DNF",CONCATENATE(RANK(rounds_cum_time[[#This Row],[20]],rounds_cum_time[20],1),"."))</f>
        <v>20.</v>
      </c>
      <c r="AD25" s="141" t="str">
        <f>IF(ISBLANK(laps_times[[#This Row],[21]]),"DNF",CONCATENATE(RANK(rounds_cum_time[[#This Row],[21]],rounds_cum_time[21],1),"."))</f>
        <v>20.</v>
      </c>
      <c r="AE25" s="141" t="str">
        <f>IF(ISBLANK(laps_times[[#This Row],[22]]),"DNF",CONCATENATE(RANK(rounds_cum_time[[#This Row],[22]],rounds_cum_time[22],1),"."))</f>
        <v>20.</v>
      </c>
      <c r="AF25" s="141" t="str">
        <f>IF(ISBLANK(laps_times[[#This Row],[23]]),"DNF",CONCATENATE(RANK(rounds_cum_time[[#This Row],[23]],rounds_cum_time[23],1),"."))</f>
        <v>20.</v>
      </c>
      <c r="AG25" s="141" t="str">
        <f>IF(ISBLANK(laps_times[[#This Row],[24]]),"DNF",CONCATENATE(RANK(rounds_cum_time[[#This Row],[24]],rounds_cum_time[24],1),"."))</f>
        <v>20.</v>
      </c>
      <c r="AH25" s="141" t="str">
        <f>IF(ISBLANK(laps_times[[#This Row],[25]]),"DNF",CONCATENATE(RANK(rounds_cum_time[[#This Row],[25]],rounds_cum_time[25],1),"."))</f>
        <v>20.</v>
      </c>
      <c r="AI25" s="141" t="str">
        <f>IF(ISBLANK(laps_times[[#This Row],[26]]),"DNF",CONCATENATE(RANK(rounds_cum_time[[#This Row],[26]],rounds_cum_time[26],1),"."))</f>
        <v>20.</v>
      </c>
      <c r="AJ25" s="141" t="str">
        <f>IF(ISBLANK(laps_times[[#This Row],[27]]),"DNF",CONCATENATE(RANK(rounds_cum_time[[#This Row],[27]],rounds_cum_time[27],1),"."))</f>
        <v>20.</v>
      </c>
      <c r="AK25" s="141" t="str">
        <f>IF(ISBLANK(laps_times[[#This Row],[28]]),"DNF",CONCATENATE(RANK(rounds_cum_time[[#This Row],[28]],rounds_cum_time[28],1),"."))</f>
        <v>22.</v>
      </c>
      <c r="AL25" s="141" t="str">
        <f>IF(ISBLANK(laps_times[[#This Row],[29]]),"DNF",CONCATENATE(RANK(rounds_cum_time[[#This Row],[29]],rounds_cum_time[29],1),"."))</f>
        <v>22.</v>
      </c>
      <c r="AM25" s="141" t="str">
        <f>IF(ISBLANK(laps_times[[#This Row],[30]]),"DNF",CONCATENATE(RANK(rounds_cum_time[[#This Row],[30]],rounds_cum_time[30],1),"."))</f>
        <v>21.</v>
      </c>
      <c r="AN25" s="141" t="str">
        <f>IF(ISBLANK(laps_times[[#This Row],[31]]),"DNF",CONCATENATE(RANK(rounds_cum_time[[#This Row],[31]],rounds_cum_time[31],1),"."))</f>
        <v>21.</v>
      </c>
      <c r="AO25" s="141" t="str">
        <f>IF(ISBLANK(laps_times[[#This Row],[32]]),"DNF",CONCATENATE(RANK(rounds_cum_time[[#This Row],[32]],rounds_cum_time[32],1),"."))</f>
        <v>21.</v>
      </c>
      <c r="AP25" s="141" t="str">
        <f>IF(ISBLANK(laps_times[[#This Row],[33]]),"DNF",CONCATENATE(RANK(rounds_cum_time[[#This Row],[33]],rounds_cum_time[33],1),"."))</f>
        <v>22.</v>
      </c>
      <c r="AQ25" s="141" t="str">
        <f>IF(ISBLANK(laps_times[[#This Row],[34]]),"DNF",CONCATENATE(RANK(rounds_cum_time[[#This Row],[34]],rounds_cum_time[34],1),"."))</f>
        <v>22.</v>
      </c>
      <c r="AR25" s="141" t="str">
        <f>IF(ISBLANK(laps_times[[#This Row],[35]]),"DNF",CONCATENATE(RANK(rounds_cum_time[[#This Row],[35]],rounds_cum_time[35],1),"."))</f>
        <v>21.</v>
      </c>
      <c r="AS25" s="141" t="str">
        <f>IF(ISBLANK(laps_times[[#This Row],[36]]),"DNF",CONCATENATE(RANK(rounds_cum_time[[#This Row],[36]],rounds_cum_time[36],1),"."))</f>
        <v>21.</v>
      </c>
      <c r="AT25" s="141" t="str">
        <f>IF(ISBLANK(laps_times[[#This Row],[37]]),"DNF",CONCATENATE(RANK(rounds_cum_time[[#This Row],[37]],rounds_cum_time[37],1),"."))</f>
        <v>21.</v>
      </c>
      <c r="AU25" s="141" t="str">
        <f>IF(ISBLANK(laps_times[[#This Row],[38]]),"DNF",CONCATENATE(RANK(rounds_cum_time[[#This Row],[38]],rounds_cum_time[38],1),"."))</f>
        <v>21.</v>
      </c>
      <c r="AV25" s="141" t="str">
        <f>IF(ISBLANK(laps_times[[#This Row],[39]]),"DNF",CONCATENATE(RANK(rounds_cum_time[[#This Row],[39]],rounds_cum_time[39],1),"."))</f>
        <v>21.</v>
      </c>
      <c r="AW25" s="141" t="str">
        <f>IF(ISBLANK(laps_times[[#This Row],[40]]),"DNF",CONCATENATE(RANK(rounds_cum_time[[#This Row],[40]],rounds_cum_time[40],1),"."))</f>
        <v>21.</v>
      </c>
      <c r="AX25" s="141" t="str">
        <f>IF(ISBLANK(laps_times[[#This Row],[41]]),"DNF",CONCATENATE(RANK(rounds_cum_time[[#This Row],[41]],rounds_cum_time[41],1),"."))</f>
        <v>21.</v>
      </c>
      <c r="AY25" s="141" t="str">
        <f>IF(ISBLANK(laps_times[[#This Row],[42]]),"DNF",CONCATENATE(RANK(rounds_cum_time[[#This Row],[42]],rounds_cum_time[42],1),"."))</f>
        <v>21.</v>
      </c>
      <c r="AZ25" s="141" t="str">
        <f>IF(ISBLANK(laps_times[[#This Row],[43]]),"DNF",CONCATENATE(RANK(rounds_cum_time[[#This Row],[43]],rounds_cum_time[43],1),"."))</f>
        <v>21.</v>
      </c>
      <c r="BA25" s="141" t="str">
        <f>IF(ISBLANK(laps_times[[#This Row],[44]]),"DNF",CONCATENATE(RANK(rounds_cum_time[[#This Row],[44]],rounds_cum_time[44],1),"."))</f>
        <v>21.</v>
      </c>
      <c r="BB25" s="141" t="str">
        <f>IF(ISBLANK(laps_times[[#This Row],[45]]),"DNF",CONCATENATE(RANK(rounds_cum_time[[#This Row],[45]],rounds_cum_time[45],1),"."))</f>
        <v>21.</v>
      </c>
      <c r="BC25" s="141" t="str">
        <f>IF(ISBLANK(laps_times[[#This Row],[46]]),"DNF",CONCATENATE(RANK(rounds_cum_time[[#This Row],[46]],rounds_cum_time[46],1),"."))</f>
        <v>21.</v>
      </c>
      <c r="BD25" s="141" t="str">
        <f>IF(ISBLANK(laps_times[[#This Row],[47]]),"DNF",CONCATENATE(RANK(rounds_cum_time[[#This Row],[47]],rounds_cum_time[47],1),"."))</f>
        <v>21.</v>
      </c>
      <c r="BE25" s="141" t="str">
        <f>IF(ISBLANK(laps_times[[#This Row],[48]]),"DNF",CONCATENATE(RANK(rounds_cum_time[[#This Row],[48]],rounds_cum_time[48],1),"."))</f>
        <v>20.</v>
      </c>
      <c r="BF25" s="141" t="str">
        <f>IF(ISBLANK(laps_times[[#This Row],[49]]),"DNF",CONCATENATE(RANK(rounds_cum_time[[#This Row],[49]],rounds_cum_time[49],1),"."))</f>
        <v>20.</v>
      </c>
      <c r="BG25" s="141" t="str">
        <f>IF(ISBLANK(laps_times[[#This Row],[50]]),"DNF",CONCATENATE(RANK(rounds_cum_time[[#This Row],[50]],rounds_cum_time[50],1),"."))</f>
        <v>20.</v>
      </c>
      <c r="BH25" s="141" t="str">
        <f>IF(ISBLANK(laps_times[[#This Row],[51]]),"DNF",CONCATENATE(RANK(rounds_cum_time[[#This Row],[51]],rounds_cum_time[51],1),"."))</f>
        <v>20.</v>
      </c>
      <c r="BI25" s="141" t="str">
        <f>IF(ISBLANK(laps_times[[#This Row],[52]]),"DNF",CONCATENATE(RANK(rounds_cum_time[[#This Row],[52]],rounds_cum_time[52],1),"."))</f>
        <v>20.</v>
      </c>
      <c r="BJ25" s="141" t="str">
        <f>IF(ISBLANK(laps_times[[#This Row],[53]]),"DNF",CONCATENATE(RANK(rounds_cum_time[[#This Row],[53]],rounds_cum_time[53],1),"."))</f>
        <v>20.</v>
      </c>
      <c r="BK25" s="141" t="str">
        <f>IF(ISBLANK(laps_times[[#This Row],[54]]),"DNF",CONCATENATE(RANK(rounds_cum_time[[#This Row],[54]],rounds_cum_time[54],1),"."))</f>
        <v>19.</v>
      </c>
      <c r="BL25" s="141" t="str">
        <f>IF(ISBLANK(laps_times[[#This Row],[55]]),"DNF",CONCATENATE(RANK(rounds_cum_time[[#This Row],[55]],rounds_cum_time[55],1),"."))</f>
        <v>19.</v>
      </c>
      <c r="BM25" s="141" t="str">
        <f>IF(ISBLANK(laps_times[[#This Row],[56]]),"DNF",CONCATENATE(RANK(rounds_cum_time[[#This Row],[56]],rounds_cum_time[56],1),"."))</f>
        <v>19.</v>
      </c>
      <c r="BN25" s="141" t="str">
        <f>IF(ISBLANK(laps_times[[#This Row],[57]]),"DNF",CONCATENATE(RANK(rounds_cum_time[[#This Row],[57]],rounds_cum_time[57],1),"."))</f>
        <v>19.</v>
      </c>
      <c r="BO25" s="141" t="str">
        <f>IF(ISBLANK(laps_times[[#This Row],[58]]),"DNF",CONCATENATE(RANK(rounds_cum_time[[#This Row],[58]],rounds_cum_time[58],1),"."))</f>
        <v>19.</v>
      </c>
      <c r="BP25" s="141" t="str">
        <f>IF(ISBLANK(laps_times[[#This Row],[59]]),"DNF",CONCATENATE(RANK(rounds_cum_time[[#This Row],[59]],rounds_cum_time[59],1),"."))</f>
        <v>19.</v>
      </c>
      <c r="BQ25" s="141" t="str">
        <f>IF(ISBLANK(laps_times[[#This Row],[60]]),"DNF",CONCATENATE(RANK(rounds_cum_time[[#This Row],[60]],rounds_cum_time[60],1),"."))</f>
        <v>19.</v>
      </c>
      <c r="BR25" s="141" t="str">
        <f>IF(ISBLANK(laps_times[[#This Row],[61]]),"DNF",CONCATENATE(RANK(rounds_cum_time[[#This Row],[61]],rounds_cum_time[61],1),"."))</f>
        <v>19.</v>
      </c>
      <c r="BS25" s="141" t="str">
        <f>IF(ISBLANK(laps_times[[#This Row],[62]]),"DNF",CONCATENATE(RANK(rounds_cum_time[[#This Row],[62]],rounds_cum_time[62],1),"."))</f>
        <v>19.</v>
      </c>
      <c r="BT25" s="142" t="str">
        <f>IF(ISBLANK(laps_times[[#This Row],[63]]),"DNF",CONCATENATE(RANK(rounds_cum_time[[#This Row],[63]],rounds_cum_time[63],1),"."))</f>
        <v>20.</v>
      </c>
    </row>
    <row r="26" spans="2:72" x14ac:dyDescent="0.2">
      <c r="B26" s="130">
        <f>laps_times[[#This Row],[poř]]</f>
        <v>21</v>
      </c>
      <c r="C26" s="140">
        <f>laps_times[[#This Row],[s.č.]]</f>
        <v>79</v>
      </c>
      <c r="D26" s="131" t="str">
        <f>laps_times[[#This Row],[jméno]]</f>
        <v>Fürbach Martin</v>
      </c>
      <c r="E26" s="132">
        <f>laps_times[[#This Row],[roč]]</f>
        <v>1975</v>
      </c>
      <c r="F26" s="132" t="str">
        <f>laps_times[[#This Row],[kat]]</f>
        <v>M3</v>
      </c>
      <c r="G26" s="132">
        <f>laps_times[[#This Row],[poř_kat]]</f>
        <v>11</v>
      </c>
      <c r="H26" s="131" t="str">
        <f>IF(ISBLANK(laps_times[[#This Row],[klub]]),"-",laps_times[[#This Row],[klub]])</f>
        <v>-</v>
      </c>
      <c r="I26" s="134">
        <f>laps_times[[#This Row],[celk. čas]]</f>
        <v>0.1348779398148148</v>
      </c>
      <c r="J26" s="141" t="str">
        <f>IF(ISBLANK(laps_times[[#This Row],[1]]),"DNF",CONCATENATE(RANK(rounds_cum_time[[#This Row],[1]],rounds_cum_time[1],1),"."))</f>
        <v>34.</v>
      </c>
      <c r="K26" s="141" t="str">
        <f>IF(ISBLANK(laps_times[[#This Row],[2]]),"DNF",CONCATENATE(RANK(rounds_cum_time[[#This Row],[2]],rounds_cum_time[2],1),"."))</f>
        <v>32.</v>
      </c>
      <c r="L26" s="141" t="str">
        <f>IF(ISBLANK(laps_times[[#This Row],[3]]),"DNF",CONCATENATE(RANK(rounds_cum_time[[#This Row],[3]],rounds_cum_time[3],1),"."))</f>
        <v>33.</v>
      </c>
      <c r="M26" s="141" t="str">
        <f>IF(ISBLANK(laps_times[[#This Row],[4]]),"DNF",CONCATENATE(RANK(rounds_cum_time[[#This Row],[4]],rounds_cum_time[4],1),"."))</f>
        <v>33.</v>
      </c>
      <c r="N26" s="141" t="str">
        <f>IF(ISBLANK(laps_times[[#This Row],[5]]),"DNF",CONCATENATE(RANK(rounds_cum_time[[#This Row],[5]],rounds_cum_time[5],1),"."))</f>
        <v>34.</v>
      </c>
      <c r="O26" s="141" t="str">
        <f>IF(ISBLANK(laps_times[[#This Row],[6]]),"DNF",CONCATENATE(RANK(rounds_cum_time[[#This Row],[6]],rounds_cum_time[6],1),"."))</f>
        <v>36.</v>
      </c>
      <c r="P26" s="141" t="str">
        <f>IF(ISBLANK(laps_times[[#This Row],[7]]),"DNF",CONCATENATE(RANK(rounds_cum_time[[#This Row],[7]],rounds_cum_time[7],1),"."))</f>
        <v>34.</v>
      </c>
      <c r="Q26" s="141" t="str">
        <f>IF(ISBLANK(laps_times[[#This Row],[8]]),"DNF",CONCATENATE(RANK(rounds_cum_time[[#This Row],[8]],rounds_cum_time[8],1),"."))</f>
        <v>31.</v>
      </c>
      <c r="R26" s="141" t="str">
        <f>IF(ISBLANK(laps_times[[#This Row],[9]]),"DNF",CONCATENATE(RANK(rounds_cum_time[[#This Row],[9]],rounds_cum_time[9],1),"."))</f>
        <v>31.</v>
      </c>
      <c r="S26" s="141" t="str">
        <f>IF(ISBLANK(laps_times[[#This Row],[10]]),"DNF",CONCATENATE(RANK(rounds_cum_time[[#This Row],[10]],rounds_cum_time[10],1),"."))</f>
        <v>31.</v>
      </c>
      <c r="T26" s="141" t="str">
        <f>IF(ISBLANK(laps_times[[#This Row],[11]]),"DNF",CONCATENATE(RANK(rounds_cum_time[[#This Row],[11]],rounds_cum_time[11],1),"."))</f>
        <v>31.</v>
      </c>
      <c r="U26" s="141" t="str">
        <f>IF(ISBLANK(laps_times[[#This Row],[12]]),"DNF",CONCATENATE(RANK(rounds_cum_time[[#This Row],[12]],rounds_cum_time[12],1),"."))</f>
        <v>31.</v>
      </c>
      <c r="V26" s="141" t="str">
        <f>IF(ISBLANK(laps_times[[#This Row],[13]]),"DNF",CONCATENATE(RANK(rounds_cum_time[[#This Row],[13]],rounds_cum_time[13],1),"."))</f>
        <v>31.</v>
      </c>
      <c r="W26" s="141" t="str">
        <f>IF(ISBLANK(laps_times[[#This Row],[14]]),"DNF",CONCATENATE(RANK(rounds_cum_time[[#This Row],[14]],rounds_cum_time[14],1),"."))</f>
        <v>31.</v>
      </c>
      <c r="X26" s="141" t="str">
        <f>IF(ISBLANK(laps_times[[#This Row],[15]]),"DNF",CONCATENATE(RANK(rounds_cum_time[[#This Row],[15]],rounds_cum_time[15],1),"."))</f>
        <v>31.</v>
      </c>
      <c r="Y26" s="141" t="str">
        <f>IF(ISBLANK(laps_times[[#This Row],[16]]),"DNF",CONCATENATE(RANK(rounds_cum_time[[#This Row],[16]],rounds_cum_time[16],1),"."))</f>
        <v>30.</v>
      </c>
      <c r="Z26" s="141" t="str">
        <f>IF(ISBLANK(laps_times[[#This Row],[17]]),"DNF",CONCATENATE(RANK(rounds_cum_time[[#This Row],[17]],rounds_cum_time[17],1),"."))</f>
        <v>30.</v>
      </c>
      <c r="AA26" s="141" t="str">
        <f>IF(ISBLANK(laps_times[[#This Row],[18]]),"DNF",CONCATENATE(RANK(rounds_cum_time[[#This Row],[18]],rounds_cum_time[18],1),"."))</f>
        <v>30.</v>
      </c>
      <c r="AB26" s="141" t="str">
        <f>IF(ISBLANK(laps_times[[#This Row],[19]]),"DNF",CONCATENATE(RANK(rounds_cum_time[[#This Row],[19]],rounds_cum_time[19],1),"."))</f>
        <v>30.</v>
      </c>
      <c r="AC26" s="141" t="str">
        <f>IF(ISBLANK(laps_times[[#This Row],[20]]),"DNF",CONCATENATE(RANK(rounds_cum_time[[#This Row],[20]],rounds_cum_time[20],1),"."))</f>
        <v>29.</v>
      </c>
      <c r="AD26" s="141" t="str">
        <f>IF(ISBLANK(laps_times[[#This Row],[21]]),"DNF",CONCATENATE(RANK(rounds_cum_time[[#This Row],[21]],rounds_cum_time[21],1),"."))</f>
        <v>30.</v>
      </c>
      <c r="AE26" s="141" t="str">
        <f>IF(ISBLANK(laps_times[[#This Row],[22]]),"DNF",CONCATENATE(RANK(rounds_cum_time[[#This Row],[22]],rounds_cum_time[22],1),"."))</f>
        <v>29.</v>
      </c>
      <c r="AF26" s="141" t="str">
        <f>IF(ISBLANK(laps_times[[#This Row],[23]]),"DNF",CONCATENATE(RANK(rounds_cum_time[[#This Row],[23]],rounds_cum_time[23],1),"."))</f>
        <v>29.</v>
      </c>
      <c r="AG26" s="141" t="str">
        <f>IF(ISBLANK(laps_times[[#This Row],[24]]),"DNF",CONCATENATE(RANK(rounds_cum_time[[#This Row],[24]],rounds_cum_time[24],1),"."))</f>
        <v>28.</v>
      </c>
      <c r="AH26" s="141" t="str">
        <f>IF(ISBLANK(laps_times[[#This Row],[25]]),"DNF",CONCATENATE(RANK(rounds_cum_time[[#This Row],[25]],rounds_cum_time[25],1),"."))</f>
        <v>28.</v>
      </c>
      <c r="AI26" s="141" t="str">
        <f>IF(ISBLANK(laps_times[[#This Row],[26]]),"DNF",CONCATENATE(RANK(rounds_cum_time[[#This Row],[26]],rounds_cum_time[26],1),"."))</f>
        <v>28.</v>
      </c>
      <c r="AJ26" s="141" t="str">
        <f>IF(ISBLANK(laps_times[[#This Row],[27]]),"DNF",CONCATENATE(RANK(rounds_cum_time[[#This Row],[27]],rounds_cum_time[27],1),"."))</f>
        <v>26.</v>
      </c>
      <c r="AK26" s="141" t="str">
        <f>IF(ISBLANK(laps_times[[#This Row],[28]]),"DNF",CONCATENATE(RANK(rounds_cum_time[[#This Row],[28]],rounds_cum_time[28],1),"."))</f>
        <v>26.</v>
      </c>
      <c r="AL26" s="141" t="str">
        <f>IF(ISBLANK(laps_times[[#This Row],[29]]),"DNF",CONCATENATE(RANK(rounds_cum_time[[#This Row],[29]],rounds_cum_time[29],1),"."))</f>
        <v>26.</v>
      </c>
      <c r="AM26" s="141" t="str">
        <f>IF(ISBLANK(laps_times[[#This Row],[30]]),"DNF",CONCATENATE(RANK(rounds_cum_time[[#This Row],[30]],rounds_cum_time[30],1),"."))</f>
        <v>26.</v>
      </c>
      <c r="AN26" s="141" t="str">
        <f>IF(ISBLANK(laps_times[[#This Row],[31]]),"DNF",CONCATENATE(RANK(rounds_cum_time[[#This Row],[31]],rounds_cum_time[31],1),"."))</f>
        <v>26.</v>
      </c>
      <c r="AO26" s="141" t="str">
        <f>IF(ISBLANK(laps_times[[#This Row],[32]]),"DNF",CONCATENATE(RANK(rounds_cum_time[[#This Row],[32]],rounds_cum_time[32],1),"."))</f>
        <v>26.</v>
      </c>
      <c r="AP26" s="141" t="str">
        <f>IF(ISBLANK(laps_times[[#This Row],[33]]),"DNF",CONCATENATE(RANK(rounds_cum_time[[#This Row],[33]],rounds_cum_time[33],1),"."))</f>
        <v>26.</v>
      </c>
      <c r="AQ26" s="141" t="str">
        <f>IF(ISBLANK(laps_times[[#This Row],[34]]),"DNF",CONCATENATE(RANK(rounds_cum_time[[#This Row],[34]],rounds_cum_time[34],1),"."))</f>
        <v>24.</v>
      </c>
      <c r="AR26" s="141" t="str">
        <f>IF(ISBLANK(laps_times[[#This Row],[35]]),"DNF",CONCATENATE(RANK(rounds_cum_time[[#This Row],[35]],rounds_cum_time[35],1),"."))</f>
        <v>24.</v>
      </c>
      <c r="AS26" s="141" t="str">
        <f>IF(ISBLANK(laps_times[[#This Row],[36]]),"DNF",CONCATENATE(RANK(rounds_cum_time[[#This Row],[36]],rounds_cum_time[36],1),"."))</f>
        <v>24.</v>
      </c>
      <c r="AT26" s="141" t="str">
        <f>IF(ISBLANK(laps_times[[#This Row],[37]]),"DNF",CONCATENATE(RANK(rounds_cum_time[[#This Row],[37]],rounds_cum_time[37],1),"."))</f>
        <v>23.</v>
      </c>
      <c r="AU26" s="141" t="str">
        <f>IF(ISBLANK(laps_times[[#This Row],[38]]),"DNF",CONCATENATE(RANK(rounds_cum_time[[#This Row],[38]],rounds_cum_time[38],1),"."))</f>
        <v>23.</v>
      </c>
      <c r="AV26" s="141" t="str">
        <f>IF(ISBLANK(laps_times[[#This Row],[39]]),"DNF",CONCATENATE(RANK(rounds_cum_time[[#This Row],[39]],rounds_cum_time[39],1),"."))</f>
        <v>23.</v>
      </c>
      <c r="AW26" s="141" t="str">
        <f>IF(ISBLANK(laps_times[[#This Row],[40]]),"DNF",CONCATENATE(RANK(rounds_cum_time[[#This Row],[40]],rounds_cum_time[40],1),"."))</f>
        <v>23.</v>
      </c>
      <c r="AX26" s="141" t="str">
        <f>IF(ISBLANK(laps_times[[#This Row],[41]]),"DNF",CONCATENATE(RANK(rounds_cum_time[[#This Row],[41]],rounds_cum_time[41],1),"."))</f>
        <v>23.</v>
      </c>
      <c r="AY26" s="141" t="str">
        <f>IF(ISBLANK(laps_times[[#This Row],[42]]),"DNF",CONCATENATE(RANK(rounds_cum_time[[#This Row],[42]],rounds_cum_time[42],1),"."))</f>
        <v>23.</v>
      </c>
      <c r="AZ26" s="141" t="str">
        <f>IF(ISBLANK(laps_times[[#This Row],[43]]),"DNF",CONCATENATE(RANK(rounds_cum_time[[#This Row],[43]],rounds_cum_time[43],1),"."))</f>
        <v>23.</v>
      </c>
      <c r="BA26" s="141" t="str">
        <f>IF(ISBLANK(laps_times[[#This Row],[44]]),"DNF",CONCATENATE(RANK(rounds_cum_time[[#This Row],[44]],rounds_cum_time[44],1),"."))</f>
        <v>23.</v>
      </c>
      <c r="BB26" s="141" t="str">
        <f>IF(ISBLANK(laps_times[[#This Row],[45]]),"DNF",CONCATENATE(RANK(rounds_cum_time[[#This Row],[45]],rounds_cum_time[45],1),"."))</f>
        <v>23.</v>
      </c>
      <c r="BC26" s="141" t="str">
        <f>IF(ISBLANK(laps_times[[#This Row],[46]]),"DNF",CONCATENATE(RANK(rounds_cum_time[[#This Row],[46]],rounds_cum_time[46],1),"."))</f>
        <v>22.</v>
      </c>
      <c r="BD26" s="141" t="str">
        <f>IF(ISBLANK(laps_times[[#This Row],[47]]),"DNF",CONCATENATE(RANK(rounds_cum_time[[#This Row],[47]],rounds_cum_time[47],1),"."))</f>
        <v>22.</v>
      </c>
      <c r="BE26" s="141" t="str">
        <f>IF(ISBLANK(laps_times[[#This Row],[48]]),"DNF",CONCATENATE(RANK(rounds_cum_time[[#This Row],[48]],rounds_cum_time[48],1),"."))</f>
        <v>22.</v>
      </c>
      <c r="BF26" s="141" t="str">
        <f>IF(ISBLANK(laps_times[[#This Row],[49]]),"DNF",CONCATENATE(RANK(rounds_cum_time[[#This Row],[49]],rounds_cum_time[49],1),"."))</f>
        <v>22.</v>
      </c>
      <c r="BG26" s="141" t="str">
        <f>IF(ISBLANK(laps_times[[#This Row],[50]]),"DNF",CONCATENATE(RANK(rounds_cum_time[[#This Row],[50]],rounds_cum_time[50],1),"."))</f>
        <v>22.</v>
      </c>
      <c r="BH26" s="141" t="str">
        <f>IF(ISBLANK(laps_times[[#This Row],[51]]),"DNF",CONCATENATE(RANK(rounds_cum_time[[#This Row],[51]],rounds_cum_time[51],1),"."))</f>
        <v>21.</v>
      </c>
      <c r="BI26" s="141" t="str">
        <f>IF(ISBLANK(laps_times[[#This Row],[52]]),"DNF",CONCATENATE(RANK(rounds_cum_time[[#This Row],[52]],rounds_cum_time[52],1),"."))</f>
        <v>21.</v>
      </c>
      <c r="BJ26" s="141" t="str">
        <f>IF(ISBLANK(laps_times[[#This Row],[53]]),"DNF",CONCATENATE(RANK(rounds_cum_time[[#This Row],[53]],rounds_cum_time[53],1),"."))</f>
        <v>21.</v>
      </c>
      <c r="BK26" s="141" t="str">
        <f>IF(ISBLANK(laps_times[[#This Row],[54]]),"DNF",CONCATENATE(RANK(rounds_cum_time[[#This Row],[54]],rounds_cum_time[54],1),"."))</f>
        <v>21.</v>
      </c>
      <c r="BL26" s="141" t="str">
        <f>IF(ISBLANK(laps_times[[#This Row],[55]]),"DNF",CONCATENATE(RANK(rounds_cum_time[[#This Row],[55]],rounds_cum_time[55],1),"."))</f>
        <v>21.</v>
      </c>
      <c r="BM26" s="141" t="str">
        <f>IF(ISBLANK(laps_times[[#This Row],[56]]),"DNF",CONCATENATE(RANK(rounds_cum_time[[#This Row],[56]],rounds_cum_time[56],1),"."))</f>
        <v>21.</v>
      </c>
      <c r="BN26" s="141" t="str">
        <f>IF(ISBLANK(laps_times[[#This Row],[57]]),"DNF",CONCATENATE(RANK(rounds_cum_time[[#This Row],[57]],rounds_cum_time[57],1),"."))</f>
        <v>21.</v>
      </c>
      <c r="BO26" s="141" t="str">
        <f>IF(ISBLANK(laps_times[[#This Row],[58]]),"DNF",CONCATENATE(RANK(rounds_cum_time[[#This Row],[58]],rounds_cum_time[58],1),"."))</f>
        <v>21.</v>
      </c>
      <c r="BP26" s="141" t="str">
        <f>IF(ISBLANK(laps_times[[#This Row],[59]]),"DNF",CONCATENATE(RANK(rounds_cum_time[[#This Row],[59]],rounds_cum_time[59],1),"."))</f>
        <v>21.</v>
      </c>
      <c r="BQ26" s="141" t="str">
        <f>IF(ISBLANK(laps_times[[#This Row],[60]]),"DNF",CONCATENATE(RANK(rounds_cum_time[[#This Row],[60]],rounds_cum_time[60],1),"."))</f>
        <v>21.</v>
      </c>
      <c r="BR26" s="141" t="str">
        <f>IF(ISBLANK(laps_times[[#This Row],[61]]),"DNF",CONCATENATE(RANK(rounds_cum_time[[#This Row],[61]],rounds_cum_time[61],1),"."))</f>
        <v>21.</v>
      </c>
      <c r="BS26" s="141" t="str">
        <f>IF(ISBLANK(laps_times[[#This Row],[62]]),"DNF",CONCATENATE(RANK(rounds_cum_time[[#This Row],[62]],rounds_cum_time[62],1),"."))</f>
        <v>21.</v>
      </c>
      <c r="BT26" s="142" t="str">
        <f>IF(ISBLANK(laps_times[[#This Row],[63]]),"DNF",CONCATENATE(RANK(rounds_cum_time[[#This Row],[63]],rounds_cum_time[63],1),"."))</f>
        <v>21.</v>
      </c>
    </row>
    <row r="27" spans="2:72" x14ac:dyDescent="0.2">
      <c r="B27" s="130">
        <f>laps_times[[#This Row],[poř]]</f>
        <v>22</v>
      </c>
      <c r="C27" s="140">
        <f>laps_times[[#This Row],[s.č.]]</f>
        <v>113</v>
      </c>
      <c r="D27" s="131" t="str">
        <f>laps_times[[#This Row],[jméno]]</f>
        <v>Horbaj Dušan</v>
      </c>
      <c r="E27" s="132">
        <f>laps_times[[#This Row],[roč]]</f>
        <v>1980</v>
      </c>
      <c r="F27" s="132" t="str">
        <f>laps_times[[#This Row],[kat]]</f>
        <v>M2</v>
      </c>
      <c r="G27" s="132">
        <f>laps_times[[#This Row],[poř_kat]]</f>
        <v>10</v>
      </c>
      <c r="H27" s="131" t="str">
        <f>IF(ISBLANK(laps_times[[#This Row],[klub]]),"-",laps_times[[#This Row],[klub]])</f>
        <v>SVP Kladno</v>
      </c>
      <c r="I27" s="134">
        <f>laps_times[[#This Row],[celk. čas]]</f>
        <v>0.13704843749999998</v>
      </c>
      <c r="J27" s="141" t="str">
        <f>IF(ISBLANK(laps_times[[#This Row],[1]]),"DNF",CONCATENATE(RANK(rounds_cum_time[[#This Row],[1]],rounds_cum_time[1],1),"."))</f>
        <v>36.</v>
      </c>
      <c r="K27" s="141" t="str">
        <f>IF(ISBLANK(laps_times[[#This Row],[2]]),"DNF",CONCATENATE(RANK(rounds_cum_time[[#This Row],[2]],rounds_cum_time[2],1),"."))</f>
        <v>31.</v>
      </c>
      <c r="L27" s="141" t="str">
        <f>IF(ISBLANK(laps_times[[#This Row],[3]]),"DNF",CONCATENATE(RANK(rounds_cum_time[[#This Row],[3]],rounds_cum_time[3],1),"."))</f>
        <v>27.</v>
      </c>
      <c r="M27" s="141" t="str">
        <f>IF(ISBLANK(laps_times[[#This Row],[4]]),"DNF",CONCATENATE(RANK(rounds_cum_time[[#This Row],[4]],rounds_cum_time[4],1),"."))</f>
        <v>27.</v>
      </c>
      <c r="N27" s="141" t="str">
        <f>IF(ISBLANK(laps_times[[#This Row],[5]]),"DNF",CONCATENATE(RANK(rounds_cum_time[[#This Row],[5]],rounds_cum_time[5],1),"."))</f>
        <v>26.</v>
      </c>
      <c r="O27" s="141" t="str">
        <f>IF(ISBLANK(laps_times[[#This Row],[6]]),"DNF",CONCATENATE(RANK(rounds_cum_time[[#This Row],[6]],rounds_cum_time[6],1),"."))</f>
        <v>24.</v>
      </c>
      <c r="P27" s="141" t="str">
        <f>IF(ISBLANK(laps_times[[#This Row],[7]]),"DNF",CONCATENATE(RANK(rounds_cum_time[[#This Row],[7]],rounds_cum_time[7],1),"."))</f>
        <v>22.</v>
      </c>
      <c r="Q27" s="141" t="str">
        <f>IF(ISBLANK(laps_times[[#This Row],[8]]),"DNF",CONCATENATE(RANK(rounds_cum_time[[#This Row],[8]],rounds_cum_time[8],1),"."))</f>
        <v>22.</v>
      </c>
      <c r="R27" s="141" t="str">
        <f>IF(ISBLANK(laps_times[[#This Row],[9]]),"DNF",CONCATENATE(RANK(rounds_cum_time[[#This Row],[9]],rounds_cum_time[9],1),"."))</f>
        <v>22.</v>
      </c>
      <c r="S27" s="141" t="str">
        <f>IF(ISBLANK(laps_times[[#This Row],[10]]),"DNF",CONCATENATE(RANK(rounds_cum_time[[#This Row],[10]],rounds_cum_time[10],1),"."))</f>
        <v>22.</v>
      </c>
      <c r="T27" s="141" t="str">
        <f>IF(ISBLANK(laps_times[[#This Row],[11]]),"DNF",CONCATENATE(RANK(rounds_cum_time[[#This Row],[11]],rounds_cum_time[11],1),"."))</f>
        <v>22.</v>
      </c>
      <c r="U27" s="141" t="str">
        <f>IF(ISBLANK(laps_times[[#This Row],[12]]),"DNF",CONCATENATE(RANK(rounds_cum_time[[#This Row],[12]],rounds_cum_time[12],1),"."))</f>
        <v>22.</v>
      </c>
      <c r="V27" s="141" t="str">
        <f>IF(ISBLANK(laps_times[[#This Row],[13]]),"DNF",CONCATENATE(RANK(rounds_cum_time[[#This Row],[13]],rounds_cum_time[13],1),"."))</f>
        <v>22.</v>
      </c>
      <c r="W27" s="141" t="str">
        <f>IF(ISBLANK(laps_times[[#This Row],[14]]),"DNF",CONCATENATE(RANK(rounds_cum_time[[#This Row],[14]],rounds_cum_time[14],1),"."))</f>
        <v>22.</v>
      </c>
      <c r="X27" s="141" t="str">
        <f>IF(ISBLANK(laps_times[[#This Row],[15]]),"DNF",CONCATENATE(RANK(rounds_cum_time[[#This Row],[15]],rounds_cum_time[15],1),"."))</f>
        <v>22.</v>
      </c>
      <c r="Y27" s="141" t="str">
        <f>IF(ISBLANK(laps_times[[#This Row],[16]]),"DNF",CONCATENATE(RANK(rounds_cum_time[[#This Row],[16]],rounds_cum_time[16],1),"."))</f>
        <v>22.</v>
      </c>
      <c r="Z27" s="141" t="str">
        <f>IF(ISBLANK(laps_times[[#This Row],[17]]),"DNF",CONCATENATE(RANK(rounds_cum_time[[#This Row],[17]],rounds_cum_time[17],1),"."))</f>
        <v>21.</v>
      </c>
      <c r="AA27" s="141" t="str">
        <f>IF(ISBLANK(laps_times[[#This Row],[18]]),"DNF",CONCATENATE(RANK(rounds_cum_time[[#This Row],[18]],rounds_cum_time[18],1),"."))</f>
        <v>21.</v>
      </c>
      <c r="AB27" s="141" t="str">
        <f>IF(ISBLANK(laps_times[[#This Row],[19]]),"DNF",CONCATENATE(RANK(rounds_cum_time[[#This Row],[19]],rounds_cum_time[19],1),"."))</f>
        <v>21.</v>
      </c>
      <c r="AC27" s="141" t="str">
        <f>IF(ISBLANK(laps_times[[#This Row],[20]]),"DNF",CONCATENATE(RANK(rounds_cum_time[[#This Row],[20]],rounds_cum_time[20],1),"."))</f>
        <v>21.</v>
      </c>
      <c r="AD27" s="141" t="str">
        <f>IF(ISBLANK(laps_times[[#This Row],[21]]),"DNF",CONCATENATE(RANK(rounds_cum_time[[#This Row],[21]],rounds_cum_time[21],1),"."))</f>
        <v>21.</v>
      </c>
      <c r="AE27" s="141" t="str">
        <f>IF(ISBLANK(laps_times[[#This Row],[22]]),"DNF",CONCATENATE(RANK(rounds_cum_time[[#This Row],[22]],rounds_cum_time[22],1),"."))</f>
        <v>22.</v>
      </c>
      <c r="AF27" s="141" t="str">
        <f>IF(ISBLANK(laps_times[[#This Row],[23]]),"DNF",CONCATENATE(RANK(rounds_cum_time[[#This Row],[23]],rounds_cum_time[23],1),"."))</f>
        <v>22.</v>
      </c>
      <c r="AG27" s="141" t="str">
        <f>IF(ISBLANK(laps_times[[#This Row],[24]]),"DNF",CONCATENATE(RANK(rounds_cum_time[[#This Row],[24]],rounds_cum_time[24],1),"."))</f>
        <v>22.</v>
      </c>
      <c r="AH27" s="141" t="str">
        <f>IF(ISBLANK(laps_times[[#This Row],[25]]),"DNF",CONCATENATE(RANK(rounds_cum_time[[#This Row],[25]],rounds_cum_time[25],1),"."))</f>
        <v>23.</v>
      </c>
      <c r="AI27" s="141" t="str">
        <f>IF(ISBLANK(laps_times[[#This Row],[26]]),"DNF",CONCATENATE(RANK(rounds_cum_time[[#This Row],[26]],rounds_cum_time[26],1),"."))</f>
        <v>23.</v>
      </c>
      <c r="AJ27" s="141" t="str">
        <f>IF(ISBLANK(laps_times[[#This Row],[27]]),"DNF",CONCATENATE(RANK(rounds_cum_time[[#This Row],[27]],rounds_cum_time[27],1),"."))</f>
        <v>23.</v>
      </c>
      <c r="AK27" s="141" t="str">
        <f>IF(ISBLANK(laps_times[[#This Row],[28]]),"DNF",CONCATENATE(RANK(rounds_cum_time[[#This Row],[28]],rounds_cum_time[28],1),"."))</f>
        <v>23.</v>
      </c>
      <c r="AL27" s="141" t="str">
        <f>IF(ISBLANK(laps_times[[#This Row],[29]]),"DNF",CONCATENATE(RANK(rounds_cum_time[[#This Row],[29]],rounds_cum_time[29],1),"."))</f>
        <v>23.</v>
      </c>
      <c r="AM27" s="141" t="str">
        <f>IF(ISBLANK(laps_times[[#This Row],[30]]),"DNF",CONCATENATE(RANK(rounds_cum_time[[#This Row],[30]],rounds_cum_time[30],1),"."))</f>
        <v>23.</v>
      </c>
      <c r="AN27" s="141" t="str">
        <f>IF(ISBLANK(laps_times[[#This Row],[31]]),"DNF",CONCATENATE(RANK(rounds_cum_time[[#This Row],[31]],rounds_cum_time[31],1),"."))</f>
        <v>23.</v>
      </c>
      <c r="AO27" s="141" t="str">
        <f>IF(ISBLANK(laps_times[[#This Row],[32]]),"DNF",CONCATENATE(RANK(rounds_cum_time[[#This Row],[32]],rounds_cum_time[32],1),"."))</f>
        <v>23.</v>
      </c>
      <c r="AP27" s="141" t="str">
        <f>IF(ISBLANK(laps_times[[#This Row],[33]]),"DNF",CONCATENATE(RANK(rounds_cum_time[[#This Row],[33]],rounds_cum_time[33],1),"."))</f>
        <v>23.</v>
      </c>
      <c r="AQ27" s="141" t="str">
        <f>IF(ISBLANK(laps_times[[#This Row],[34]]),"DNF",CONCATENATE(RANK(rounds_cum_time[[#This Row],[34]],rounds_cum_time[34],1),"."))</f>
        <v>23.</v>
      </c>
      <c r="AR27" s="141" t="str">
        <f>IF(ISBLANK(laps_times[[#This Row],[35]]),"DNF",CONCATENATE(RANK(rounds_cum_time[[#This Row],[35]],rounds_cum_time[35],1),"."))</f>
        <v>23.</v>
      </c>
      <c r="AS27" s="141" t="str">
        <f>IF(ISBLANK(laps_times[[#This Row],[36]]),"DNF",CONCATENATE(RANK(rounds_cum_time[[#This Row],[36]],rounds_cum_time[36],1),"."))</f>
        <v>23.</v>
      </c>
      <c r="AT27" s="141" t="str">
        <f>IF(ISBLANK(laps_times[[#This Row],[37]]),"DNF",CONCATENATE(RANK(rounds_cum_time[[#This Row],[37]],rounds_cum_time[37],1),"."))</f>
        <v>24.</v>
      </c>
      <c r="AU27" s="141" t="str">
        <f>IF(ISBLANK(laps_times[[#This Row],[38]]),"DNF",CONCATENATE(RANK(rounds_cum_time[[#This Row],[38]],rounds_cum_time[38],1),"."))</f>
        <v>24.</v>
      </c>
      <c r="AV27" s="141" t="str">
        <f>IF(ISBLANK(laps_times[[#This Row],[39]]),"DNF",CONCATENATE(RANK(rounds_cum_time[[#This Row],[39]],rounds_cum_time[39],1),"."))</f>
        <v>25.</v>
      </c>
      <c r="AW27" s="141" t="str">
        <f>IF(ISBLANK(laps_times[[#This Row],[40]]),"DNF",CONCATENATE(RANK(rounds_cum_time[[#This Row],[40]],rounds_cum_time[40],1),"."))</f>
        <v>25.</v>
      </c>
      <c r="AX27" s="141" t="str">
        <f>IF(ISBLANK(laps_times[[#This Row],[41]]),"DNF",CONCATENATE(RANK(rounds_cum_time[[#This Row],[41]],rounds_cum_time[41],1),"."))</f>
        <v>25.</v>
      </c>
      <c r="AY27" s="141" t="str">
        <f>IF(ISBLANK(laps_times[[#This Row],[42]]),"DNF",CONCATENATE(RANK(rounds_cum_time[[#This Row],[42]],rounds_cum_time[42],1),"."))</f>
        <v>25.</v>
      </c>
      <c r="AZ27" s="141" t="str">
        <f>IF(ISBLANK(laps_times[[#This Row],[43]]),"DNF",CONCATENATE(RANK(rounds_cum_time[[#This Row],[43]],rounds_cum_time[43],1),"."))</f>
        <v>25.</v>
      </c>
      <c r="BA27" s="141" t="str">
        <f>IF(ISBLANK(laps_times[[#This Row],[44]]),"DNF",CONCATENATE(RANK(rounds_cum_time[[#This Row],[44]],rounds_cum_time[44],1),"."))</f>
        <v>26.</v>
      </c>
      <c r="BB27" s="141" t="str">
        <f>IF(ISBLANK(laps_times[[#This Row],[45]]),"DNF",CONCATENATE(RANK(rounds_cum_time[[#This Row],[45]],rounds_cum_time[45],1),"."))</f>
        <v>26.</v>
      </c>
      <c r="BC27" s="141" t="str">
        <f>IF(ISBLANK(laps_times[[#This Row],[46]]),"DNF",CONCATENATE(RANK(rounds_cum_time[[#This Row],[46]],rounds_cum_time[46],1),"."))</f>
        <v>26.</v>
      </c>
      <c r="BD27" s="141" t="str">
        <f>IF(ISBLANK(laps_times[[#This Row],[47]]),"DNF",CONCATENATE(RANK(rounds_cum_time[[#This Row],[47]],rounds_cum_time[47],1),"."))</f>
        <v>26.</v>
      </c>
      <c r="BE27" s="141" t="str">
        <f>IF(ISBLANK(laps_times[[#This Row],[48]]),"DNF",CONCATENATE(RANK(rounds_cum_time[[#This Row],[48]],rounds_cum_time[48],1),"."))</f>
        <v>24.</v>
      </c>
      <c r="BF27" s="141" t="str">
        <f>IF(ISBLANK(laps_times[[#This Row],[49]]),"DNF",CONCATENATE(RANK(rounds_cum_time[[#This Row],[49]],rounds_cum_time[49],1),"."))</f>
        <v>24.</v>
      </c>
      <c r="BG27" s="141" t="str">
        <f>IF(ISBLANK(laps_times[[#This Row],[50]]),"DNF",CONCATENATE(RANK(rounds_cum_time[[#This Row],[50]],rounds_cum_time[50],1),"."))</f>
        <v>24.</v>
      </c>
      <c r="BH27" s="141" t="str">
        <f>IF(ISBLANK(laps_times[[#This Row],[51]]),"DNF",CONCATENATE(RANK(rounds_cum_time[[#This Row],[51]],rounds_cum_time[51],1),"."))</f>
        <v>24.</v>
      </c>
      <c r="BI27" s="141" t="str">
        <f>IF(ISBLANK(laps_times[[#This Row],[52]]),"DNF",CONCATENATE(RANK(rounds_cum_time[[#This Row],[52]],rounds_cum_time[52],1),"."))</f>
        <v>24.</v>
      </c>
      <c r="BJ27" s="141" t="str">
        <f>IF(ISBLANK(laps_times[[#This Row],[53]]),"DNF",CONCATENATE(RANK(rounds_cum_time[[#This Row],[53]],rounds_cum_time[53],1),"."))</f>
        <v>24.</v>
      </c>
      <c r="BK27" s="141" t="str">
        <f>IF(ISBLANK(laps_times[[#This Row],[54]]),"DNF",CONCATENATE(RANK(rounds_cum_time[[#This Row],[54]],rounds_cum_time[54],1),"."))</f>
        <v>24.</v>
      </c>
      <c r="BL27" s="141" t="str">
        <f>IF(ISBLANK(laps_times[[#This Row],[55]]),"DNF",CONCATENATE(RANK(rounds_cum_time[[#This Row],[55]],rounds_cum_time[55],1),"."))</f>
        <v>24.</v>
      </c>
      <c r="BM27" s="141" t="str">
        <f>IF(ISBLANK(laps_times[[#This Row],[56]]),"DNF",CONCATENATE(RANK(rounds_cum_time[[#This Row],[56]],rounds_cum_time[56],1),"."))</f>
        <v>24.</v>
      </c>
      <c r="BN27" s="141" t="str">
        <f>IF(ISBLANK(laps_times[[#This Row],[57]]),"DNF",CONCATENATE(RANK(rounds_cum_time[[#This Row],[57]],rounds_cum_time[57],1),"."))</f>
        <v>22.</v>
      </c>
      <c r="BO27" s="141" t="str">
        <f>IF(ISBLANK(laps_times[[#This Row],[58]]),"DNF",CONCATENATE(RANK(rounds_cum_time[[#This Row],[58]],rounds_cum_time[58],1),"."))</f>
        <v>22.</v>
      </c>
      <c r="BP27" s="141" t="str">
        <f>IF(ISBLANK(laps_times[[#This Row],[59]]),"DNF",CONCATENATE(RANK(rounds_cum_time[[#This Row],[59]],rounds_cum_time[59],1),"."))</f>
        <v>22.</v>
      </c>
      <c r="BQ27" s="141" t="str">
        <f>IF(ISBLANK(laps_times[[#This Row],[60]]),"DNF",CONCATENATE(RANK(rounds_cum_time[[#This Row],[60]],rounds_cum_time[60],1),"."))</f>
        <v>22.</v>
      </c>
      <c r="BR27" s="141" t="str">
        <f>IF(ISBLANK(laps_times[[#This Row],[61]]),"DNF",CONCATENATE(RANK(rounds_cum_time[[#This Row],[61]],rounds_cum_time[61],1),"."))</f>
        <v>22.</v>
      </c>
      <c r="BS27" s="141" t="str">
        <f>IF(ISBLANK(laps_times[[#This Row],[62]]),"DNF",CONCATENATE(RANK(rounds_cum_time[[#This Row],[62]],rounds_cum_time[62],1),"."))</f>
        <v>22.</v>
      </c>
      <c r="BT27" s="142" t="str">
        <f>IF(ISBLANK(laps_times[[#This Row],[63]]),"DNF",CONCATENATE(RANK(rounds_cum_time[[#This Row],[63]],rounds_cum_time[63],1),"."))</f>
        <v>22.</v>
      </c>
    </row>
    <row r="28" spans="2:72" x14ac:dyDescent="0.2">
      <c r="B28" s="130">
        <f>laps_times[[#This Row],[poř]]</f>
        <v>23</v>
      </c>
      <c r="C28" s="140">
        <f>laps_times[[#This Row],[s.č.]]</f>
        <v>57</v>
      </c>
      <c r="D28" s="131" t="str">
        <f>laps_times[[#This Row],[jméno]]</f>
        <v>Zbíralová Radka</v>
      </c>
      <c r="E28" s="132">
        <f>laps_times[[#This Row],[roč]]</f>
        <v>1972</v>
      </c>
      <c r="F28" s="132" t="str">
        <f>laps_times[[#This Row],[kat]]</f>
        <v>Z2</v>
      </c>
      <c r="G28" s="132">
        <f>laps_times[[#This Row],[poř_kat]]</f>
        <v>1</v>
      </c>
      <c r="H28" s="131" t="str">
        <f>IF(ISBLANK(laps_times[[#This Row],[klub]]),"-",laps_times[[#This Row],[klub]])</f>
        <v>MK Kladno</v>
      </c>
      <c r="I28" s="134">
        <f>laps_times[[#This Row],[celk. čas]]</f>
        <v>0.13714805555555556</v>
      </c>
      <c r="J28" s="141" t="str">
        <f>IF(ISBLANK(laps_times[[#This Row],[1]]),"DNF",CONCATENATE(RANK(rounds_cum_time[[#This Row],[1]],rounds_cum_time[1],1),"."))</f>
        <v>39.</v>
      </c>
      <c r="K28" s="141" t="str">
        <f>IF(ISBLANK(laps_times[[#This Row],[2]]),"DNF",CONCATENATE(RANK(rounds_cum_time[[#This Row],[2]],rounds_cum_time[2],1),"."))</f>
        <v>40.</v>
      </c>
      <c r="L28" s="141" t="str">
        <f>IF(ISBLANK(laps_times[[#This Row],[3]]),"DNF",CONCATENATE(RANK(rounds_cum_time[[#This Row],[3]],rounds_cum_time[3],1),"."))</f>
        <v>41.</v>
      </c>
      <c r="M28" s="141" t="str">
        <f>IF(ISBLANK(laps_times[[#This Row],[4]]),"DNF",CONCATENATE(RANK(rounds_cum_time[[#This Row],[4]],rounds_cum_time[4],1),"."))</f>
        <v>41.</v>
      </c>
      <c r="N28" s="141" t="str">
        <f>IF(ISBLANK(laps_times[[#This Row],[5]]),"DNF",CONCATENATE(RANK(rounds_cum_time[[#This Row],[5]],rounds_cum_time[5],1),"."))</f>
        <v>41.</v>
      </c>
      <c r="O28" s="141" t="str">
        <f>IF(ISBLANK(laps_times[[#This Row],[6]]),"DNF",CONCATENATE(RANK(rounds_cum_time[[#This Row],[6]],rounds_cum_time[6],1),"."))</f>
        <v>42.</v>
      </c>
      <c r="P28" s="141" t="str">
        <f>IF(ISBLANK(laps_times[[#This Row],[7]]),"DNF",CONCATENATE(RANK(rounds_cum_time[[#This Row],[7]],rounds_cum_time[7],1),"."))</f>
        <v>42.</v>
      </c>
      <c r="Q28" s="141" t="str">
        <f>IF(ISBLANK(laps_times[[#This Row],[8]]),"DNF",CONCATENATE(RANK(rounds_cum_time[[#This Row],[8]],rounds_cum_time[8],1),"."))</f>
        <v>41.</v>
      </c>
      <c r="R28" s="141" t="str">
        <f>IF(ISBLANK(laps_times[[#This Row],[9]]),"DNF",CONCATENATE(RANK(rounds_cum_time[[#This Row],[9]],rounds_cum_time[9],1),"."))</f>
        <v>41.</v>
      </c>
      <c r="S28" s="141" t="str">
        <f>IF(ISBLANK(laps_times[[#This Row],[10]]),"DNF",CONCATENATE(RANK(rounds_cum_time[[#This Row],[10]],rounds_cum_time[10],1),"."))</f>
        <v>41.</v>
      </c>
      <c r="T28" s="141" t="str">
        <f>IF(ISBLANK(laps_times[[#This Row],[11]]),"DNF",CONCATENATE(RANK(rounds_cum_time[[#This Row],[11]],rounds_cum_time[11],1),"."))</f>
        <v>41.</v>
      </c>
      <c r="U28" s="141" t="str">
        <f>IF(ISBLANK(laps_times[[#This Row],[12]]),"DNF",CONCATENATE(RANK(rounds_cum_time[[#This Row],[12]],rounds_cum_time[12],1),"."))</f>
        <v>40.</v>
      </c>
      <c r="V28" s="141" t="str">
        <f>IF(ISBLANK(laps_times[[#This Row],[13]]),"DNF",CONCATENATE(RANK(rounds_cum_time[[#This Row],[13]],rounds_cum_time[13],1),"."))</f>
        <v>40.</v>
      </c>
      <c r="W28" s="141" t="str">
        <f>IF(ISBLANK(laps_times[[#This Row],[14]]),"DNF",CONCATENATE(RANK(rounds_cum_time[[#This Row],[14]],rounds_cum_time[14],1),"."))</f>
        <v>40.</v>
      </c>
      <c r="X28" s="141" t="str">
        <f>IF(ISBLANK(laps_times[[#This Row],[15]]),"DNF",CONCATENATE(RANK(rounds_cum_time[[#This Row],[15]],rounds_cum_time[15],1),"."))</f>
        <v>34.</v>
      </c>
      <c r="Y28" s="141" t="str">
        <f>IF(ISBLANK(laps_times[[#This Row],[16]]),"DNF",CONCATENATE(RANK(rounds_cum_time[[#This Row],[16]],rounds_cum_time[16],1),"."))</f>
        <v>33.</v>
      </c>
      <c r="Z28" s="141" t="str">
        <f>IF(ISBLANK(laps_times[[#This Row],[17]]),"DNF",CONCATENATE(RANK(rounds_cum_time[[#This Row],[17]],rounds_cum_time[17],1),"."))</f>
        <v>33.</v>
      </c>
      <c r="AA28" s="141" t="str">
        <f>IF(ISBLANK(laps_times[[#This Row],[18]]),"DNF",CONCATENATE(RANK(rounds_cum_time[[#This Row],[18]],rounds_cum_time[18],1),"."))</f>
        <v>33.</v>
      </c>
      <c r="AB28" s="141" t="str">
        <f>IF(ISBLANK(laps_times[[#This Row],[19]]),"DNF",CONCATENATE(RANK(rounds_cum_time[[#This Row],[19]],rounds_cum_time[19],1),"."))</f>
        <v>33.</v>
      </c>
      <c r="AC28" s="141" t="str">
        <f>IF(ISBLANK(laps_times[[#This Row],[20]]),"DNF",CONCATENATE(RANK(rounds_cum_time[[#This Row],[20]],rounds_cum_time[20],1),"."))</f>
        <v>33.</v>
      </c>
      <c r="AD28" s="141" t="str">
        <f>IF(ISBLANK(laps_times[[#This Row],[21]]),"DNF",CONCATENATE(RANK(rounds_cum_time[[#This Row],[21]],rounds_cum_time[21],1),"."))</f>
        <v>33.</v>
      </c>
      <c r="AE28" s="141" t="str">
        <f>IF(ISBLANK(laps_times[[#This Row],[22]]),"DNF",CONCATENATE(RANK(rounds_cum_time[[#This Row],[22]],rounds_cum_time[22],1),"."))</f>
        <v>33.</v>
      </c>
      <c r="AF28" s="141" t="str">
        <f>IF(ISBLANK(laps_times[[#This Row],[23]]),"DNF",CONCATENATE(RANK(rounds_cum_time[[#This Row],[23]],rounds_cum_time[23],1),"."))</f>
        <v>33.</v>
      </c>
      <c r="AG28" s="141" t="str">
        <f>IF(ISBLANK(laps_times[[#This Row],[24]]),"DNF",CONCATENATE(RANK(rounds_cum_time[[#This Row],[24]],rounds_cum_time[24],1),"."))</f>
        <v>33.</v>
      </c>
      <c r="AH28" s="141" t="str">
        <f>IF(ISBLANK(laps_times[[#This Row],[25]]),"DNF",CONCATENATE(RANK(rounds_cum_time[[#This Row],[25]],rounds_cum_time[25],1),"."))</f>
        <v>33.</v>
      </c>
      <c r="AI28" s="141" t="str">
        <f>IF(ISBLANK(laps_times[[#This Row],[26]]),"DNF",CONCATENATE(RANK(rounds_cum_time[[#This Row],[26]],rounds_cum_time[26],1),"."))</f>
        <v>33.</v>
      </c>
      <c r="AJ28" s="141" t="str">
        <f>IF(ISBLANK(laps_times[[#This Row],[27]]),"DNF",CONCATENATE(RANK(rounds_cum_time[[#This Row],[27]],rounds_cum_time[27],1),"."))</f>
        <v>33.</v>
      </c>
      <c r="AK28" s="141" t="str">
        <f>IF(ISBLANK(laps_times[[#This Row],[28]]),"DNF",CONCATENATE(RANK(rounds_cum_time[[#This Row],[28]],rounds_cum_time[28],1),"."))</f>
        <v>33.</v>
      </c>
      <c r="AL28" s="141" t="str">
        <f>IF(ISBLANK(laps_times[[#This Row],[29]]),"DNF",CONCATENATE(RANK(rounds_cum_time[[#This Row],[29]],rounds_cum_time[29],1),"."))</f>
        <v>33.</v>
      </c>
      <c r="AM28" s="141" t="str">
        <f>IF(ISBLANK(laps_times[[#This Row],[30]]),"DNF",CONCATENATE(RANK(rounds_cum_time[[#This Row],[30]],rounds_cum_time[30],1),"."))</f>
        <v>33.</v>
      </c>
      <c r="AN28" s="141" t="str">
        <f>IF(ISBLANK(laps_times[[#This Row],[31]]),"DNF",CONCATENATE(RANK(rounds_cum_time[[#This Row],[31]],rounds_cum_time[31],1),"."))</f>
        <v>32.</v>
      </c>
      <c r="AO28" s="141" t="str">
        <f>IF(ISBLANK(laps_times[[#This Row],[32]]),"DNF",CONCATENATE(RANK(rounds_cum_time[[#This Row],[32]],rounds_cum_time[32],1),"."))</f>
        <v>32.</v>
      </c>
      <c r="AP28" s="141" t="str">
        <f>IF(ISBLANK(laps_times[[#This Row],[33]]),"DNF",CONCATENATE(RANK(rounds_cum_time[[#This Row],[33]],rounds_cum_time[33],1),"."))</f>
        <v>32.</v>
      </c>
      <c r="AQ28" s="141" t="str">
        <f>IF(ISBLANK(laps_times[[#This Row],[34]]),"DNF",CONCATENATE(RANK(rounds_cum_time[[#This Row],[34]],rounds_cum_time[34],1),"."))</f>
        <v>33.</v>
      </c>
      <c r="AR28" s="141" t="str">
        <f>IF(ISBLANK(laps_times[[#This Row],[35]]),"DNF",CONCATENATE(RANK(rounds_cum_time[[#This Row],[35]],rounds_cum_time[35],1),"."))</f>
        <v>33.</v>
      </c>
      <c r="AS28" s="141" t="str">
        <f>IF(ISBLANK(laps_times[[#This Row],[36]]),"DNF",CONCATENATE(RANK(rounds_cum_time[[#This Row],[36]],rounds_cum_time[36],1),"."))</f>
        <v>32.</v>
      </c>
      <c r="AT28" s="141" t="str">
        <f>IF(ISBLANK(laps_times[[#This Row],[37]]),"DNF",CONCATENATE(RANK(rounds_cum_time[[#This Row],[37]],rounds_cum_time[37],1),"."))</f>
        <v>32.</v>
      </c>
      <c r="AU28" s="141" t="str">
        <f>IF(ISBLANK(laps_times[[#This Row],[38]]),"DNF",CONCATENATE(RANK(rounds_cum_time[[#This Row],[38]],rounds_cum_time[38],1),"."))</f>
        <v>31.</v>
      </c>
      <c r="AV28" s="141" t="str">
        <f>IF(ISBLANK(laps_times[[#This Row],[39]]),"DNF",CONCATENATE(RANK(rounds_cum_time[[#This Row],[39]],rounds_cum_time[39],1),"."))</f>
        <v>31.</v>
      </c>
      <c r="AW28" s="141" t="str">
        <f>IF(ISBLANK(laps_times[[#This Row],[40]]),"DNF",CONCATENATE(RANK(rounds_cum_time[[#This Row],[40]],rounds_cum_time[40],1),"."))</f>
        <v>30.</v>
      </c>
      <c r="AX28" s="141" t="str">
        <f>IF(ISBLANK(laps_times[[#This Row],[41]]),"DNF",CONCATENATE(RANK(rounds_cum_time[[#This Row],[41]],rounds_cum_time[41],1),"."))</f>
        <v>29.</v>
      </c>
      <c r="AY28" s="141" t="str">
        <f>IF(ISBLANK(laps_times[[#This Row],[42]]),"DNF",CONCATENATE(RANK(rounds_cum_time[[#This Row],[42]],rounds_cum_time[42],1),"."))</f>
        <v>28.</v>
      </c>
      <c r="AZ28" s="141" t="str">
        <f>IF(ISBLANK(laps_times[[#This Row],[43]]),"DNF",CONCATENATE(RANK(rounds_cum_time[[#This Row],[43]],rounds_cum_time[43],1),"."))</f>
        <v>27.</v>
      </c>
      <c r="BA28" s="141" t="str">
        <f>IF(ISBLANK(laps_times[[#This Row],[44]]),"DNF",CONCATENATE(RANK(rounds_cum_time[[#This Row],[44]],rounds_cum_time[44],1),"."))</f>
        <v>27.</v>
      </c>
      <c r="BB28" s="141" t="str">
        <f>IF(ISBLANK(laps_times[[#This Row],[45]]),"DNF",CONCATENATE(RANK(rounds_cum_time[[#This Row],[45]],rounds_cum_time[45],1),"."))</f>
        <v>27.</v>
      </c>
      <c r="BC28" s="141" t="str">
        <f>IF(ISBLANK(laps_times[[#This Row],[46]]),"DNF",CONCATENATE(RANK(rounds_cum_time[[#This Row],[46]],rounds_cum_time[46],1),"."))</f>
        <v>27.</v>
      </c>
      <c r="BD28" s="141" t="str">
        <f>IF(ISBLANK(laps_times[[#This Row],[47]]),"DNF",CONCATENATE(RANK(rounds_cum_time[[#This Row],[47]],rounds_cum_time[47],1),"."))</f>
        <v>27.</v>
      </c>
      <c r="BE28" s="141" t="str">
        <f>IF(ISBLANK(laps_times[[#This Row],[48]]),"DNF",CONCATENATE(RANK(rounds_cum_time[[#This Row],[48]],rounds_cum_time[48],1),"."))</f>
        <v>26.</v>
      </c>
      <c r="BF28" s="141" t="str">
        <f>IF(ISBLANK(laps_times[[#This Row],[49]]),"DNF",CONCATENATE(RANK(rounds_cum_time[[#This Row],[49]],rounds_cum_time[49],1),"."))</f>
        <v>26.</v>
      </c>
      <c r="BG28" s="141" t="str">
        <f>IF(ISBLANK(laps_times[[#This Row],[50]]),"DNF",CONCATENATE(RANK(rounds_cum_time[[#This Row],[50]],rounds_cum_time[50],1),"."))</f>
        <v>25.</v>
      </c>
      <c r="BH28" s="141" t="str">
        <f>IF(ISBLANK(laps_times[[#This Row],[51]]),"DNF",CONCATENATE(RANK(rounds_cum_time[[#This Row],[51]],rounds_cum_time[51],1),"."))</f>
        <v>25.</v>
      </c>
      <c r="BI28" s="141" t="str">
        <f>IF(ISBLANK(laps_times[[#This Row],[52]]),"DNF",CONCATENATE(RANK(rounds_cum_time[[#This Row],[52]],rounds_cum_time[52],1),"."))</f>
        <v>25.</v>
      </c>
      <c r="BJ28" s="141" t="str">
        <f>IF(ISBLANK(laps_times[[#This Row],[53]]),"DNF",CONCATENATE(RANK(rounds_cum_time[[#This Row],[53]],rounds_cum_time[53],1),"."))</f>
        <v>25.</v>
      </c>
      <c r="BK28" s="141" t="str">
        <f>IF(ISBLANK(laps_times[[#This Row],[54]]),"DNF",CONCATENATE(RANK(rounds_cum_time[[#This Row],[54]],rounds_cum_time[54],1),"."))</f>
        <v>25.</v>
      </c>
      <c r="BL28" s="141" t="str">
        <f>IF(ISBLANK(laps_times[[#This Row],[55]]),"DNF",CONCATENATE(RANK(rounds_cum_time[[#This Row],[55]],rounds_cum_time[55],1),"."))</f>
        <v>25.</v>
      </c>
      <c r="BM28" s="141" t="str">
        <f>IF(ISBLANK(laps_times[[#This Row],[56]]),"DNF",CONCATENATE(RANK(rounds_cum_time[[#This Row],[56]],rounds_cum_time[56],1),"."))</f>
        <v>25.</v>
      </c>
      <c r="BN28" s="141" t="str">
        <f>IF(ISBLANK(laps_times[[#This Row],[57]]),"DNF",CONCATENATE(RANK(rounds_cum_time[[#This Row],[57]],rounds_cum_time[57],1),"."))</f>
        <v>25.</v>
      </c>
      <c r="BO28" s="141" t="str">
        <f>IF(ISBLANK(laps_times[[#This Row],[58]]),"DNF",CONCATENATE(RANK(rounds_cum_time[[#This Row],[58]],rounds_cum_time[58],1),"."))</f>
        <v>23.</v>
      </c>
      <c r="BP28" s="141" t="str">
        <f>IF(ISBLANK(laps_times[[#This Row],[59]]),"DNF",CONCATENATE(RANK(rounds_cum_time[[#This Row],[59]],rounds_cum_time[59],1),"."))</f>
        <v>23.</v>
      </c>
      <c r="BQ28" s="141" t="str">
        <f>IF(ISBLANK(laps_times[[#This Row],[60]]),"DNF",CONCATENATE(RANK(rounds_cum_time[[#This Row],[60]],rounds_cum_time[60],1),"."))</f>
        <v>23.</v>
      </c>
      <c r="BR28" s="141" t="str">
        <f>IF(ISBLANK(laps_times[[#This Row],[61]]),"DNF",CONCATENATE(RANK(rounds_cum_time[[#This Row],[61]],rounds_cum_time[61],1),"."))</f>
        <v>23.</v>
      </c>
      <c r="BS28" s="141" t="str">
        <f>IF(ISBLANK(laps_times[[#This Row],[62]]),"DNF",CONCATENATE(RANK(rounds_cum_time[[#This Row],[62]],rounds_cum_time[62],1),"."))</f>
        <v>23.</v>
      </c>
      <c r="BT28" s="142" t="str">
        <f>IF(ISBLANK(laps_times[[#This Row],[63]]),"DNF",CONCATENATE(RANK(rounds_cum_time[[#This Row],[63]],rounds_cum_time[63],1),"."))</f>
        <v>23.</v>
      </c>
    </row>
    <row r="29" spans="2:72" x14ac:dyDescent="0.2">
      <c r="B29" s="130">
        <f>laps_times[[#This Row],[poř]]</f>
        <v>24</v>
      </c>
      <c r="C29" s="140">
        <f>laps_times[[#This Row],[s.č.]]</f>
        <v>115</v>
      </c>
      <c r="D29" s="131" t="str">
        <f>laps_times[[#This Row],[jméno]]</f>
        <v>Gecová Tereza</v>
      </c>
      <c r="E29" s="132">
        <f>laps_times[[#This Row],[roč]]</f>
        <v>1983</v>
      </c>
      <c r="F29" s="132" t="str">
        <f>laps_times[[#This Row],[kat]]</f>
        <v>Z1</v>
      </c>
      <c r="G29" s="132">
        <f>laps_times[[#This Row],[poř_kat]]</f>
        <v>1</v>
      </c>
      <c r="H29" s="131" t="str">
        <f>IF(ISBLANK(laps_times[[#This Row],[klub]]),"-",laps_times[[#This Row],[klub]])</f>
        <v>Tarahumara</v>
      </c>
      <c r="I29" s="134">
        <f>laps_times[[#This Row],[celk. čas]]</f>
        <v>0.13738047453703703</v>
      </c>
      <c r="J29" s="141" t="str">
        <f>IF(ISBLANK(laps_times[[#This Row],[1]]),"DNF",CONCATENATE(RANK(rounds_cum_time[[#This Row],[1]],rounds_cum_time[1],1),"."))</f>
        <v>30.</v>
      </c>
      <c r="K29" s="141" t="str">
        <f>IF(ISBLANK(laps_times[[#This Row],[2]]),"DNF",CONCATENATE(RANK(rounds_cum_time[[#This Row],[2]],rounds_cum_time[2],1),"."))</f>
        <v>29.</v>
      </c>
      <c r="L29" s="141" t="str">
        <f>IF(ISBLANK(laps_times[[#This Row],[3]]),"DNF",CONCATENATE(RANK(rounds_cum_time[[#This Row],[3]],rounds_cum_time[3],1),"."))</f>
        <v>30.</v>
      </c>
      <c r="M29" s="141" t="str">
        <f>IF(ISBLANK(laps_times[[#This Row],[4]]),"DNF",CONCATENATE(RANK(rounds_cum_time[[#This Row],[4]],rounds_cum_time[4],1),"."))</f>
        <v>28.</v>
      </c>
      <c r="N29" s="141" t="str">
        <f>IF(ISBLANK(laps_times[[#This Row],[5]]),"DNF",CONCATENATE(RANK(rounds_cum_time[[#This Row],[5]],rounds_cum_time[5],1),"."))</f>
        <v>29.</v>
      </c>
      <c r="O29" s="141" t="str">
        <f>IF(ISBLANK(laps_times[[#This Row],[6]]),"DNF",CONCATENATE(RANK(rounds_cum_time[[#This Row],[6]],rounds_cum_time[6],1),"."))</f>
        <v>30.</v>
      </c>
      <c r="P29" s="141" t="str">
        <f>IF(ISBLANK(laps_times[[#This Row],[7]]),"DNF",CONCATENATE(RANK(rounds_cum_time[[#This Row],[7]],rounds_cum_time[7],1),"."))</f>
        <v>30.</v>
      </c>
      <c r="Q29" s="141" t="str">
        <f>IF(ISBLANK(laps_times[[#This Row],[8]]),"DNF",CONCATENATE(RANK(rounds_cum_time[[#This Row],[8]],rounds_cum_time[8],1),"."))</f>
        <v>30.</v>
      </c>
      <c r="R29" s="141" t="str">
        <f>IF(ISBLANK(laps_times[[#This Row],[9]]),"DNF",CONCATENATE(RANK(rounds_cum_time[[#This Row],[9]],rounds_cum_time[9],1),"."))</f>
        <v>30.</v>
      </c>
      <c r="S29" s="141" t="str">
        <f>IF(ISBLANK(laps_times[[#This Row],[10]]),"DNF",CONCATENATE(RANK(rounds_cum_time[[#This Row],[10]],rounds_cum_time[10],1),"."))</f>
        <v>30.</v>
      </c>
      <c r="T29" s="141" t="str">
        <f>IF(ISBLANK(laps_times[[#This Row],[11]]),"DNF",CONCATENATE(RANK(rounds_cum_time[[#This Row],[11]],rounds_cum_time[11],1),"."))</f>
        <v>30.</v>
      </c>
      <c r="U29" s="141" t="str">
        <f>IF(ISBLANK(laps_times[[#This Row],[12]]),"DNF",CONCATENATE(RANK(rounds_cum_time[[#This Row],[12]],rounds_cum_time[12],1),"."))</f>
        <v>30.</v>
      </c>
      <c r="V29" s="141" t="str">
        <f>IF(ISBLANK(laps_times[[#This Row],[13]]),"DNF",CONCATENATE(RANK(rounds_cum_time[[#This Row],[13]],rounds_cum_time[13],1),"."))</f>
        <v>30.</v>
      </c>
      <c r="W29" s="141" t="str">
        <f>IF(ISBLANK(laps_times[[#This Row],[14]]),"DNF",CONCATENATE(RANK(rounds_cum_time[[#This Row],[14]],rounds_cum_time[14],1),"."))</f>
        <v>30.</v>
      </c>
      <c r="X29" s="141" t="str">
        <f>IF(ISBLANK(laps_times[[#This Row],[15]]),"DNF",CONCATENATE(RANK(rounds_cum_time[[#This Row],[15]],rounds_cum_time[15],1),"."))</f>
        <v>29.</v>
      </c>
      <c r="Y29" s="141" t="str">
        <f>IF(ISBLANK(laps_times[[#This Row],[16]]),"DNF",CONCATENATE(RANK(rounds_cum_time[[#This Row],[16]],rounds_cum_time[16],1),"."))</f>
        <v>29.</v>
      </c>
      <c r="Z29" s="141" t="str">
        <f>IF(ISBLANK(laps_times[[#This Row],[17]]),"DNF",CONCATENATE(RANK(rounds_cum_time[[#This Row],[17]],rounds_cum_time[17],1),"."))</f>
        <v>29.</v>
      </c>
      <c r="AA29" s="141" t="str">
        <f>IF(ISBLANK(laps_times[[#This Row],[18]]),"DNF",CONCATENATE(RANK(rounds_cum_time[[#This Row],[18]],rounds_cum_time[18],1),"."))</f>
        <v>29.</v>
      </c>
      <c r="AB29" s="141" t="str">
        <f>IF(ISBLANK(laps_times[[#This Row],[19]]),"DNF",CONCATENATE(RANK(rounds_cum_time[[#This Row],[19]],rounds_cum_time[19],1),"."))</f>
        <v>29.</v>
      </c>
      <c r="AC29" s="141" t="str">
        <f>IF(ISBLANK(laps_times[[#This Row],[20]]),"DNF",CONCATENATE(RANK(rounds_cum_time[[#This Row],[20]],rounds_cum_time[20],1),"."))</f>
        <v>30.</v>
      </c>
      <c r="AD29" s="141" t="str">
        <f>IF(ISBLANK(laps_times[[#This Row],[21]]),"DNF",CONCATENATE(RANK(rounds_cum_time[[#This Row],[21]],rounds_cum_time[21],1),"."))</f>
        <v>29.</v>
      </c>
      <c r="AE29" s="141" t="str">
        <f>IF(ISBLANK(laps_times[[#This Row],[22]]),"DNF",CONCATENATE(RANK(rounds_cum_time[[#This Row],[22]],rounds_cum_time[22],1),"."))</f>
        <v>30.</v>
      </c>
      <c r="AF29" s="141" t="str">
        <f>IF(ISBLANK(laps_times[[#This Row],[23]]),"DNF",CONCATENATE(RANK(rounds_cum_time[[#This Row],[23]],rounds_cum_time[23],1),"."))</f>
        <v>30.</v>
      </c>
      <c r="AG29" s="141" t="str">
        <f>IF(ISBLANK(laps_times[[#This Row],[24]]),"DNF",CONCATENATE(RANK(rounds_cum_time[[#This Row],[24]],rounds_cum_time[24],1),"."))</f>
        <v>30.</v>
      </c>
      <c r="AH29" s="141" t="str">
        <f>IF(ISBLANK(laps_times[[#This Row],[25]]),"DNF",CONCATENATE(RANK(rounds_cum_time[[#This Row],[25]],rounds_cum_time[25],1),"."))</f>
        <v>29.</v>
      </c>
      <c r="AI29" s="141" t="str">
        <f>IF(ISBLANK(laps_times[[#This Row],[26]]),"DNF",CONCATENATE(RANK(rounds_cum_time[[#This Row],[26]],rounds_cum_time[26],1),"."))</f>
        <v>29.</v>
      </c>
      <c r="AJ29" s="141" t="str">
        <f>IF(ISBLANK(laps_times[[#This Row],[27]]),"DNF",CONCATENATE(RANK(rounds_cum_time[[#This Row],[27]],rounds_cum_time[27],1),"."))</f>
        <v>29.</v>
      </c>
      <c r="AK29" s="141" t="str">
        <f>IF(ISBLANK(laps_times[[#This Row],[28]]),"DNF",CONCATENATE(RANK(rounds_cum_time[[#This Row],[28]],rounds_cum_time[28],1),"."))</f>
        <v>29.</v>
      </c>
      <c r="AL29" s="141" t="str">
        <f>IF(ISBLANK(laps_times[[#This Row],[29]]),"DNF",CONCATENATE(RANK(rounds_cum_time[[#This Row],[29]],rounds_cum_time[29],1),"."))</f>
        <v>29.</v>
      </c>
      <c r="AM29" s="141" t="str">
        <f>IF(ISBLANK(laps_times[[#This Row],[30]]),"DNF",CONCATENATE(RANK(rounds_cum_time[[#This Row],[30]],rounds_cum_time[30],1),"."))</f>
        <v>29.</v>
      </c>
      <c r="AN29" s="141" t="str">
        <f>IF(ISBLANK(laps_times[[#This Row],[31]]),"DNF",CONCATENATE(RANK(rounds_cum_time[[#This Row],[31]],rounds_cum_time[31],1),"."))</f>
        <v>29.</v>
      </c>
      <c r="AO29" s="141" t="str">
        <f>IF(ISBLANK(laps_times[[#This Row],[32]]),"DNF",CONCATENATE(RANK(rounds_cum_time[[#This Row],[32]],rounds_cum_time[32],1),"."))</f>
        <v>29.</v>
      </c>
      <c r="AP29" s="141" t="str">
        <f>IF(ISBLANK(laps_times[[#This Row],[33]]),"DNF",CONCATENATE(RANK(rounds_cum_time[[#This Row],[33]],rounds_cum_time[33],1),"."))</f>
        <v>29.</v>
      </c>
      <c r="AQ29" s="141" t="str">
        <f>IF(ISBLANK(laps_times[[#This Row],[34]]),"DNF",CONCATENATE(RANK(rounds_cum_time[[#This Row],[34]],rounds_cum_time[34],1),"."))</f>
        <v>29.</v>
      </c>
      <c r="AR29" s="141" t="str">
        <f>IF(ISBLANK(laps_times[[#This Row],[35]]),"DNF",CONCATENATE(RANK(rounds_cum_time[[#This Row],[35]],rounds_cum_time[35],1),"."))</f>
        <v>27.</v>
      </c>
      <c r="AS29" s="141" t="str">
        <f>IF(ISBLANK(laps_times[[#This Row],[36]]),"DNF",CONCATENATE(RANK(rounds_cum_time[[#This Row],[36]],rounds_cum_time[36],1),"."))</f>
        <v>27.</v>
      </c>
      <c r="AT29" s="141" t="str">
        <f>IF(ISBLANK(laps_times[[#This Row],[37]]),"DNF",CONCATENATE(RANK(rounds_cum_time[[#This Row],[37]],rounds_cum_time[37],1),"."))</f>
        <v>26.</v>
      </c>
      <c r="AU29" s="141" t="str">
        <f>IF(ISBLANK(laps_times[[#This Row],[38]]),"DNF",CONCATENATE(RANK(rounds_cum_time[[#This Row],[38]],rounds_cum_time[38],1),"."))</f>
        <v>26.</v>
      </c>
      <c r="AV29" s="141" t="str">
        <f>IF(ISBLANK(laps_times[[#This Row],[39]]),"DNF",CONCATENATE(RANK(rounds_cum_time[[#This Row],[39]],rounds_cum_time[39],1),"."))</f>
        <v>26.</v>
      </c>
      <c r="AW29" s="141" t="str">
        <f>IF(ISBLANK(laps_times[[#This Row],[40]]),"DNF",CONCATENATE(RANK(rounds_cum_time[[#This Row],[40]],rounds_cum_time[40],1),"."))</f>
        <v>26.</v>
      </c>
      <c r="AX29" s="141" t="str">
        <f>IF(ISBLANK(laps_times[[#This Row],[41]]),"DNF",CONCATENATE(RANK(rounds_cum_time[[#This Row],[41]],rounds_cum_time[41],1),"."))</f>
        <v>26.</v>
      </c>
      <c r="AY29" s="141" t="str">
        <f>IF(ISBLANK(laps_times[[#This Row],[42]]),"DNF",CONCATENATE(RANK(rounds_cum_time[[#This Row],[42]],rounds_cum_time[42],1),"."))</f>
        <v>26.</v>
      </c>
      <c r="AZ29" s="141" t="str">
        <f>IF(ISBLANK(laps_times[[#This Row],[43]]),"DNF",CONCATENATE(RANK(rounds_cum_time[[#This Row],[43]],rounds_cum_time[43],1),"."))</f>
        <v>26.</v>
      </c>
      <c r="BA29" s="141" t="str">
        <f>IF(ISBLANK(laps_times[[#This Row],[44]]),"DNF",CONCATENATE(RANK(rounds_cum_time[[#This Row],[44]],rounds_cum_time[44],1),"."))</f>
        <v>25.</v>
      </c>
      <c r="BB29" s="141" t="str">
        <f>IF(ISBLANK(laps_times[[#This Row],[45]]),"DNF",CONCATENATE(RANK(rounds_cum_time[[#This Row],[45]],rounds_cum_time[45],1),"."))</f>
        <v>25.</v>
      </c>
      <c r="BC29" s="141" t="str">
        <f>IF(ISBLANK(laps_times[[#This Row],[46]]),"DNF",CONCATENATE(RANK(rounds_cum_time[[#This Row],[46]],rounds_cum_time[46],1),"."))</f>
        <v>25.</v>
      </c>
      <c r="BD29" s="141" t="str">
        <f>IF(ISBLANK(laps_times[[#This Row],[47]]),"DNF",CONCATENATE(RANK(rounds_cum_time[[#This Row],[47]],rounds_cum_time[47],1),"."))</f>
        <v>24.</v>
      </c>
      <c r="BE29" s="141" t="str">
        <f>IF(ISBLANK(laps_times[[#This Row],[48]]),"DNF",CONCATENATE(RANK(rounds_cum_time[[#This Row],[48]],rounds_cum_time[48],1),"."))</f>
        <v>25.</v>
      </c>
      <c r="BF29" s="141" t="str">
        <f>IF(ISBLANK(laps_times[[#This Row],[49]]),"DNF",CONCATENATE(RANK(rounds_cum_time[[#This Row],[49]],rounds_cum_time[49],1),"."))</f>
        <v>25.</v>
      </c>
      <c r="BG29" s="141" t="str">
        <f>IF(ISBLANK(laps_times[[#This Row],[50]]),"DNF",CONCATENATE(RANK(rounds_cum_time[[#This Row],[50]],rounds_cum_time[50],1),"."))</f>
        <v>26.</v>
      </c>
      <c r="BH29" s="141" t="str">
        <f>IF(ISBLANK(laps_times[[#This Row],[51]]),"DNF",CONCATENATE(RANK(rounds_cum_time[[#This Row],[51]],rounds_cum_time[51],1),"."))</f>
        <v>26.</v>
      </c>
      <c r="BI29" s="141" t="str">
        <f>IF(ISBLANK(laps_times[[#This Row],[52]]),"DNF",CONCATENATE(RANK(rounds_cum_time[[#This Row],[52]],rounds_cum_time[52],1),"."))</f>
        <v>26.</v>
      </c>
      <c r="BJ29" s="141" t="str">
        <f>IF(ISBLANK(laps_times[[#This Row],[53]]),"DNF",CONCATENATE(RANK(rounds_cum_time[[#This Row],[53]],rounds_cum_time[53],1),"."))</f>
        <v>26.</v>
      </c>
      <c r="BK29" s="141" t="str">
        <f>IF(ISBLANK(laps_times[[#This Row],[54]]),"DNF",CONCATENATE(RANK(rounds_cum_time[[#This Row],[54]],rounds_cum_time[54],1),"."))</f>
        <v>26.</v>
      </c>
      <c r="BL29" s="141" t="str">
        <f>IF(ISBLANK(laps_times[[#This Row],[55]]),"DNF",CONCATENATE(RANK(rounds_cum_time[[#This Row],[55]],rounds_cum_time[55],1),"."))</f>
        <v>26.</v>
      </c>
      <c r="BM29" s="141" t="str">
        <f>IF(ISBLANK(laps_times[[#This Row],[56]]),"DNF",CONCATENATE(RANK(rounds_cum_time[[#This Row],[56]],rounds_cum_time[56],1),"."))</f>
        <v>26.</v>
      </c>
      <c r="BN29" s="141" t="str">
        <f>IF(ISBLANK(laps_times[[#This Row],[57]]),"DNF",CONCATENATE(RANK(rounds_cum_time[[#This Row],[57]],rounds_cum_time[57],1),"."))</f>
        <v>26.</v>
      </c>
      <c r="BO29" s="141" t="str">
        <f>IF(ISBLANK(laps_times[[#This Row],[58]]),"DNF",CONCATENATE(RANK(rounds_cum_time[[#This Row],[58]],rounds_cum_time[58],1),"."))</f>
        <v>25.</v>
      </c>
      <c r="BP29" s="141" t="str">
        <f>IF(ISBLANK(laps_times[[#This Row],[59]]),"DNF",CONCATENATE(RANK(rounds_cum_time[[#This Row],[59]],rounds_cum_time[59],1),"."))</f>
        <v>25.</v>
      </c>
      <c r="BQ29" s="141" t="str">
        <f>IF(ISBLANK(laps_times[[#This Row],[60]]),"DNF",CONCATENATE(RANK(rounds_cum_time[[#This Row],[60]],rounds_cum_time[60],1),"."))</f>
        <v>24.</v>
      </c>
      <c r="BR29" s="141" t="str">
        <f>IF(ISBLANK(laps_times[[#This Row],[61]]),"DNF",CONCATENATE(RANK(rounds_cum_time[[#This Row],[61]],rounds_cum_time[61],1),"."))</f>
        <v>24.</v>
      </c>
      <c r="BS29" s="141" t="str">
        <f>IF(ISBLANK(laps_times[[#This Row],[62]]),"DNF",CONCATENATE(RANK(rounds_cum_time[[#This Row],[62]],rounds_cum_time[62],1),"."))</f>
        <v>24.</v>
      </c>
      <c r="BT29" s="142" t="str">
        <f>IF(ISBLANK(laps_times[[#This Row],[63]]),"DNF",CONCATENATE(RANK(rounds_cum_time[[#This Row],[63]],rounds_cum_time[63],1),"."))</f>
        <v>24.</v>
      </c>
    </row>
    <row r="30" spans="2:72" x14ac:dyDescent="0.2">
      <c r="B30" s="130">
        <f>laps_times[[#This Row],[poř]]</f>
        <v>25</v>
      </c>
      <c r="C30" s="140">
        <f>laps_times[[#This Row],[s.č.]]</f>
        <v>31</v>
      </c>
      <c r="D30" s="131" t="str">
        <f>laps_times[[#This Row],[jméno]]</f>
        <v>Doucha Jiří</v>
      </c>
      <c r="E30" s="132">
        <f>laps_times[[#This Row],[roč]]</f>
        <v>1971</v>
      </c>
      <c r="F30" s="132" t="str">
        <f>laps_times[[#This Row],[kat]]</f>
        <v>M3</v>
      </c>
      <c r="G30" s="132">
        <f>laps_times[[#This Row],[poř_kat]]</f>
        <v>12</v>
      </c>
      <c r="H30" s="131" t="str">
        <f>IF(ISBLANK(laps_times[[#This Row],[klub]]),"-",laps_times[[#This Row],[klub]])</f>
        <v>Hvězda Pardubice</v>
      </c>
      <c r="I30" s="134">
        <f>laps_times[[#This Row],[celk. čas]]</f>
        <v>0.13768703703703702</v>
      </c>
      <c r="J30" s="141" t="str">
        <f>IF(ISBLANK(laps_times[[#This Row],[1]]),"DNF",CONCATENATE(RANK(rounds_cum_time[[#This Row],[1]],rounds_cum_time[1],1),"."))</f>
        <v>28.</v>
      </c>
      <c r="K30" s="141" t="str">
        <f>IF(ISBLANK(laps_times[[#This Row],[2]]),"DNF",CONCATENATE(RANK(rounds_cum_time[[#This Row],[2]],rounds_cum_time[2],1),"."))</f>
        <v>30.</v>
      </c>
      <c r="L30" s="141" t="str">
        <f>IF(ISBLANK(laps_times[[#This Row],[3]]),"DNF",CONCATENATE(RANK(rounds_cum_time[[#This Row],[3]],rounds_cum_time[3],1),"."))</f>
        <v>32.</v>
      </c>
      <c r="M30" s="141" t="str">
        <f>IF(ISBLANK(laps_times[[#This Row],[4]]),"DNF",CONCATENATE(RANK(rounds_cum_time[[#This Row],[4]],rounds_cum_time[4],1),"."))</f>
        <v>29.</v>
      </c>
      <c r="N30" s="141" t="str">
        <f>IF(ISBLANK(laps_times[[#This Row],[5]]),"DNF",CONCATENATE(RANK(rounds_cum_time[[#This Row],[5]],rounds_cum_time[5],1),"."))</f>
        <v>30.</v>
      </c>
      <c r="O30" s="141" t="str">
        <f>IF(ISBLANK(laps_times[[#This Row],[6]]),"DNF",CONCATENATE(RANK(rounds_cum_time[[#This Row],[6]],rounds_cum_time[6],1),"."))</f>
        <v>29.</v>
      </c>
      <c r="P30" s="141" t="str">
        <f>IF(ISBLANK(laps_times[[#This Row],[7]]),"DNF",CONCATENATE(RANK(rounds_cum_time[[#This Row],[7]],rounds_cum_time[7],1),"."))</f>
        <v>29.</v>
      </c>
      <c r="Q30" s="141" t="str">
        <f>IF(ISBLANK(laps_times[[#This Row],[8]]),"DNF",CONCATENATE(RANK(rounds_cum_time[[#This Row],[8]],rounds_cum_time[8],1),"."))</f>
        <v>29.</v>
      </c>
      <c r="R30" s="141" t="str">
        <f>IF(ISBLANK(laps_times[[#This Row],[9]]),"DNF",CONCATENATE(RANK(rounds_cum_time[[#This Row],[9]],rounds_cum_time[9],1),"."))</f>
        <v>29.</v>
      </c>
      <c r="S30" s="141" t="str">
        <f>IF(ISBLANK(laps_times[[#This Row],[10]]),"DNF",CONCATENATE(RANK(rounds_cum_time[[#This Row],[10]],rounds_cum_time[10],1),"."))</f>
        <v>29.</v>
      </c>
      <c r="T30" s="141" t="str">
        <f>IF(ISBLANK(laps_times[[#This Row],[11]]),"DNF",CONCATENATE(RANK(rounds_cum_time[[#This Row],[11]],rounds_cum_time[11],1),"."))</f>
        <v>29.</v>
      </c>
      <c r="U30" s="141" t="str">
        <f>IF(ISBLANK(laps_times[[#This Row],[12]]),"DNF",CONCATENATE(RANK(rounds_cum_time[[#This Row],[12]],rounds_cum_time[12],1),"."))</f>
        <v>29.</v>
      </c>
      <c r="V30" s="141" t="str">
        <f>IF(ISBLANK(laps_times[[#This Row],[13]]),"DNF",CONCATENATE(RANK(rounds_cum_time[[#This Row],[13]],rounds_cum_time[13],1),"."))</f>
        <v>29.</v>
      </c>
      <c r="W30" s="141" t="str">
        <f>IF(ISBLANK(laps_times[[#This Row],[14]]),"DNF",CONCATENATE(RANK(rounds_cum_time[[#This Row],[14]],rounds_cum_time[14],1),"."))</f>
        <v>29.</v>
      </c>
      <c r="X30" s="141" t="str">
        <f>IF(ISBLANK(laps_times[[#This Row],[15]]),"DNF",CONCATENATE(RANK(rounds_cum_time[[#This Row],[15]],rounds_cum_time[15],1),"."))</f>
        <v>30.</v>
      </c>
      <c r="Y30" s="141" t="str">
        <f>IF(ISBLANK(laps_times[[#This Row],[16]]),"DNF",CONCATENATE(RANK(rounds_cum_time[[#This Row],[16]],rounds_cum_time[16],1),"."))</f>
        <v>31.</v>
      </c>
      <c r="Z30" s="141" t="str">
        <f>IF(ISBLANK(laps_times[[#This Row],[17]]),"DNF",CONCATENATE(RANK(rounds_cum_time[[#This Row],[17]],rounds_cum_time[17],1),"."))</f>
        <v>31.</v>
      </c>
      <c r="AA30" s="141" t="str">
        <f>IF(ISBLANK(laps_times[[#This Row],[18]]),"DNF",CONCATENATE(RANK(rounds_cum_time[[#This Row],[18]],rounds_cum_time[18],1),"."))</f>
        <v>31.</v>
      </c>
      <c r="AB30" s="141" t="str">
        <f>IF(ISBLANK(laps_times[[#This Row],[19]]),"DNF",CONCATENATE(RANK(rounds_cum_time[[#This Row],[19]],rounds_cum_time[19],1),"."))</f>
        <v>31.</v>
      </c>
      <c r="AC30" s="141" t="str">
        <f>IF(ISBLANK(laps_times[[#This Row],[20]]),"DNF",CONCATENATE(RANK(rounds_cum_time[[#This Row],[20]],rounds_cum_time[20],1),"."))</f>
        <v>31.</v>
      </c>
      <c r="AD30" s="141" t="str">
        <f>IF(ISBLANK(laps_times[[#This Row],[21]]),"DNF",CONCATENATE(RANK(rounds_cum_time[[#This Row],[21]],rounds_cum_time[21],1),"."))</f>
        <v>31.</v>
      </c>
      <c r="AE30" s="141" t="str">
        <f>IF(ISBLANK(laps_times[[#This Row],[22]]),"DNF",CONCATENATE(RANK(rounds_cum_time[[#This Row],[22]],rounds_cum_time[22],1),"."))</f>
        <v>31.</v>
      </c>
      <c r="AF30" s="141" t="str">
        <f>IF(ISBLANK(laps_times[[#This Row],[23]]),"DNF",CONCATENATE(RANK(rounds_cum_time[[#This Row],[23]],rounds_cum_time[23],1),"."))</f>
        <v>31.</v>
      </c>
      <c r="AG30" s="141" t="str">
        <f>IF(ISBLANK(laps_times[[#This Row],[24]]),"DNF",CONCATENATE(RANK(rounds_cum_time[[#This Row],[24]],rounds_cum_time[24],1),"."))</f>
        <v>31.</v>
      </c>
      <c r="AH30" s="141" t="str">
        <f>IF(ISBLANK(laps_times[[#This Row],[25]]),"DNF",CONCATENATE(RANK(rounds_cum_time[[#This Row],[25]],rounds_cum_time[25],1),"."))</f>
        <v>32.</v>
      </c>
      <c r="AI30" s="141" t="str">
        <f>IF(ISBLANK(laps_times[[#This Row],[26]]),"DNF",CONCATENATE(RANK(rounds_cum_time[[#This Row],[26]],rounds_cum_time[26],1),"."))</f>
        <v>32.</v>
      </c>
      <c r="AJ30" s="141" t="str">
        <f>IF(ISBLANK(laps_times[[#This Row],[27]]),"DNF",CONCATENATE(RANK(rounds_cum_time[[#This Row],[27]],rounds_cum_time[27],1),"."))</f>
        <v>31.</v>
      </c>
      <c r="AK30" s="141" t="str">
        <f>IF(ISBLANK(laps_times[[#This Row],[28]]),"DNF",CONCATENATE(RANK(rounds_cum_time[[#This Row],[28]],rounds_cum_time[28],1),"."))</f>
        <v>32.</v>
      </c>
      <c r="AL30" s="141" t="str">
        <f>IF(ISBLANK(laps_times[[#This Row],[29]]),"DNF",CONCATENATE(RANK(rounds_cum_time[[#This Row],[29]],rounds_cum_time[29],1),"."))</f>
        <v>32.</v>
      </c>
      <c r="AM30" s="141" t="str">
        <f>IF(ISBLANK(laps_times[[#This Row],[30]]),"DNF",CONCATENATE(RANK(rounds_cum_time[[#This Row],[30]],rounds_cum_time[30],1),"."))</f>
        <v>32.</v>
      </c>
      <c r="AN30" s="141" t="str">
        <f>IF(ISBLANK(laps_times[[#This Row],[31]]),"DNF",CONCATENATE(RANK(rounds_cum_time[[#This Row],[31]],rounds_cum_time[31],1),"."))</f>
        <v>33.</v>
      </c>
      <c r="AO30" s="141" t="str">
        <f>IF(ISBLANK(laps_times[[#This Row],[32]]),"DNF",CONCATENATE(RANK(rounds_cum_time[[#This Row],[32]],rounds_cum_time[32],1),"."))</f>
        <v>33.</v>
      </c>
      <c r="AP30" s="141" t="str">
        <f>IF(ISBLANK(laps_times[[#This Row],[33]]),"DNF",CONCATENATE(RANK(rounds_cum_time[[#This Row],[33]],rounds_cum_time[33],1),"."))</f>
        <v>33.</v>
      </c>
      <c r="AQ30" s="141" t="str">
        <f>IF(ISBLANK(laps_times[[#This Row],[34]]),"DNF",CONCATENATE(RANK(rounds_cum_time[[#This Row],[34]],rounds_cum_time[34],1),"."))</f>
        <v>32.</v>
      </c>
      <c r="AR30" s="141" t="str">
        <f>IF(ISBLANK(laps_times[[#This Row],[35]]),"DNF",CONCATENATE(RANK(rounds_cum_time[[#This Row],[35]],rounds_cum_time[35],1),"."))</f>
        <v>32.</v>
      </c>
      <c r="AS30" s="141" t="str">
        <f>IF(ISBLANK(laps_times[[#This Row],[36]]),"DNF",CONCATENATE(RANK(rounds_cum_time[[#This Row],[36]],rounds_cum_time[36],1),"."))</f>
        <v>33.</v>
      </c>
      <c r="AT30" s="141" t="str">
        <f>IF(ISBLANK(laps_times[[#This Row],[37]]),"DNF",CONCATENATE(RANK(rounds_cum_time[[#This Row],[37]],rounds_cum_time[37],1),"."))</f>
        <v>33.</v>
      </c>
      <c r="AU30" s="141" t="str">
        <f>IF(ISBLANK(laps_times[[#This Row],[38]]),"DNF",CONCATENATE(RANK(rounds_cum_time[[#This Row],[38]],rounds_cum_time[38],1),"."))</f>
        <v>32.</v>
      </c>
      <c r="AV30" s="141" t="str">
        <f>IF(ISBLANK(laps_times[[#This Row],[39]]),"DNF",CONCATENATE(RANK(rounds_cum_time[[#This Row],[39]],rounds_cum_time[39],1),"."))</f>
        <v>32.</v>
      </c>
      <c r="AW30" s="141" t="str">
        <f>IF(ISBLANK(laps_times[[#This Row],[40]]),"DNF",CONCATENATE(RANK(rounds_cum_time[[#This Row],[40]],rounds_cum_time[40],1),"."))</f>
        <v>31.</v>
      </c>
      <c r="AX30" s="141" t="str">
        <f>IF(ISBLANK(laps_times[[#This Row],[41]]),"DNF",CONCATENATE(RANK(rounds_cum_time[[#This Row],[41]],rounds_cum_time[41],1),"."))</f>
        <v>31.</v>
      </c>
      <c r="AY30" s="141" t="str">
        <f>IF(ISBLANK(laps_times[[#This Row],[42]]),"DNF",CONCATENATE(RANK(rounds_cum_time[[#This Row],[42]],rounds_cum_time[42],1),"."))</f>
        <v>31.</v>
      </c>
      <c r="AZ30" s="141" t="str">
        <f>IF(ISBLANK(laps_times[[#This Row],[43]]),"DNF",CONCATENATE(RANK(rounds_cum_time[[#This Row],[43]],rounds_cum_time[43],1),"."))</f>
        <v>31.</v>
      </c>
      <c r="BA30" s="141" t="str">
        <f>IF(ISBLANK(laps_times[[#This Row],[44]]),"DNF",CONCATENATE(RANK(rounds_cum_time[[#This Row],[44]],rounds_cum_time[44],1),"."))</f>
        <v>29.</v>
      </c>
      <c r="BB30" s="141" t="str">
        <f>IF(ISBLANK(laps_times[[#This Row],[45]]),"DNF",CONCATENATE(RANK(rounds_cum_time[[#This Row],[45]],rounds_cum_time[45],1),"."))</f>
        <v>29.</v>
      </c>
      <c r="BC30" s="141" t="str">
        <f>IF(ISBLANK(laps_times[[#This Row],[46]]),"DNF",CONCATENATE(RANK(rounds_cum_time[[#This Row],[46]],rounds_cum_time[46],1),"."))</f>
        <v>29.</v>
      </c>
      <c r="BD30" s="141" t="str">
        <f>IF(ISBLANK(laps_times[[#This Row],[47]]),"DNF",CONCATENATE(RANK(rounds_cum_time[[#This Row],[47]],rounds_cum_time[47],1),"."))</f>
        <v>28.</v>
      </c>
      <c r="BE30" s="141" t="str">
        <f>IF(ISBLANK(laps_times[[#This Row],[48]]),"DNF",CONCATENATE(RANK(rounds_cum_time[[#This Row],[48]],rounds_cum_time[48],1),"."))</f>
        <v>28.</v>
      </c>
      <c r="BF30" s="141" t="str">
        <f>IF(ISBLANK(laps_times[[#This Row],[49]]),"DNF",CONCATENATE(RANK(rounds_cum_time[[#This Row],[49]],rounds_cum_time[49],1),"."))</f>
        <v>28.</v>
      </c>
      <c r="BG30" s="141" t="str">
        <f>IF(ISBLANK(laps_times[[#This Row],[50]]),"DNF",CONCATENATE(RANK(rounds_cum_time[[#This Row],[50]],rounds_cum_time[50],1),"."))</f>
        <v>28.</v>
      </c>
      <c r="BH30" s="141" t="str">
        <f>IF(ISBLANK(laps_times[[#This Row],[51]]),"DNF",CONCATENATE(RANK(rounds_cum_time[[#This Row],[51]],rounds_cum_time[51],1),"."))</f>
        <v>27.</v>
      </c>
      <c r="BI30" s="141" t="str">
        <f>IF(ISBLANK(laps_times[[#This Row],[52]]),"DNF",CONCATENATE(RANK(rounds_cum_time[[#This Row],[52]],rounds_cum_time[52],1),"."))</f>
        <v>27.</v>
      </c>
      <c r="BJ30" s="141" t="str">
        <f>IF(ISBLANK(laps_times[[#This Row],[53]]),"DNF",CONCATENATE(RANK(rounds_cum_time[[#This Row],[53]],rounds_cum_time[53],1),"."))</f>
        <v>27.</v>
      </c>
      <c r="BK30" s="141" t="str">
        <f>IF(ISBLANK(laps_times[[#This Row],[54]]),"DNF",CONCATENATE(RANK(rounds_cum_time[[#This Row],[54]],rounds_cum_time[54],1),"."))</f>
        <v>27.</v>
      </c>
      <c r="BL30" s="141" t="str">
        <f>IF(ISBLANK(laps_times[[#This Row],[55]]),"DNF",CONCATENATE(RANK(rounds_cum_time[[#This Row],[55]],rounds_cum_time[55],1),"."))</f>
        <v>27.</v>
      </c>
      <c r="BM30" s="141" t="str">
        <f>IF(ISBLANK(laps_times[[#This Row],[56]]),"DNF",CONCATENATE(RANK(rounds_cum_time[[#This Row],[56]],rounds_cum_time[56],1),"."))</f>
        <v>27.</v>
      </c>
      <c r="BN30" s="141" t="str">
        <f>IF(ISBLANK(laps_times[[#This Row],[57]]),"DNF",CONCATENATE(RANK(rounds_cum_time[[#This Row],[57]],rounds_cum_time[57],1),"."))</f>
        <v>27.</v>
      </c>
      <c r="BO30" s="141" t="str">
        <f>IF(ISBLANK(laps_times[[#This Row],[58]]),"DNF",CONCATENATE(RANK(rounds_cum_time[[#This Row],[58]],rounds_cum_time[58],1),"."))</f>
        <v>27.</v>
      </c>
      <c r="BP30" s="141" t="str">
        <f>IF(ISBLANK(laps_times[[#This Row],[59]]),"DNF",CONCATENATE(RANK(rounds_cum_time[[#This Row],[59]],rounds_cum_time[59],1),"."))</f>
        <v>27.</v>
      </c>
      <c r="BQ30" s="141" t="str">
        <f>IF(ISBLANK(laps_times[[#This Row],[60]]),"DNF",CONCATENATE(RANK(rounds_cum_time[[#This Row],[60]],rounds_cum_time[60],1),"."))</f>
        <v>26.</v>
      </c>
      <c r="BR30" s="141" t="str">
        <f>IF(ISBLANK(laps_times[[#This Row],[61]]),"DNF",CONCATENATE(RANK(rounds_cum_time[[#This Row],[61]],rounds_cum_time[61],1),"."))</f>
        <v>26.</v>
      </c>
      <c r="BS30" s="141" t="str">
        <f>IF(ISBLANK(laps_times[[#This Row],[62]]),"DNF",CONCATENATE(RANK(rounds_cum_time[[#This Row],[62]],rounds_cum_time[62],1),"."))</f>
        <v>25.</v>
      </c>
      <c r="BT30" s="142" t="str">
        <f>IF(ISBLANK(laps_times[[#This Row],[63]]),"DNF",CONCATENATE(RANK(rounds_cum_time[[#This Row],[63]],rounds_cum_time[63],1),"."))</f>
        <v>25.</v>
      </c>
    </row>
    <row r="31" spans="2:72" x14ac:dyDescent="0.2">
      <c r="B31" s="130">
        <f>laps_times[[#This Row],[poř]]</f>
        <v>26</v>
      </c>
      <c r="C31" s="140">
        <f>laps_times[[#This Row],[s.č.]]</f>
        <v>35</v>
      </c>
      <c r="D31" s="131" t="str">
        <f>laps_times[[#This Row],[jméno]]</f>
        <v>Ščibran Miroslav</v>
      </c>
      <c r="E31" s="132">
        <f>laps_times[[#This Row],[roč]]</f>
        <v>1977</v>
      </c>
      <c r="F31" s="132" t="str">
        <f>laps_times[[#This Row],[kat]]</f>
        <v>M2</v>
      </c>
      <c r="G31" s="132">
        <f>laps_times[[#This Row],[poř_kat]]</f>
        <v>11</v>
      </c>
      <c r="H31" s="131" t="str">
        <f>IF(ISBLANK(laps_times[[#This Row],[klub]]),"-",laps_times[[#This Row],[klub]])</f>
        <v>SIRKA A KLUB MIZA ŽILINA</v>
      </c>
      <c r="I31" s="134">
        <f>laps_times[[#This Row],[celk. čas]]</f>
        <v>0.13776060185185185</v>
      </c>
      <c r="J31" s="141" t="str">
        <f>IF(ISBLANK(laps_times[[#This Row],[1]]),"DNF",CONCATENATE(RANK(rounds_cum_time[[#This Row],[1]],rounds_cum_time[1],1),"."))</f>
        <v>4.</v>
      </c>
      <c r="K31" s="141" t="str">
        <f>IF(ISBLANK(laps_times[[#This Row],[2]]),"DNF",CONCATENATE(RANK(rounds_cum_time[[#This Row],[2]],rounds_cum_time[2],1),"."))</f>
        <v>5.</v>
      </c>
      <c r="L31" s="141" t="str">
        <f>IF(ISBLANK(laps_times[[#This Row],[3]]),"DNF",CONCATENATE(RANK(rounds_cum_time[[#This Row],[3]],rounds_cum_time[3],1),"."))</f>
        <v>7.</v>
      </c>
      <c r="M31" s="141" t="str">
        <f>IF(ISBLANK(laps_times[[#This Row],[4]]),"DNF",CONCATENATE(RANK(rounds_cum_time[[#This Row],[4]],rounds_cum_time[4],1),"."))</f>
        <v>8.</v>
      </c>
      <c r="N31" s="141" t="str">
        <f>IF(ISBLANK(laps_times[[#This Row],[5]]),"DNF",CONCATENATE(RANK(rounds_cum_time[[#This Row],[5]],rounds_cum_time[5],1),"."))</f>
        <v>8.</v>
      </c>
      <c r="O31" s="141" t="str">
        <f>IF(ISBLANK(laps_times[[#This Row],[6]]),"DNF",CONCATENATE(RANK(rounds_cum_time[[#This Row],[6]],rounds_cum_time[6],1),"."))</f>
        <v>8.</v>
      </c>
      <c r="P31" s="141" t="str">
        <f>IF(ISBLANK(laps_times[[#This Row],[7]]),"DNF",CONCATENATE(RANK(rounds_cum_time[[#This Row],[7]],rounds_cum_time[7],1),"."))</f>
        <v>9.</v>
      </c>
      <c r="Q31" s="141" t="str">
        <f>IF(ISBLANK(laps_times[[#This Row],[8]]),"DNF",CONCATENATE(RANK(rounds_cum_time[[#This Row],[8]],rounds_cum_time[8],1),"."))</f>
        <v>9.</v>
      </c>
      <c r="R31" s="141" t="str">
        <f>IF(ISBLANK(laps_times[[#This Row],[9]]),"DNF",CONCATENATE(RANK(rounds_cum_time[[#This Row],[9]],rounds_cum_time[9],1),"."))</f>
        <v>10.</v>
      </c>
      <c r="S31" s="141" t="str">
        <f>IF(ISBLANK(laps_times[[#This Row],[10]]),"DNF",CONCATENATE(RANK(rounds_cum_time[[#This Row],[10]],rounds_cum_time[10],1),"."))</f>
        <v>10.</v>
      </c>
      <c r="T31" s="141" t="str">
        <f>IF(ISBLANK(laps_times[[#This Row],[11]]),"DNF",CONCATENATE(RANK(rounds_cum_time[[#This Row],[11]],rounds_cum_time[11],1),"."))</f>
        <v>10.</v>
      </c>
      <c r="U31" s="141" t="str">
        <f>IF(ISBLANK(laps_times[[#This Row],[12]]),"DNF",CONCATENATE(RANK(rounds_cum_time[[#This Row],[12]],rounds_cum_time[12],1),"."))</f>
        <v>11.</v>
      </c>
      <c r="V31" s="141" t="str">
        <f>IF(ISBLANK(laps_times[[#This Row],[13]]),"DNF",CONCATENATE(RANK(rounds_cum_time[[#This Row],[13]],rounds_cum_time[13],1),"."))</f>
        <v>12.</v>
      </c>
      <c r="W31" s="141" t="str">
        <f>IF(ISBLANK(laps_times[[#This Row],[14]]),"DNF",CONCATENATE(RANK(rounds_cum_time[[#This Row],[14]],rounds_cum_time[14],1),"."))</f>
        <v>12.</v>
      </c>
      <c r="X31" s="141" t="str">
        <f>IF(ISBLANK(laps_times[[#This Row],[15]]),"DNF",CONCATENATE(RANK(rounds_cum_time[[#This Row],[15]],rounds_cum_time[15],1),"."))</f>
        <v>14.</v>
      </c>
      <c r="Y31" s="141" t="str">
        <f>IF(ISBLANK(laps_times[[#This Row],[16]]),"DNF",CONCATENATE(RANK(rounds_cum_time[[#This Row],[16]],rounds_cum_time[16],1),"."))</f>
        <v>15.</v>
      </c>
      <c r="Z31" s="141" t="str">
        <f>IF(ISBLANK(laps_times[[#This Row],[17]]),"DNF",CONCATENATE(RANK(rounds_cum_time[[#This Row],[17]],rounds_cum_time[17],1),"."))</f>
        <v>15.</v>
      </c>
      <c r="AA31" s="141" t="str">
        <f>IF(ISBLANK(laps_times[[#This Row],[18]]),"DNF",CONCATENATE(RANK(rounds_cum_time[[#This Row],[18]],rounds_cum_time[18],1),"."))</f>
        <v>15.</v>
      </c>
      <c r="AB31" s="141" t="str">
        <f>IF(ISBLANK(laps_times[[#This Row],[19]]),"DNF",CONCATENATE(RANK(rounds_cum_time[[#This Row],[19]],rounds_cum_time[19],1),"."))</f>
        <v>15.</v>
      </c>
      <c r="AC31" s="141" t="str">
        <f>IF(ISBLANK(laps_times[[#This Row],[20]]),"DNF",CONCATENATE(RANK(rounds_cum_time[[#This Row],[20]],rounds_cum_time[20],1),"."))</f>
        <v>15.</v>
      </c>
      <c r="AD31" s="141" t="str">
        <f>IF(ISBLANK(laps_times[[#This Row],[21]]),"DNF",CONCATENATE(RANK(rounds_cum_time[[#This Row],[21]],rounds_cum_time[21],1),"."))</f>
        <v>16.</v>
      </c>
      <c r="AE31" s="141" t="str">
        <f>IF(ISBLANK(laps_times[[#This Row],[22]]),"DNF",CONCATENATE(RANK(rounds_cum_time[[#This Row],[22]],rounds_cum_time[22],1),"."))</f>
        <v>16.</v>
      </c>
      <c r="AF31" s="141" t="str">
        <f>IF(ISBLANK(laps_times[[#This Row],[23]]),"DNF",CONCATENATE(RANK(rounds_cum_time[[#This Row],[23]],rounds_cum_time[23],1),"."))</f>
        <v>16.</v>
      </c>
      <c r="AG31" s="141" t="str">
        <f>IF(ISBLANK(laps_times[[#This Row],[24]]),"DNF",CONCATENATE(RANK(rounds_cum_time[[#This Row],[24]],rounds_cum_time[24],1),"."))</f>
        <v>18.</v>
      </c>
      <c r="AH31" s="141" t="str">
        <f>IF(ISBLANK(laps_times[[#This Row],[25]]),"DNF",CONCATENATE(RANK(rounds_cum_time[[#This Row],[25]],rounds_cum_time[25],1),"."))</f>
        <v>18.</v>
      </c>
      <c r="AI31" s="141" t="str">
        <f>IF(ISBLANK(laps_times[[#This Row],[26]]),"DNF",CONCATENATE(RANK(rounds_cum_time[[#This Row],[26]],rounds_cum_time[26],1),"."))</f>
        <v>18.</v>
      </c>
      <c r="AJ31" s="141" t="str">
        <f>IF(ISBLANK(laps_times[[#This Row],[27]]),"DNF",CONCATENATE(RANK(rounds_cum_time[[#This Row],[27]],rounds_cum_time[27],1),"."))</f>
        <v>18.</v>
      </c>
      <c r="AK31" s="141" t="str">
        <f>IF(ISBLANK(laps_times[[#This Row],[28]]),"DNF",CONCATENATE(RANK(rounds_cum_time[[#This Row],[28]],rounds_cum_time[28],1),"."))</f>
        <v>18.</v>
      </c>
      <c r="AL31" s="141" t="str">
        <f>IF(ISBLANK(laps_times[[#This Row],[29]]),"DNF",CONCATENATE(RANK(rounds_cum_time[[#This Row],[29]],rounds_cum_time[29],1),"."))</f>
        <v>18.</v>
      </c>
      <c r="AM31" s="141" t="str">
        <f>IF(ISBLANK(laps_times[[#This Row],[30]]),"DNF",CONCATENATE(RANK(rounds_cum_time[[#This Row],[30]],rounds_cum_time[30],1),"."))</f>
        <v>18.</v>
      </c>
      <c r="AN31" s="141" t="str">
        <f>IF(ISBLANK(laps_times[[#This Row],[31]]),"DNF",CONCATENATE(RANK(rounds_cum_time[[#This Row],[31]],rounds_cum_time[31],1),"."))</f>
        <v>18.</v>
      </c>
      <c r="AO31" s="141" t="str">
        <f>IF(ISBLANK(laps_times[[#This Row],[32]]),"DNF",CONCATENATE(RANK(rounds_cum_time[[#This Row],[32]],rounds_cum_time[32],1),"."))</f>
        <v>18.</v>
      </c>
      <c r="AP31" s="141" t="str">
        <f>IF(ISBLANK(laps_times[[#This Row],[33]]),"DNF",CONCATENATE(RANK(rounds_cum_time[[#This Row],[33]],rounds_cum_time[33],1),"."))</f>
        <v>18.</v>
      </c>
      <c r="AQ31" s="141" t="str">
        <f>IF(ISBLANK(laps_times[[#This Row],[34]]),"DNF",CONCATENATE(RANK(rounds_cum_time[[#This Row],[34]],rounds_cum_time[34],1),"."))</f>
        <v>18.</v>
      </c>
      <c r="AR31" s="141" t="str">
        <f>IF(ISBLANK(laps_times[[#This Row],[35]]),"DNF",CONCATENATE(RANK(rounds_cum_time[[#This Row],[35]],rounds_cum_time[35],1),"."))</f>
        <v>19.</v>
      </c>
      <c r="AS31" s="141" t="str">
        <f>IF(ISBLANK(laps_times[[#This Row],[36]]),"DNF",CONCATENATE(RANK(rounds_cum_time[[#This Row],[36]],rounds_cum_time[36],1),"."))</f>
        <v>19.</v>
      </c>
      <c r="AT31" s="141" t="str">
        <f>IF(ISBLANK(laps_times[[#This Row],[37]]),"DNF",CONCATENATE(RANK(rounds_cum_time[[#This Row],[37]],rounds_cum_time[37],1),"."))</f>
        <v>20.</v>
      </c>
      <c r="AU31" s="141" t="str">
        <f>IF(ISBLANK(laps_times[[#This Row],[38]]),"DNF",CONCATENATE(RANK(rounds_cum_time[[#This Row],[38]],rounds_cum_time[38],1),"."))</f>
        <v>20.</v>
      </c>
      <c r="AV31" s="141" t="str">
        <f>IF(ISBLANK(laps_times[[#This Row],[39]]),"DNF",CONCATENATE(RANK(rounds_cum_time[[#This Row],[39]],rounds_cum_time[39],1),"."))</f>
        <v>20.</v>
      </c>
      <c r="AW31" s="141" t="str">
        <f>IF(ISBLANK(laps_times[[#This Row],[40]]),"DNF",CONCATENATE(RANK(rounds_cum_time[[#This Row],[40]],rounds_cum_time[40],1),"."))</f>
        <v>22.</v>
      </c>
      <c r="AX31" s="141" t="str">
        <f>IF(ISBLANK(laps_times[[#This Row],[41]]),"DNF",CONCATENATE(RANK(rounds_cum_time[[#This Row],[41]],rounds_cum_time[41],1),"."))</f>
        <v>22.</v>
      </c>
      <c r="AY31" s="141" t="str">
        <f>IF(ISBLANK(laps_times[[#This Row],[42]]),"DNF",CONCATENATE(RANK(rounds_cum_time[[#This Row],[42]],rounds_cum_time[42],1),"."))</f>
        <v>22.</v>
      </c>
      <c r="AZ31" s="141" t="str">
        <f>IF(ISBLANK(laps_times[[#This Row],[43]]),"DNF",CONCATENATE(RANK(rounds_cum_time[[#This Row],[43]],rounds_cum_time[43],1),"."))</f>
        <v>22.</v>
      </c>
      <c r="BA31" s="141" t="str">
        <f>IF(ISBLANK(laps_times[[#This Row],[44]]),"DNF",CONCATENATE(RANK(rounds_cum_time[[#This Row],[44]],rounds_cum_time[44],1),"."))</f>
        <v>22.</v>
      </c>
      <c r="BB31" s="141" t="str">
        <f>IF(ISBLANK(laps_times[[#This Row],[45]]),"DNF",CONCATENATE(RANK(rounds_cum_time[[#This Row],[45]],rounds_cum_time[45],1),"."))</f>
        <v>22.</v>
      </c>
      <c r="BC31" s="141" t="str">
        <f>IF(ISBLANK(laps_times[[#This Row],[46]]),"DNF",CONCATENATE(RANK(rounds_cum_time[[#This Row],[46]],rounds_cum_time[46],1),"."))</f>
        <v>23.</v>
      </c>
      <c r="BD31" s="141" t="str">
        <f>IF(ISBLANK(laps_times[[#This Row],[47]]),"DNF",CONCATENATE(RANK(rounds_cum_time[[#This Row],[47]],rounds_cum_time[47],1),"."))</f>
        <v>23.</v>
      </c>
      <c r="BE31" s="141" t="str">
        <f>IF(ISBLANK(laps_times[[#This Row],[48]]),"DNF",CONCATENATE(RANK(rounds_cum_time[[#This Row],[48]],rounds_cum_time[48],1),"."))</f>
        <v>23.</v>
      </c>
      <c r="BF31" s="141" t="str">
        <f>IF(ISBLANK(laps_times[[#This Row],[49]]),"DNF",CONCATENATE(RANK(rounds_cum_time[[#This Row],[49]],rounds_cum_time[49],1),"."))</f>
        <v>23.</v>
      </c>
      <c r="BG31" s="141" t="str">
        <f>IF(ISBLANK(laps_times[[#This Row],[50]]),"DNF",CONCATENATE(RANK(rounds_cum_time[[#This Row],[50]],rounds_cum_time[50],1),"."))</f>
        <v>23.</v>
      </c>
      <c r="BH31" s="141" t="str">
        <f>IF(ISBLANK(laps_times[[#This Row],[51]]),"DNF",CONCATENATE(RANK(rounds_cum_time[[#This Row],[51]],rounds_cum_time[51],1),"."))</f>
        <v>23.</v>
      </c>
      <c r="BI31" s="141" t="str">
        <f>IF(ISBLANK(laps_times[[#This Row],[52]]),"DNF",CONCATENATE(RANK(rounds_cum_time[[#This Row],[52]],rounds_cum_time[52],1),"."))</f>
        <v>23.</v>
      </c>
      <c r="BJ31" s="141" t="str">
        <f>IF(ISBLANK(laps_times[[#This Row],[53]]),"DNF",CONCATENATE(RANK(rounds_cum_time[[#This Row],[53]],rounds_cum_time[53],1),"."))</f>
        <v>23.</v>
      </c>
      <c r="BK31" s="141" t="str">
        <f>IF(ISBLANK(laps_times[[#This Row],[54]]),"DNF",CONCATENATE(RANK(rounds_cum_time[[#This Row],[54]],rounds_cum_time[54],1),"."))</f>
        <v>23.</v>
      </c>
      <c r="BL31" s="141" t="str">
        <f>IF(ISBLANK(laps_times[[#This Row],[55]]),"DNF",CONCATENATE(RANK(rounds_cum_time[[#This Row],[55]],rounds_cum_time[55],1),"."))</f>
        <v>23.</v>
      </c>
      <c r="BM31" s="141" t="str">
        <f>IF(ISBLANK(laps_times[[#This Row],[56]]),"DNF",CONCATENATE(RANK(rounds_cum_time[[#This Row],[56]],rounds_cum_time[56],1),"."))</f>
        <v>23.</v>
      </c>
      <c r="BN31" s="141" t="str">
        <f>IF(ISBLANK(laps_times[[#This Row],[57]]),"DNF",CONCATENATE(RANK(rounds_cum_time[[#This Row],[57]],rounds_cum_time[57],1),"."))</f>
        <v>23.</v>
      </c>
      <c r="BO31" s="141" t="str">
        <f>IF(ISBLANK(laps_times[[#This Row],[58]]),"DNF",CONCATENATE(RANK(rounds_cum_time[[#This Row],[58]],rounds_cum_time[58],1),"."))</f>
        <v>24.</v>
      </c>
      <c r="BP31" s="141" t="str">
        <f>IF(ISBLANK(laps_times[[#This Row],[59]]),"DNF",CONCATENATE(RANK(rounds_cum_time[[#This Row],[59]],rounds_cum_time[59],1),"."))</f>
        <v>24.</v>
      </c>
      <c r="BQ31" s="141" t="str">
        <f>IF(ISBLANK(laps_times[[#This Row],[60]]),"DNF",CONCATENATE(RANK(rounds_cum_time[[#This Row],[60]],rounds_cum_time[60],1),"."))</f>
        <v>25.</v>
      </c>
      <c r="BR31" s="141" t="str">
        <f>IF(ISBLANK(laps_times[[#This Row],[61]]),"DNF",CONCATENATE(RANK(rounds_cum_time[[#This Row],[61]],rounds_cum_time[61],1),"."))</f>
        <v>25.</v>
      </c>
      <c r="BS31" s="141" t="str">
        <f>IF(ISBLANK(laps_times[[#This Row],[62]]),"DNF",CONCATENATE(RANK(rounds_cum_time[[#This Row],[62]],rounds_cum_time[62],1),"."))</f>
        <v>26.</v>
      </c>
      <c r="BT31" s="142" t="str">
        <f>IF(ISBLANK(laps_times[[#This Row],[63]]),"DNF",CONCATENATE(RANK(rounds_cum_time[[#This Row],[63]],rounds_cum_time[63],1),"."))</f>
        <v>26.</v>
      </c>
    </row>
    <row r="32" spans="2:72" x14ac:dyDescent="0.2">
      <c r="B32" s="130">
        <f>laps_times[[#This Row],[poř]]</f>
        <v>27</v>
      </c>
      <c r="C32" s="140">
        <f>laps_times[[#This Row],[s.č.]]</f>
        <v>99</v>
      </c>
      <c r="D32" s="131" t="str">
        <f>laps_times[[#This Row],[jméno]]</f>
        <v>Malík Jakub</v>
      </c>
      <c r="E32" s="132">
        <f>laps_times[[#This Row],[roč]]</f>
        <v>1991</v>
      </c>
      <c r="F32" s="132" t="str">
        <f>laps_times[[#This Row],[kat]]</f>
        <v>M1</v>
      </c>
      <c r="G32" s="132">
        <f>laps_times[[#This Row],[poř_kat]]</f>
        <v>1</v>
      </c>
      <c r="H32" s="131" t="str">
        <f>IF(ISBLANK(laps_times[[#This Row],[klub]]),"-",laps_times[[#This Row],[klub]])</f>
        <v>RUN TEAM Borovany</v>
      </c>
      <c r="I32" s="134">
        <f>laps_times[[#This Row],[celk. čas]]</f>
        <v>0.13828148148148148</v>
      </c>
      <c r="J32" s="141" t="str">
        <f>IF(ISBLANK(laps_times[[#This Row],[1]]),"DNF",CONCATENATE(RANK(rounds_cum_time[[#This Row],[1]],rounds_cum_time[1],1),"."))</f>
        <v>29.</v>
      </c>
      <c r="K32" s="141" t="str">
        <f>IF(ISBLANK(laps_times[[#This Row],[2]]),"DNF",CONCATENATE(RANK(rounds_cum_time[[#This Row],[2]],rounds_cum_time[2],1),"."))</f>
        <v>27.</v>
      </c>
      <c r="L32" s="141" t="str">
        <f>IF(ISBLANK(laps_times[[#This Row],[3]]),"DNF",CONCATENATE(RANK(rounds_cum_time[[#This Row],[3]],rounds_cum_time[3],1),"."))</f>
        <v>29.</v>
      </c>
      <c r="M32" s="141" t="str">
        <f>IF(ISBLANK(laps_times[[#This Row],[4]]),"DNF",CONCATENATE(RANK(rounds_cum_time[[#This Row],[4]],rounds_cum_time[4],1),"."))</f>
        <v>32.</v>
      </c>
      <c r="N32" s="141" t="str">
        <f>IF(ISBLANK(laps_times[[#This Row],[5]]),"DNF",CONCATENATE(RANK(rounds_cum_time[[#This Row],[5]],rounds_cum_time[5],1),"."))</f>
        <v>31.</v>
      </c>
      <c r="O32" s="141" t="str">
        <f>IF(ISBLANK(laps_times[[#This Row],[6]]),"DNF",CONCATENATE(RANK(rounds_cum_time[[#This Row],[6]],rounds_cum_time[6],1),"."))</f>
        <v>31.</v>
      </c>
      <c r="P32" s="141" t="str">
        <f>IF(ISBLANK(laps_times[[#This Row],[7]]),"DNF",CONCATENATE(RANK(rounds_cum_time[[#This Row],[7]],rounds_cum_time[7],1),"."))</f>
        <v>31.</v>
      </c>
      <c r="Q32" s="141" t="str">
        <f>IF(ISBLANK(laps_times[[#This Row],[8]]),"DNF",CONCATENATE(RANK(rounds_cum_time[[#This Row],[8]],rounds_cum_time[8],1),"."))</f>
        <v>32.</v>
      </c>
      <c r="R32" s="141" t="str">
        <f>IF(ISBLANK(laps_times[[#This Row],[9]]),"DNF",CONCATENATE(RANK(rounds_cum_time[[#This Row],[9]],rounds_cum_time[9],1),"."))</f>
        <v>32.</v>
      </c>
      <c r="S32" s="141" t="str">
        <f>IF(ISBLANK(laps_times[[#This Row],[10]]),"DNF",CONCATENATE(RANK(rounds_cum_time[[#This Row],[10]],rounds_cum_time[10],1),"."))</f>
        <v>36.</v>
      </c>
      <c r="T32" s="141" t="str">
        <f>IF(ISBLANK(laps_times[[#This Row],[11]]),"DNF",CONCATENATE(RANK(rounds_cum_time[[#This Row],[11]],rounds_cum_time[11],1),"."))</f>
        <v>36.</v>
      </c>
      <c r="U32" s="141" t="str">
        <f>IF(ISBLANK(laps_times[[#This Row],[12]]),"DNF",CONCATENATE(RANK(rounds_cum_time[[#This Row],[12]],rounds_cum_time[12],1),"."))</f>
        <v>36.</v>
      </c>
      <c r="V32" s="141" t="str">
        <f>IF(ISBLANK(laps_times[[#This Row],[13]]),"DNF",CONCATENATE(RANK(rounds_cum_time[[#This Row],[13]],rounds_cum_time[13],1),"."))</f>
        <v>37.</v>
      </c>
      <c r="W32" s="141" t="str">
        <f>IF(ISBLANK(laps_times[[#This Row],[14]]),"DNF",CONCATENATE(RANK(rounds_cum_time[[#This Row],[14]],rounds_cum_time[14],1),"."))</f>
        <v>36.</v>
      </c>
      <c r="X32" s="141" t="str">
        <f>IF(ISBLANK(laps_times[[#This Row],[15]]),"DNF",CONCATENATE(RANK(rounds_cum_time[[#This Row],[15]],rounds_cum_time[15],1),"."))</f>
        <v>33.</v>
      </c>
      <c r="Y32" s="141" t="str">
        <f>IF(ISBLANK(laps_times[[#This Row],[16]]),"DNF",CONCATENATE(RANK(rounds_cum_time[[#This Row],[16]],rounds_cum_time[16],1),"."))</f>
        <v>34.</v>
      </c>
      <c r="Z32" s="141" t="str">
        <f>IF(ISBLANK(laps_times[[#This Row],[17]]),"DNF",CONCATENATE(RANK(rounds_cum_time[[#This Row],[17]],rounds_cum_time[17],1),"."))</f>
        <v>34.</v>
      </c>
      <c r="AA32" s="141" t="str">
        <f>IF(ISBLANK(laps_times[[#This Row],[18]]),"DNF",CONCATENATE(RANK(rounds_cum_time[[#This Row],[18]],rounds_cum_time[18],1),"."))</f>
        <v>34.</v>
      </c>
      <c r="AB32" s="141" t="str">
        <f>IF(ISBLANK(laps_times[[#This Row],[19]]),"DNF",CONCATENATE(RANK(rounds_cum_time[[#This Row],[19]],rounds_cum_time[19],1),"."))</f>
        <v>34.</v>
      </c>
      <c r="AC32" s="141" t="str">
        <f>IF(ISBLANK(laps_times[[#This Row],[20]]),"DNF",CONCATENATE(RANK(rounds_cum_time[[#This Row],[20]],rounds_cum_time[20],1),"."))</f>
        <v>34.</v>
      </c>
      <c r="AD32" s="141" t="str">
        <f>IF(ISBLANK(laps_times[[#This Row],[21]]),"DNF",CONCATENATE(RANK(rounds_cum_time[[#This Row],[21]],rounds_cum_time[21],1),"."))</f>
        <v>34.</v>
      </c>
      <c r="AE32" s="141" t="str">
        <f>IF(ISBLANK(laps_times[[#This Row],[22]]),"DNF",CONCATENATE(RANK(rounds_cum_time[[#This Row],[22]],rounds_cum_time[22],1),"."))</f>
        <v>34.</v>
      </c>
      <c r="AF32" s="141" t="str">
        <f>IF(ISBLANK(laps_times[[#This Row],[23]]),"DNF",CONCATENATE(RANK(rounds_cum_time[[#This Row],[23]],rounds_cum_time[23],1),"."))</f>
        <v>35.</v>
      </c>
      <c r="AG32" s="141" t="str">
        <f>IF(ISBLANK(laps_times[[#This Row],[24]]),"DNF",CONCATENATE(RANK(rounds_cum_time[[#This Row],[24]],rounds_cum_time[24],1),"."))</f>
        <v>35.</v>
      </c>
      <c r="AH32" s="141" t="str">
        <f>IF(ISBLANK(laps_times[[#This Row],[25]]),"DNF",CONCATENATE(RANK(rounds_cum_time[[#This Row],[25]],rounds_cum_time[25],1),"."))</f>
        <v>35.</v>
      </c>
      <c r="AI32" s="141" t="str">
        <f>IF(ISBLANK(laps_times[[#This Row],[26]]),"DNF",CONCATENATE(RANK(rounds_cum_time[[#This Row],[26]],rounds_cum_time[26],1),"."))</f>
        <v>36.</v>
      </c>
      <c r="AJ32" s="141" t="str">
        <f>IF(ISBLANK(laps_times[[#This Row],[27]]),"DNF",CONCATENATE(RANK(rounds_cum_time[[#This Row],[27]],rounds_cum_time[27],1),"."))</f>
        <v>36.</v>
      </c>
      <c r="AK32" s="141" t="str">
        <f>IF(ISBLANK(laps_times[[#This Row],[28]]),"DNF",CONCATENATE(RANK(rounds_cum_time[[#This Row],[28]],rounds_cum_time[28],1),"."))</f>
        <v>36.</v>
      </c>
      <c r="AL32" s="141" t="str">
        <f>IF(ISBLANK(laps_times[[#This Row],[29]]),"DNF",CONCATENATE(RANK(rounds_cum_time[[#This Row],[29]],rounds_cum_time[29],1),"."))</f>
        <v>36.</v>
      </c>
      <c r="AM32" s="141" t="str">
        <f>IF(ISBLANK(laps_times[[#This Row],[30]]),"DNF",CONCATENATE(RANK(rounds_cum_time[[#This Row],[30]],rounds_cum_time[30],1),"."))</f>
        <v>36.</v>
      </c>
      <c r="AN32" s="141" t="str">
        <f>IF(ISBLANK(laps_times[[#This Row],[31]]),"DNF",CONCATENATE(RANK(rounds_cum_time[[#This Row],[31]],rounds_cum_time[31],1),"."))</f>
        <v>36.</v>
      </c>
      <c r="AO32" s="141" t="str">
        <f>IF(ISBLANK(laps_times[[#This Row],[32]]),"DNF",CONCATENATE(RANK(rounds_cum_time[[#This Row],[32]],rounds_cum_time[32],1),"."))</f>
        <v>35.</v>
      </c>
      <c r="AP32" s="141" t="str">
        <f>IF(ISBLANK(laps_times[[#This Row],[33]]),"DNF",CONCATENATE(RANK(rounds_cum_time[[#This Row],[33]],rounds_cum_time[33],1),"."))</f>
        <v>35.</v>
      </c>
      <c r="AQ32" s="141" t="str">
        <f>IF(ISBLANK(laps_times[[#This Row],[34]]),"DNF",CONCATENATE(RANK(rounds_cum_time[[#This Row],[34]],rounds_cum_time[34],1),"."))</f>
        <v>35.</v>
      </c>
      <c r="AR32" s="141" t="str">
        <f>IF(ISBLANK(laps_times[[#This Row],[35]]),"DNF",CONCATENATE(RANK(rounds_cum_time[[#This Row],[35]],rounds_cum_time[35],1),"."))</f>
        <v>35.</v>
      </c>
      <c r="AS32" s="141" t="str">
        <f>IF(ISBLANK(laps_times[[#This Row],[36]]),"DNF",CONCATENATE(RANK(rounds_cum_time[[#This Row],[36]],rounds_cum_time[36],1),"."))</f>
        <v>35.</v>
      </c>
      <c r="AT32" s="141" t="str">
        <f>IF(ISBLANK(laps_times[[#This Row],[37]]),"DNF",CONCATENATE(RANK(rounds_cum_time[[#This Row],[37]],rounds_cum_time[37],1),"."))</f>
        <v>35.</v>
      </c>
      <c r="AU32" s="141" t="str">
        <f>IF(ISBLANK(laps_times[[#This Row],[38]]),"DNF",CONCATENATE(RANK(rounds_cum_time[[#This Row],[38]],rounds_cum_time[38],1),"."))</f>
        <v>35.</v>
      </c>
      <c r="AV32" s="141" t="str">
        <f>IF(ISBLANK(laps_times[[#This Row],[39]]),"DNF",CONCATENATE(RANK(rounds_cum_time[[#This Row],[39]],rounds_cum_time[39],1),"."))</f>
        <v>35.</v>
      </c>
      <c r="AW32" s="141" t="str">
        <f>IF(ISBLANK(laps_times[[#This Row],[40]]),"DNF",CONCATENATE(RANK(rounds_cum_time[[#This Row],[40]],rounds_cum_time[40],1),"."))</f>
        <v>35.</v>
      </c>
      <c r="AX32" s="141" t="str">
        <f>IF(ISBLANK(laps_times[[#This Row],[41]]),"DNF",CONCATENATE(RANK(rounds_cum_time[[#This Row],[41]],rounds_cum_time[41],1),"."))</f>
        <v>35.</v>
      </c>
      <c r="AY32" s="141" t="str">
        <f>IF(ISBLANK(laps_times[[#This Row],[42]]),"DNF",CONCATENATE(RANK(rounds_cum_time[[#This Row],[42]],rounds_cum_time[42],1),"."))</f>
        <v>35.</v>
      </c>
      <c r="AZ32" s="141" t="str">
        <f>IF(ISBLANK(laps_times[[#This Row],[43]]),"DNF",CONCATENATE(RANK(rounds_cum_time[[#This Row],[43]],rounds_cum_time[43],1),"."))</f>
        <v>35.</v>
      </c>
      <c r="BA32" s="141" t="str">
        <f>IF(ISBLANK(laps_times[[#This Row],[44]]),"DNF",CONCATENATE(RANK(rounds_cum_time[[#This Row],[44]],rounds_cum_time[44],1),"."))</f>
        <v>34.</v>
      </c>
      <c r="BB32" s="141" t="str">
        <f>IF(ISBLANK(laps_times[[#This Row],[45]]),"DNF",CONCATENATE(RANK(rounds_cum_time[[#This Row],[45]],rounds_cum_time[45],1),"."))</f>
        <v>34.</v>
      </c>
      <c r="BC32" s="141" t="str">
        <f>IF(ISBLANK(laps_times[[#This Row],[46]]),"DNF",CONCATENATE(RANK(rounds_cum_time[[#This Row],[46]],rounds_cum_time[46],1),"."))</f>
        <v>34.</v>
      </c>
      <c r="BD32" s="141" t="str">
        <f>IF(ISBLANK(laps_times[[#This Row],[47]]),"DNF",CONCATENATE(RANK(rounds_cum_time[[#This Row],[47]],rounds_cum_time[47],1),"."))</f>
        <v>34.</v>
      </c>
      <c r="BE32" s="141" t="str">
        <f>IF(ISBLANK(laps_times[[#This Row],[48]]),"DNF",CONCATENATE(RANK(rounds_cum_time[[#This Row],[48]],rounds_cum_time[48],1),"."))</f>
        <v>31.</v>
      </c>
      <c r="BF32" s="141" t="str">
        <f>IF(ISBLANK(laps_times[[#This Row],[49]]),"DNF",CONCATENATE(RANK(rounds_cum_time[[#This Row],[49]],rounds_cum_time[49],1),"."))</f>
        <v>31.</v>
      </c>
      <c r="BG32" s="141" t="str">
        <f>IF(ISBLANK(laps_times[[#This Row],[50]]),"DNF",CONCATENATE(RANK(rounds_cum_time[[#This Row],[50]],rounds_cum_time[50],1),"."))</f>
        <v>30.</v>
      </c>
      <c r="BH32" s="141" t="str">
        <f>IF(ISBLANK(laps_times[[#This Row],[51]]),"DNF",CONCATENATE(RANK(rounds_cum_time[[#This Row],[51]],rounds_cum_time[51],1),"."))</f>
        <v>30.</v>
      </c>
      <c r="BI32" s="141" t="str">
        <f>IF(ISBLANK(laps_times[[#This Row],[52]]),"DNF",CONCATENATE(RANK(rounds_cum_time[[#This Row],[52]],rounds_cum_time[52],1),"."))</f>
        <v>28.</v>
      </c>
      <c r="BJ32" s="141" t="str">
        <f>IF(ISBLANK(laps_times[[#This Row],[53]]),"DNF",CONCATENATE(RANK(rounds_cum_time[[#This Row],[53]],rounds_cum_time[53],1),"."))</f>
        <v>28.</v>
      </c>
      <c r="BK32" s="141" t="str">
        <f>IF(ISBLANK(laps_times[[#This Row],[54]]),"DNF",CONCATENATE(RANK(rounds_cum_time[[#This Row],[54]],rounds_cum_time[54],1),"."))</f>
        <v>28.</v>
      </c>
      <c r="BL32" s="141" t="str">
        <f>IF(ISBLANK(laps_times[[#This Row],[55]]),"DNF",CONCATENATE(RANK(rounds_cum_time[[#This Row],[55]],rounds_cum_time[55],1),"."))</f>
        <v>28.</v>
      </c>
      <c r="BM32" s="141" t="str">
        <f>IF(ISBLANK(laps_times[[#This Row],[56]]),"DNF",CONCATENATE(RANK(rounds_cum_time[[#This Row],[56]],rounds_cum_time[56],1),"."))</f>
        <v>28.</v>
      </c>
      <c r="BN32" s="141" t="str">
        <f>IF(ISBLANK(laps_times[[#This Row],[57]]),"DNF",CONCATENATE(RANK(rounds_cum_time[[#This Row],[57]],rounds_cum_time[57],1),"."))</f>
        <v>28.</v>
      </c>
      <c r="BO32" s="141" t="str">
        <f>IF(ISBLANK(laps_times[[#This Row],[58]]),"DNF",CONCATENATE(RANK(rounds_cum_time[[#This Row],[58]],rounds_cum_time[58],1),"."))</f>
        <v>28.</v>
      </c>
      <c r="BP32" s="141" t="str">
        <f>IF(ISBLANK(laps_times[[#This Row],[59]]),"DNF",CONCATENATE(RANK(rounds_cum_time[[#This Row],[59]],rounds_cum_time[59],1),"."))</f>
        <v>28.</v>
      </c>
      <c r="BQ32" s="141" t="str">
        <f>IF(ISBLANK(laps_times[[#This Row],[60]]),"DNF",CONCATENATE(RANK(rounds_cum_time[[#This Row],[60]],rounds_cum_time[60],1),"."))</f>
        <v>27.</v>
      </c>
      <c r="BR32" s="141" t="str">
        <f>IF(ISBLANK(laps_times[[#This Row],[61]]),"DNF",CONCATENATE(RANK(rounds_cum_time[[#This Row],[61]],rounds_cum_time[61],1),"."))</f>
        <v>27.</v>
      </c>
      <c r="BS32" s="141" t="str">
        <f>IF(ISBLANK(laps_times[[#This Row],[62]]),"DNF",CONCATENATE(RANK(rounds_cum_time[[#This Row],[62]],rounds_cum_time[62],1),"."))</f>
        <v>27.</v>
      </c>
      <c r="BT32" s="142" t="str">
        <f>IF(ISBLANK(laps_times[[#This Row],[63]]),"DNF",CONCATENATE(RANK(rounds_cum_time[[#This Row],[63]],rounds_cum_time[63],1),"."))</f>
        <v>27.</v>
      </c>
    </row>
    <row r="33" spans="2:72" x14ac:dyDescent="0.2">
      <c r="B33" s="130">
        <f>laps_times[[#This Row],[poř]]</f>
        <v>28</v>
      </c>
      <c r="C33" s="140">
        <f>laps_times[[#This Row],[s.č.]]</f>
        <v>55</v>
      </c>
      <c r="D33" s="131" t="str">
        <f>laps_times[[#This Row],[jméno]]</f>
        <v>Švanda Petr</v>
      </c>
      <c r="E33" s="132">
        <f>laps_times[[#This Row],[roč]]</f>
        <v>1967</v>
      </c>
      <c r="F33" s="132" t="str">
        <f>laps_times[[#This Row],[kat]]</f>
        <v>M3</v>
      </c>
      <c r="G33" s="132">
        <f>laps_times[[#This Row],[poř_kat]]</f>
        <v>13</v>
      </c>
      <c r="H33" s="131" t="str">
        <f>IF(ISBLANK(laps_times[[#This Row],[klub]]),"-",laps_times[[#This Row],[klub]])</f>
        <v>Maratón klub Kladno a iThi...</v>
      </c>
      <c r="I33" s="134">
        <f>laps_times[[#This Row],[celk. čas]]</f>
        <v>0.13862712962962961</v>
      </c>
      <c r="J33" s="141" t="str">
        <f>IF(ISBLANK(laps_times[[#This Row],[1]]),"DNF",CONCATENATE(RANK(rounds_cum_time[[#This Row],[1]],rounds_cum_time[1],1),"."))</f>
        <v>59.</v>
      </c>
      <c r="K33" s="141" t="str">
        <f>IF(ISBLANK(laps_times[[#This Row],[2]]),"DNF",CONCATENATE(RANK(rounds_cum_time[[#This Row],[2]],rounds_cum_time[2],1),"."))</f>
        <v>69.</v>
      </c>
      <c r="L33" s="141" t="str">
        <f>IF(ISBLANK(laps_times[[#This Row],[3]]),"DNF",CONCATENATE(RANK(rounds_cum_time[[#This Row],[3]],rounds_cum_time[3],1),"."))</f>
        <v>70.</v>
      </c>
      <c r="M33" s="141" t="str">
        <f>IF(ISBLANK(laps_times[[#This Row],[4]]),"DNF",CONCATENATE(RANK(rounds_cum_time[[#This Row],[4]],rounds_cum_time[4],1),"."))</f>
        <v>90.</v>
      </c>
      <c r="N33" s="141" t="str">
        <f>IF(ISBLANK(laps_times[[#This Row],[5]]),"DNF",CONCATENATE(RANK(rounds_cum_time[[#This Row],[5]],rounds_cum_time[5],1),"."))</f>
        <v>82.</v>
      </c>
      <c r="O33" s="141" t="str">
        <f>IF(ISBLANK(laps_times[[#This Row],[6]]),"DNF",CONCATENATE(RANK(rounds_cum_time[[#This Row],[6]],rounds_cum_time[6],1),"."))</f>
        <v>77.</v>
      </c>
      <c r="P33" s="141" t="str">
        <f>IF(ISBLANK(laps_times[[#This Row],[7]]),"DNF",CONCATENATE(RANK(rounds_cum_time[[#This Row],[7]],rounds_cum_time[7],1),"."))</f>
        <v>76.</v>
      </c>
      <c r="Q33" s="141" t="str">
        <f>IF(ISBLANK(laps_times[[#This Row],[8]]),"DNF",CONCATENATE(RANK(rounds_cum_time[[#This Row],[8]],rounds_cum_time[8],1),"."))</f>
        <v>70.</v>
      </c>
      <c r="R33" s="141" t="str">
        <f>IF(ISBLANK(laps_times[[#This Row],[9]]),"DNF",CONCATENATE(RANK(rounds_cum_time[[#This Row],[9]],rounds_cum_time[9],1),"."))</f>
        <v>70.</v>
      </c>
      <c r="S33" s="141" t="str">
        <f>IF(ISBLANK(laps_times[[#This Row],[10]]),"DNF",CONCATENATE(RANK(rounds_cum_time[[#This Row],[10]],rounds_cum_time[10],1),"."))</f>
        <v>69.</v>
      </c>
      <c r="T33" s="141" t="str">
        <f>IF(ISBLANK(laps_times[[#This Row],[11]]),"DNF",CONCATENATE(RANK(rounds_cum_time[[#This Row],[11]],rounds_cum_time[11],1),"."))</f>
        <v>66.</v>
      </c>
      <c r="U33" s="141" t="str">
        <f>IF(ISBLANK(laps_times[[#This Row],[12]]),"DNF",CONCATENATE(RANK(rounds_cum_time[[#This Row],[12]],rounds_cum_time[12],1),"."))</f>
        <v>65.</v>
      </c>
      <c r="V33" s="141" t="str">
        <f>IF(ISBLANK(laps_times[[#This Row],[13]]),"DNF",CONCATENATE(RANK(rounds_cum_time[[#This Row],[13]],rounds_cum_time[13],1),"."))</f>
        <v>54.</v>
      </c>
      <c r="W33" s="141" t="str">
        <f>IF(ISBLANK(laps_times[[#This Row],[14]]),"DNF",CONCATENATE(RANK(rounds_cum_time[[#This Row],[14]],rounds_cum_time[14],1),"."))</f>
        <v>54.</v>
      </c>
      <c r="X33" s="141" t="str">
        <f>IF(ISBLANK(laps_times[[#This Row],[15]]),"DNF",CONCATENATE(RANK(rounds_cum_time[[#This Row],[15]],rounds_cum_time[15],1),"."))</f>
        <v>54.</v>
      </c>
      <c r="Y33" s="141" t="str">
        <f>IF(ISBLANK(laps_times[[#This Row],[16]]),"DNF",CONCATENATE(RANK(rounds_cum_time[[#This Row],[16]],rounds_cum_time[16],1),"."))</f>
        <v>54.</v>
      </c>
      <c r="Z33" s="141" t="str">
        <f>IF(ISBLANK(laps_times[[#This Row],[17]]),"DNF",CONCATENATE(RANK(rounds_cum_time[[#This Row],[17]],rounds_cum_time[17],1),"."))</f>
        <v>53.</v>
      </c>
      <c r="AA33" s="141" t="str">
        <f>IF(ISBLANK(laps_times[[#This Row],[18]]),"DNF",CONCATENATE(RANK(rounds_cum_time[[#This Row],[18]],rounds_cum_time[18],1),"."))</f>
        <v>54.</v>
      </c>
      <c r="AB33" s="141" t="str">
        <f>IF(ISBLANK(laps_times[[#This Row],[19]]),"DNF",CONCATENATE(RANK(rounds_cum_time[[#This Row],[19]],rounds_cum_time[19],1),"."))</f>
        <v>54.</v>
      </c>
      <c r="AC33" s="141" t="str">
        <f>IF(ISBLANK(laps_times[[#This Row],[20]]),"DNF",CONCATENATE(RANK(rounds_cum_time[[#This Row],[20]],rounds_cum_time[20],1),"."))</f>
        <v>54.</v>
      </c>
      <c r="AD33" s="141" t="str">
        <f>IF(ISBLANK(laps_times[[#This Row],[21]]),"DNF",CONCATENATE(RANK(rounds_cum_time[[#This Row],[21]],rounds_cum_time[21],1),"."))</f>
        <v>54.</v>
      </c>
      <c r="AE33" s="141" t="str">
        <f>IF(ISBLANK(laps_times[[#This Row],[22]]),"DNF",CONCATENATE(RANK(rounds_cum_time[[#This Row],[22]],rounds_cum_time[22],1),"."))</f>
        <v>54.</v>
      </c>
      <c r="AF33" s="141" t="str">
        <f>IF(ISBLANK(laps_times[[#This Row],[23]]),"DNF",CONCATENATE(RANK(rounds_cum_time[[#This Row],[23]],rounds_cum_time[23],1),"."))</f>
        <v>54.</v>
      </c>
      <c r="AG33" s="141" t="str">
        <f>IF(ISBLANK(laps_times[[#This Row],[24]]),"DNF",CONCATENATE(RANK(rounds_cum_time[[#This Row],[24]],rounds_cum_time[24],1),"."))</f>
        <v>54.</v>
      </c>
      <c r="AH33" s="141" t="str">
        <f>IF(ISBLANK(laps_times[[#This Row],[25]]),"DNF",CONCATENATE(RANK(rounds_cum_time[[#This Row],[25]],rounds_cum_time[25],1),"."))</f>
        <v>51.</v>
      </c>
      <c r="AI33" s="141" t="str">
        <f>IF(ISBLANK(laps_times[[#This Row],[26]]),"DNF",CONCATENATE(RANK(rounds_cum_time[[#This Row],[26]],rounds_cum_time[26],1),"."))</f>
        <v>51.</v>
      </c>
      <c r="AJ33" s="141" t="str">
        <f>IF(ISBLANK(laps_times[[#This Row],[27]]),"DNF",CONCATENATE(RANK(rounds_cum_time[[#This Row],[27]],rounds_cum_time[27],1),"."))</f>
        <v>51.</v>
      </c>
      <c r="AK33" s="141" t="str">
        <f>IF(ISBLANK(laps_times[[#This Row],[28]]),"DNF",CONCATENATE(RANK(rounds_cum_time[[#This Row],[28]],rounds_cum_time[28],1),"."))</f>
        <v>49.</v>
      </c>
      <c r="AL33" s="141" t="str">
        <f>IF(ISBLANK(laps_times[[#This Row],[29]]),"DNF",CONCATENATE(RANK(rounds_cum_time[[#This Row],[29]],rounds_cum_time[29],1),"."))</f>
        <v>48.</v>
      </c>
      <c r="AM33" s="141" t="str">
        <f>IF(ISBLANK(laps_times[[#This Row],[30]]),"DNF",CONCATENATE(RANK(rounds_cum_time[[#This Row],[30]],rounds_cum_time[30],1),"."))</f>
        <v>48.</v>
      </c>
      <c r="AN33" s="141" t="str">
        <f>IF(ISBLANK(laps_times[[#This Row],[31]]),"DNF",CONCATENATE(RANK(rounds_cum_time[[#This Row],[31]],rounds_cum_time[31],1),"."))</f>
        <v>48.</v>
      </c>
      <c r="AO33" s="141" t="str">
        <f>IF(ISBLANK(laps_times[[#This Row],[32]]),"DNF",CONCATENATE(RANK(rounds_cum_time[[#This Row],[32]],rounds_cum_time[32],1),"."))</f>
        <v>48.</v>
      </c>
      <c r="AP33" s="141" t="str">
        <f>IF(ISBLANK(laps_times[[#This Row],[33]]),"DNF",CONCATENATE(RANK(rounds_cum_time[[#This Row],[33]],rounds_cum_time[33],1),"."))</f>
        <v>48.</v>
      </c>
      <c r="AQ33" s="141" t="str">
        <f>IF(ISBLANK(laps_times[[#This Row],[34]]),"DNF",CONCATENATE(RANK(rounds_cum_time[[#This Row],[34]],rounds_cum_time[34],1),"."))</f>
        <v>50.</v>
      </c>
      <c r="AR33" s="141" t="str">
        <f>IF(ISBLANK(laps_times[[#This Row],[35]]),"DNF",CONCATENATE(RANK(rounds_cum_time[[#This Row],[35]],rounds_cum_time[35],1),"."))</f>
        <v>50.</v>
      </c>
      <c r="AS33" s="141" t="str">
        <f>IF(ISBLANK(laps_times[[#This Row],[36]]),"DNF",CONCATENATE(RANK(rounds_cum_time[[#This Row],[36]],rounds_cum_time[36],1),"."))</f>
        <v>47.</v>
      </c>
      <c r="AT33" s="141" t="str">
        <f>IF(ISBLANK(laps_times[[#This Row],[37]]),"DNF",CONCATENATE(RANK(rounds_cum_time[[#This Row],[37]],rounds_cum_time[37],1),"."))</f>
        <v>47.</v>
      </c>
      <c r="AU33" s="141" t="str">
        <f>IF(ISBLANK(laps_times[[#This Row],[38]]),"DNF",CONCATENATE(RANK(rounds_cum_time[[#This Row],[38]],rounds_cum_time[38],1),"."))</f>
        <v>46.</v>
      </c>
      <c r="AV33" s="141" t="str">
        <f>IF(ISBLANK(laps_times[[#This Row],[39]]),"DNF",CONCATENATE(RANK(rounds_cum_time[[#This Row],[39]],rounds_cum_time[39],1),"."))</f>
        <v>46.</v>
      </c>
      <c r="AW33" s="141" t="str">
        <f>IF(ISBLANK(laps_times[[#This Row],[40]]),"DNF",CONCATENATE(RANK(rounds_cum_time[[#This Row],[40]],rounds_cum_time[40],1),"."))</f>
        <v>45.</v>
      </c>
      <c r="AX33" s="141" t="str">
        <f>IF(ISBLANK(laps_times[[#This Row],[41]]),"DNF",CONCATENATE(RANK(rounds_cum_time[[#This Row],[41]],rounds_cum_time[41],1),"."))</f>
        <v>44.</v>
      </c>
      <c r="AY33" s="141" t="str">
        <f>IF(ISBLANK(laps_times[[#This Row],[42]]),"DNF",CONCATENATE(RANK(rounds_cum_time[[#This Row],[42]],rounds_cum_time[42],1),"."))</f>
        <v>44.</v>
      </c>
      <c r="AZ33" s="141" t="str">
        <f>IF(ISBLANK(laps_times[[#This Row],[43]]),"DNF",CONCATENATE(RANK(rounds_cum_time[[#This Row],[43]],rounds_cum_time[43],1),"."))</f>
        <v>44.</v>
      </c>
      <c r="BA33" s="141" t="str">
        <f>IF(ISBLANK(laps_times[[#This Row],[44]]),"DNF",CONCATENATE(RANK(rounds_cum_time[[#This Row],[44]],rounds_cum_time[44],1),"."))</f>
        <v>44.</v>
      </c>
      <c r="BB33" s="141" t="str">
        <f>IF(ISBLANK(laps_times[[#This Row],[45]]),"DNF",CONCATENATE(RANK(rounds_cum_time[[#This Row],[45]],rounds_cum_time[45],1),"."))</f>
        <v>44.</v>
      </c>
      <c r="BC33" s="141" t="str">
        <f>IF(ISBLANK(laps_times[[#This Row],[46]]),"DNF",CONCATENATE(RANK(rounds_cum_time[[#This Row],[46]],rounds_cum_time[46],1),"."))</f>
        <v>44.</v>
      </c>
      <c r="BD33" s="141" t="str">
        <f>IF(ISBLANK(laps_times[[#This Row],[47]]),"DNF",CONCATENATE(RANK(rounds_cum_time[[#This Row],[47]],rounds_cum_time[47],1),"."))</f>
        <v>41.</v>
      </c>
      <c r="BE33" s="141" t="str">
        <f>IF(ISBLANK(laps_times[[#This Row],[48]]),"DNF",CONCATENATE(RANK(rounds_cum_time[[#This Row],[48]],rounds_cum_time[48],1),"."))</f>
        <v>39.</v>
      </c>
      <c r="BF33" s="141" t="str">
        <f>IF(ISBLANK(laps_times[[#This Row],[49]]),"DNF",CONCATENATE(RANK(rounds_cum_time[[#This Row],[49]],rounds_cum_time[49],1),"."))</f>
        <v>39.</v>
      </c>
      <c r="BG33" s="141" t="str">
        <f>IF(ISBLANK(laps_times[[#This Row],[50]]),"DNF",CONCATENATE(RANK(rounds_cum_time[[#This Row],[50]],rounds_cum_time[50],1),"."))</f>
        <v>38.</v>
      </c>
      <c r="BH33" s="141" t="str">
        <f>IF(ISBLANK(laps_times[[#This Row],[51]]),"DNF",CONCATENATE(RANK(rounds_cum_time[[#This Row],[51]],rounds_cum_time[51],1),"."))</f>
        <v>37.</v>
      </c>
      <c r="BI33" s="141" t="str">
        <f>IF(ISBLANK(laps_times[[#This Row],[52]]),"DNF",CONCATENATE(RANK(rounds_cum_time[[#This Row],[52]],rounds_cum_time[52],1),"."))</f>
        <v>37.</v>
      </c>
      <c r="BJ33" s="141" t="str">
        <f>IF(ISBLANK(laps_times[[#This Row],[53]]),"DNF",CONCATENATE(RANK(rounds_cum_time[[#This Row],[53]],rounds_cum_time[53],1),"."))</f>
        <v>37.</v>
      </c>
      <c r="BK33" s="141" t="str">
        <f>IF(ISBLANK(laps_times[[#This Row],[54]]),"DNF",CONCATENATE(RANK(rounds_cum_time[[#This Row],[54]],rounds_cum_time[54],1),"."))</f>
        <v>35.</v>
      </c>
      <c r="BL33" s="141" t="str">
        <f>IF(ISBLANK(laps_times[[#This Row],[55]]),"DNF",CONCATENATE(RANK(rounds_cum_time[[#This Row],[55]],rounds_cum_time[55],1),"."))</f>
        <v>34.</v>
      </c>
      <c r="BM33" s="141" t="str">
        <f>IF(ISBLANK(laps_times[[#This Row],[56]]),"DNF",CONCATENATE(RANK(rounds_cum_time[[#This Row],[56]],rounds_cum_time[56],1),"."))</f>
        <v>33.</v>
      </c>
      <c r="BN33" s="141" t="str">
        <f>IF(ISBLANK(laps_times[[#This Row],[57]]),"DNF",CONCATENATE(RANK(rounds_cum_time[[#This Row],[57]],rounds_cum_time[57],1),"."))</f>
        <v>33.</v>
      </c>
      <c r="BO33" s="141" t="str">
        <f>IF(ISBLANK(laps_times[[#This Row],[58]]),"DNF",CONCATENATE(RANK(rounds_cum_time[[#This Row],[58]],rounds_cum_time[58],1),"."))</f>
        <v>31.</v>
      </c>
      <c r="BP33" s="141" t="str">
        <f>IF(ISBLANK(laps_times[[#This Row],[59]]),"DNF",CONCATENATE(RANK(rounds_cum_time[[#This Row],[59]],rounds_cum_time[59],1),"."))</f>
        <v>29.</v>
      </c>
      <c r="BQ33" s="141" t="str">
        <f>IF(ISBLANK(laps_times[[#This Row],[60]]),"DNF",CONCATENATE(RANK(rounds_cum_time[[#This Row],[60]],rounds_cum_time[60],1),"."))</f>
        <v>29.</v>
      </c>
      <c r="BR33" s="141" t="str">
        <f>IF(ISBLANK(laps_times[[#This Row],[61]]),"DNF",CONCATENATE(RANK(rounds_cum_time[[#This Row],[61]],rounds_cum_time[61],1),"."))</f>
        <v>29.</v>
      </c>
      <c r="BS33" s="141" t="str">
        <f>IF(ISBLANK(laps_times[[#This Row],[62]]),"DNF",CONCATENATE(RANK(rounds_cum_time[[#This Row],[62]],rounds_cum_time[62],1),"."))</f>
        <v>28.</v>
      </c>
      <c r="BT33" s="142" t="str">
        <f>IF(ISBLANK(laps_times[[#This Row],[63]]),"DNF",CONCATENATE(RANK(rounds_cum_time[[#This Row],[63]],rounds_cum_time[63],1),"."))</f>
        <v>28.</v>
      </c>
    </row>
    <row r="34" spans="2:72" x14ac:dyDescent="0.2">
      <c r="B34" s="130">
        <f>laps_times[[#This Row],[poř]]</f>
        <v>29</v>
      </c>
      <c r="C34" s="140">
        <f>laps_times[[#This Row],[s.č.]]</f>
        <v>30</v>
      </c>
      <c r="D34" s="131" t="str">
        <f>laps_times[[#This Row],[jméno]]</f>
        <v>Lebedová Olga</v>
      </c>
      <c r="E34" s="132">
        <f>laps_times[[#This Row],[roč]]</f>
        <v>1981</v>
      </c>
      <c r="F34" s="132" t="str">
        <f>laps_times[[#This Row],[kat]]</f>
        <v>Z2</v>
      </c>
      <c r="G34" s="132">
        <f>laps_times[[#This Row],[poř_kat]]</f>
        <v>2</v>
      </c>
      <c r="H34" s="131" t="str">
        <f>IF(ISBLANK(laps_times[[#This Row],[klub]]),"-",laps_times[[#This Row],[klub]])</f>
        <v>Hůrka</v>
      </c>
      <c r="I34" s="134">
        <f>laps_times[[#This Row],[celk. čas]]</f>
        <v>0.13993466435185184</v>
      </c>
      <c r="J34" s="141" t="str">
        <f>IF(ISBLANK(laps_times[[#This Row],[1]]),"DNF",CONCATENATE(RANK(rounds_cum_time[[#This Row],[1]],rounds_cum_time[1],1),"."))</f>
        <v>62.</v>
      </c>
      <c r="K34" s="141" t="str">
        <f>IF(ISBLANK(laps_times[[#This Row],[2]]),"DNF",CONCATENATE(RANK(rounds_cum_time[[#This Row],[2]],rounds_cum_time[2],1),"."))</f>
        <v>66.</v>
      </c>
      <c r="L34" s="141" t="str">
        <f>IF(ISBLANK(laps_times[[#This Row],[3]]),"DNF",CONCATENATE(RANK(rounds_cum_time[[#This Row],[3]],rounds_cum_time[3],1),"."))</f>
        <v>64.</v>
      </c>
      <c r="M34" s="141" t="str">
        <f>IF(ISBLANK(laps_times[[#This Row],[4]]),"DNF",CONCATENATE(RANK(rounds_cum_time[[#This Row],[4]],rounds_cum_time[4],1),"."))</f>
        <v>67.</v>
      </c>
      <c r="N34" s="141" t="str">
        <f>IF(ISBLANK(laps_times[[#This Row],[5]]),"DNF",CONCATENATE(RANK(rounds_cum_time[[#This Row],[5]],rounds_cum_time[5],1),"."))</f>
        <v>65.</v>
      </c>
      <c r="O34" s="141" t="str">
        <f>IF(ISBLANK(laps_times[[#This Row],[6]]),"DNF",CONCATENATE(RANK(rounds_cum_time[[#This Row],[6]],rounds_cum_time[6],1),"."))</f>
        <v>62.</v>
      </c>
      <c r="P34" s="141" t="str">
        <f>IF(ISBLANK(laps_times[[#This Row],[7]]),"DNF",CONCATENATE(RANK(rounds_cum_time[[#This Row],[7]],rounds_cum_time[7],1),"."))</f>
        <v>62.</v>
      </c>
      <c r="Q34" s="141" t="str">
        <f>IF(ISBLANK(laps_times[[#This Row],[8]]),"DNF",CONCATENATE(RANK(rounds_cum_time[[#This Row],[8]],rounds_cum_time[8],1),"."))</f>
        <v>54.</v>
      </c>
      <c r="R34" s="141" t="str">
        <f>IF(ISBLANK(laps_times[[#This Row],[9]]),"DNF",CONCATENATE(RANK(rounds_cum_time[[#This Row],[9]],rounds_cum_time[9],1),"."))</f>
        <v>50.</v>
      </c>
      <c r="S34" s="141" t="str">
        <f>IF(ISBLANK(laps_times[[#This Row],[10]]),"DNF",CONCATENATE(RANK(rounds_cum_time[[#This Row],[10]],rounds_cum_time[10],1),"."))</f>
        <v>50.</v>
      </c>
      <c r="T34" s="141" t="str">
        <f>IF(ISBLANK(laps_times[[#This Row],[11]]),"DNF",CONCATENATE(RANK(rounds_cum_time[[#This Row],[11]],rounds_cum_time[11],1),"."))</f>
        <v>50.</v>
      </c>
      <c r="U34" s="141" t="str">
        <f>IF(ISBLANK(laps_times[[#This Row],[12]]),"DNF",CONCATENATE(RANK(rounds_cum_time[[#This Row],[12]],rounds_cum_time[12],1),"."))</f>
        <v>49.</v>
      </c>
      <c r="V34" s="141" t="str">
        <f>IF(ISBLANK(laps_times[[#This Row],[13]]),"DNF",CONCATENATE(RANK(rounds_cum_time[[#This Row],[13]],rounds_cum_time[13],1),"."))</f>
        <v>49.</v>
      </c>
      <c r="W34" s="141" t="str">
        <f>IF(ISBLANK(laps_times[[#This Row],[14]]),"DNF",CONCATENATE(RANK(rounds_cum_time[[#This Row],[14]],rounds_cum_time[14],1),"."))</f>
        <v>49.</v>
      </c>
      <c r="X34" s="141" t="str">
        <f>IF(ISBLANK(laps_times[[#This Row],[15]]),"DNF",CONCATENATE(RANK(rounds_cum_time[[#This Row],[15]],rounds_cum_time[15],1),"."))</f>
        <v>49.</v>
      </c>
      <c r="Y34" s="141" t="str">
        <f>IF(ISBLANK(laps_times[[#This Row],[16]]),"DNF",CONCATENATE(RANK(rounds_cum_time[[#This Row],[16]],rounds_cum_time[16],1),"."))</f>
        <v>49.</v>
      </c>
      <c r="Z34" s="141" t="str">
        <f>IF(ISBLANK(laps_times[[#This Row],[17]]),"DNF",CONCATENATE(RANK(rounds_cum_time[[#This Row],[17]],rounds_cum_time[17],1),"."))</f>
        <v>49.</v>
      </c>
      <c r="AA34" s="141" t="str">
        <f>IF(ISBLANK(laps_times[[#This Row],[18]]),"DNF",CONCATENATE(RANK(rounds_cum_time[[#This Row],[18]],rounds_cum_time[18],1),"."))</f>
        <v>48.</v>
      </c>
      <c r="AB34" s="141" t="str">
        <f>IF(ISBLANK(laps_times[[#This Row],[19]]),"DNF",CONCATENATE(RANK(rounds_cum_time[[#This Row],[19]],rounds_cum_time[19],1),"."))</f>
        <v>47.</v>
      </c>
      <c r="AC34" s="141" t="str">
        <f>IF(ISBLANK(laps_times[[#This Row],[20]]),"DNF",CONCATENATE(RANK(rounds_cum_time[[#This Row],[20]],rounds_cum_time[20],1),"."))</f>
        <v>46.</v>
      </c>
      <c r="AD34" s="141" t="str">
        <f>IF(ISBLANK(laps_times[[#This Row],[21]]),"DNF",CONCATENATE(RANK(rounds_cum_time[[#This Row],[21]],rounds_cum_time[21],1),"."))</f>
        <v>46.</v>
      </c>
      <c r="AE34" s="141" t="str">
        <f>IF(ISBLANK(laps_times[[#This Row],[22]]),"DNF",CONCATENATE(RANK(rounds_cum_time[[#This Row],[22]],rounds_cum_time[22],1),"."))</f>
        <v>45.</v>
      </c>
      <c r="AF34" s="141" t="str">
        <f>IF(ISBLANK(laps_times[[#This Row],[23]]),"DNF",CONCATENATE(RANK(rounds_cum_time[[#This Row],[23]],rounds_cum_time[23],1),"."))</f>
        <v>44.</v>
      </c>
      <c r="AG34" s="141" t="str">
        <f>IF(ISBLANK(laps_times[[#This Row],[24]]),"DNF",CONCATENATE(RANK(rounds_cum_time[[#This Row],[24]],rounds_cum_time[24],1),"."))</f>
        <v>44.</v>
      </c>
      <c r="AH34" s="141" t="str">
        <f>IF(ISBLANK(laps_times[[#This Row],[25]]),"DNF",CONCATENATE(RANK(rounds_cum_time[[#This Row],[25]],rounds_cum_time[25],1),"."))</f>
        <v>42.</v>
      </c>
      <c r="AI34" s="141" t="str">
        <f>IF(ISBLANK(laps_times[[#This Row],[26]]),"DNF",CONCATENATE(RANK(rounds_cum_time[[#This Row],[26]],rounds_cum_time[26],1),"."))</f>
        <v>42.</v>
      </c>
      <c r="AJ34" s="141" t="str">
        <f>IF(ISBLANK(laps_times[[#This Row],[27]]),"DNF",CONCATENATE(RANK(rounds_cum_time[[#This Row],[27]],rounds_cum_time[27],1),"."))</f>
        <v>41.</v>
      </c>
      <c r="AK34" s="141" t="str">
        <f>IF(ISBLANK(laps_times[[#This Row],[28]]),"DNF",CONCATENATE(RANK(rounds_cum_time[[#This Row],[28]],rounds_cum_time[28],1),"."))</f>
        <v>41.</v>
      </c>
      <c r="AL34" s="141" t="str">
        <f>IF(ISBLANK(laps_times[[#This Row],[29]]),"DNF",CONCATENATE(RANK(rounds_cum_time[[#This Row],[29]],rounds_cum_time[29],1),"."))</f>
        <v>41.</v>
      </c>
      <c r="AM34" s="141" t="str">
        <f>IF(ISBLANK(laps_times[[#This Row],[30]]),"DNF",CONCATENATE(RANK(rounds_cum_time[[#This Row],[30]],rounds_cum_time[30],1),"."))</f>
        <v>41.</v>
      </c>
      <c r="AN34" s="141" t="str">
        <f>IF(ISBLANK(laps_times[[#This Row],[31]]),"DNF",CONCATENATE(RANK(rounds_cum_time[[#This Row],[31]],rounds_cum_time[31],1),"."))</f>
        <v>40.</v>
      </c>
      <c r="AO34" s="141" t="str">
        <f>IF(ISBLANK(laps_times[[#This Row],[32]]),"DNF",CONCATENATE(RANK(rounds_cum_time[[#This Row],[32]],rounds_cum_time[32],1),"."))</f>
        <v>40.</v>
      </c>
      <c r="AP34" s="141" t="str">
        <f>IF(ISBLANK(laps_times[[#This Row],[33]]),"DNF",CONCATENATE(RANK(rounds_cum_time[[#This Row],[33]],rounds_cum_time[33],1),"."))</f>
        <v>40.</v>
      </c>
      <c r="AQ34" s="141" t="str">
        <f>IF(ISBLANK(laps_times[[#This Row],[34]]),"DNF",CONCATENATE(RANK(rounds_cum_time[[#This Row],[34]],rounds_cum_time[34],1),"."))</f>
        <v>40.</v>
      </c>
      <c r="AR34" s="141" t="str">
        <f>IF(ISBLANK(laps_times[[#This Row],[35]]),"DNF",CONCATENATE(RANK(rounds_cum_time[[#This Row],[35]],rounds_cum_time[35],1),"."))</f>
        <v>40.</v>
      </c>
      <c r="AS34" s="141" t="str">
        <f>IF(ISBLANK(laps_times[[#This Row],[36]]),"DNF",CONCATENATE(RANK(rounds_cum_time[[#This Row],[36]],rounds_cum_time[36],1),"."))</f>
        <v>41.</v>
      </c>
      <c r="AT34" s="141" t="str">
        <f>IF(ISBLANK(laps_times[[#This Row],[37]]),"DNF",CONCATENATE(RANK(rounds_cum_time[[#This Row],[37]],rounds_cum_time[37],1),"."))</f>
        <v>41.</v>
      </c>
      <c r="AU34" s="141" t="str">
        <f>IF(ISBLANK(laps_times[[#This Row],[38]]),"DNF",CONCATENATE(RANK(rounds_cum_time[[#This Row],[38]],rounds_cum_time[38],1),"."))</f>
        <v>37.</v>
      </c>
      <c r="AV34" s="141" t="str">
        <f>IF(ISBLANK(laps_times[[#This Row],[39]]),"DNF",CONCATENATE(RANK(rounds_cum_time[[#This Row],[39]],rounds_cum_time[39],1),"."))</f>
        <v>37.</v>
      </c>
      <c r="AW34" s="141" t="str">
        <f>IF(ISBLANK(laps_times[[#This Row],[40]]),"DNF",CONCATENATE(RANK(rounds_cum_time[[#This Row],[40]],rounds_cum_time[40],1),"."))</f>
        <v>37.</v>
      </c>
      <c r="AX34" s="141" t="str">
        <f>IF(ISBLANK(laps_times[[#This Row],[41]]),"DNF",CONCATENATE(RANK(rounds_cum_time[[#This Row],[41]],rounds_cum_time[41],1),"."))</f>
        <v>38.</v>
      </c>
      <c r="AY34" s="141" t="str">
        <f>IF(ISBLANK(laps_times[[#This Row],[42]]),"DNF",CONCATENATE(RANK(rounds_cum_time[[#This Row],[42]],rounds_cum_time[42],1),"."))</f>
        <v>38.</v>
      </c>
      <c r="AZ34" s="141" t="str">
        <f>IF(ISBLANK(laps_times[[#This Row],[43]]),"DNF",CONCATENATE(RANK(rounds_cum_time[[#This Row],[43]],rounds_cum_time[43],1),"."))</f>
        <v>37.</v>
      </c>
      <c r="BA34" s="141" t="str">
        <f>IF(ISBLANK(laps_times[[#This Row],[44]]),"DNF",CONCATENATE(RANK(rounds_cum_time[[#This Row],[44]],rounds_cum_time[44],1),"."))</f>
        <v>37.</v>
      </c>
      <c r="BB34" s="141" t="str">
        <f>IF(ISBLANK(laps_times[[#This Row],[45]]),"DNF",CONCATENATE(RANK(rounds_cum_time[[#This Row],[45]],rounds_cum_time[45],1),"."))</f>
        <v>37.</v>
      </c>
      <c r="BC34" s="141" t="str">
        <f>IF(ISBLANK(laps_times[[#This Row],[46]]),"DNF",CONCATENATE(RANK(rounds_cum_time[[#This Row],[46]],rounds_cum_time[46],1),"."))</f>
        <v>37.</v>
      </c>
      <c r="BD34" s="141" t="str">
        <f>IF(ISBLANK(laps_times[[#This Row],[47]]),"DNF",CONCATENATE(RANK(rounds_cum_time[[#This Row],[47]],rounds_cum_time[47],1),"."))</f>
        <v>36.</v>
      </c>
      <c r="BE34" s="141" t="str">
        <f>IF(ISBLANK(laps_times[[#This Row],[48]]),"DNF",CONCATENATE(RANK(rounds_cum_time[[#This Row],[48]],rounds_cum_time[48],1),"."))</f>
        <v>36.</v>
      </c>
      <c r="BF34" s="141" t="str">
        <f>IF(ISBLANK(laps_times[[#This Row],[49]]),"DNF",CONCATENATE(RANK(rounds_cum_time[[#This Row],[49]],rounds_cum_time[49],1),"."))</f>
        <v>35.</v>
      </c>
      <c r="BG34" s="141" t="str">
        <f>IF(ISBLANK(laps_times[[#This Row],[50]]),"DNF",CONCATENATE(RANK(rounds_cum_time[[#This Row],[50]],rounds_cum_time[50],1),"."))</f>
        <v>36.</v>
      </c>
      <c r="BH34" s="141" t="str">
        <f>IF(ISBLANK(laps_times[[#This Row],[51]]),"DNF",CONCATENATE(RANK(rounds_cum_time[[#This Row],[51]],rounds_cum_time[51],1),"."))</f>
        <v>36.</v>
      </c>
      <c r="BI34" s="141" t="str">
        <f>IF(ISBLANK(laps_times[[#This Row],[52]]),"DNF",CONCATENATE(RANK(rounds_cum_time[[#This Row],[52]],rounds_cum_time[52],1),"."))</f>
        <v>36.</v>
      </c>
      <c r="BJ34" s="141" t="str">
        <f>IF(ISBLANK(laps_times[[#This Row],[53]]),"DNF",CONCATENATE(RANK(rounds_cum_time[[#This Row],[53]],rounds_cum_time[53],1),"."))</f>
        <v>33.</v>
      </c>
      <c r="BK34" s="141" t="str">
        <f>IF(ISBLANK(laps_times[[#This Row],[54]]),"DNF",CONCATENATE(RANK(rounds_cum_time[[#This Row],[54]],rounds_cum_time[54],1),"."))</f>
        <v>33.</v>
      </c>
      <c r="BL34" s="141" t="str">
        <f>IF(ISBLANK(laps_times[[#This Row],[55]]),"DNF",CONCATENATE(RANK(rounds_cum_time[[#This Row],[55]],rounds_cum_time[55],1),"."))</f>
        <v>33.</v>
      </c>
      <c r="BM34" s="141" t="str">
        <f>IF(ISBLANK(laps_times[[#This Row],[56]]),"DNF",CONCATENATE(RANK(rounds_cum_time[[#This Row],[56]],rounds_cum_time[56],1),"."))</f>
        <v>34.</v>
      </c>
      <c r="BN34" s="141" t="str">
        <f>IF(ISBLANK(laps_times[[#This Row],[57]]),"DNF",CONCATENATE(RANK(rounds_cum_time[[#This Row],[57]],rounds_cum_time[57],1),"."))</f>
        <v>34.</v>
      </c>
      <c r="BO34" s="141" t="str">
        <f>IF(ISBLANK(laps_times[[#This Row],[58]]),"DNF",CONCATENATE(RANK(rounds_cum_time[[#This Row],[58]],rounds_cum_time[58],1),"."))</f>
        <v>34.</v>
      </c>
      <c r="BP34" s="141" t="str">
        <f>IF(ISBLANK(laps_times[[#This Row],[59]]),"DNF",CONCATENATE(RANK(rounds_cum_time[[#This Row],[59]],rounds_cum_time[59],1),"."))</f>
        <v>32.</v>
      </c>
      <c r="BQ34" s="141" t="str">
        <f>IF(ISBLANK(laps_times[[#This Row],[60]]),"DNF",CONCATENATE(RANK(rounds_cum_time[[#This Row],[60]],rounds_cum_time[60],1),"."))</f>
        <v>31.</v>
      </c>
      <c r="BR34" s="141" t="str">
        <f>IF(ISBLANK(laps_times[[#This Row],[61]]),"DNF",CONCATENATE(RANK(rounds_cum_time[[#This Row],[61]],rounds_cum_time[61],1),"."))</f>
        <v>30.</v>
      </c>
      <c r="BS34" s="141" t="str">
        <f>IF(ISBLANK(laps_times[[#This Row],[62]]),"DNF",CONCATENATE(RANK(rounds_cum_time[[#This Row],[62]],rounds_cum_time[62],1),"."))</f>
        <v>30.</v>
      </c>
      <c r="BT34" s="142" t="str">
        <f>IF(ISBLANK(laps_times[[#This Row],[63]]),"DNF",CONCATENATE(RANK(rounds_cum_time[[#This Row],[63]],rounds_cum_time[63],1),"."))</f>
        <v>29.</v>
      </c>
    </row>
    <row r="35" spans="2:72" x14ac:dyDescent="0.2">
      <c r="B35" s="130">
        <f>laps_times[[#This Row],[poř]]</f>
        <v>30</v>
      </c>
      <c r="C35" s="140">
        <f>laps_times[[#This Row],[s.č.]]</f>
        <v>107</v>
      </c>
      <c r="D35" s="131" t="str">
        <f>laps_times[[#This Row],[jméno]]</f>
        <v>Kolář Martin</v>
      </c>
      <c r="E35" s="132">
        <f>laps_times[[#This Row],[roč]]</f>
        <v>1980</v>
      </c>
      <c r="F35" s="132" t="str">
        <f>laps_times[[#This Row],[kat]]</f>
        <v>M2</v>
      </c>
      <c r="G35" s="132">
        <f>laps_times[[#This Row],[poř_kat]]</f>
        <v>12</v>
      </c>
      <c r="H35" s="131" t="str">
        <f>IF(ISBLANK(laps_times[[#This Row],[klub]]),"-",laps_times[[#This Row],[klub]])</f>
        <v>Malida Optimum</v>
      </c>
      <c r="I35" s="134">
        <f>laps_times[[#This Row],[celk. čas]]</f>
        <v>0.13995329861111111</v>
      </c>
      <c r="J35" s="141" t="str">
        <f>IF(ISBLANK(laps_times[[#This Row],[1]]),"DNF",CONCATENATE(RANK(rounds_cum_time[[#This Row],[1]],rounds_cum_time[1],1),"."))</f>
        <v>15.</v>
      </c>
      <c r="K35" s="141" t="str">
        <f>IF(ISBLANK(laps_times[[#This Row],[2]]),"DNF",CONCATENATE(RANK(rounds_cum_time[[#This Row],[2]],rounds_cum_time[2],1),"."))</f>
        <v>15.</v>
      </c>
      <c r="L35" s="141" t="str">
        <f>IF(ISBLANK(laps_times[[#This Row],[3]]),"DNF",CONCATENATE(RANK(rounds_cum_time[[#This Row],[3]],rounds_cum_time[3],1),"."))</f>
        <v>17.</v>
      </c>
      <c r="M35" s="141" t="str">
        <f>IF(ISBLANK(laps_times[[#This Row],[4]]),"DNF",CONCATENATE(RANK(rounds_cum_time[[#This Row],[4]],rounds_cum_time[4],1),"."))</f>
        <v>16.</v>
      </c>
      <c r="N35" s="141" t="str">
        <f>IF(ISBLANK(laps_times[[#This Row],[5]]),"DNF",CONCATENATE(RANK(rounds_cum_time[[#This Row],[5]],rounds_cum_time[5],1),"."))</f>
        <v>16.</v>
      </c>
      <c r="O35" s="141" t="str">
        <f>IF(ISBLANK(laps_times[[#This Row],[6]]),"DNF",CONCATENATE(RANK(rounds_cum_time[[#This Row],[6]],rounds_cum_time[6],1),"."))</f>
        <v>15.</v>
      </c>
      <c r="P35" s="141" t="str">
        <f>IF(ISBLANK(laps_times[[#This Row],[7]]),"DNF",CONCATENATE(RANK(rounds_cum_time[[#This Row],[7]],rounds_cum_time[7],1),"."))</f>
        <v>15.</v>
      </c>
      <c r="Q35" s="141" t="str">
        <f>IF(ISBLANK(laps_times[[#This Row],[8]]),"DNF",CONCATENATE(RANK(rounds_cum_time[[#This Row],[8]],rounds_cum_time[8],1),"."))</f>
        <v>15.</v>
      </c>
      <c r="R35" s="141" t="str">
        <f>IF(ISBLANK(laps_times[[#This Row],[9]]),"DNF",CONCATENATE(RANK(rounds_cum_time[[#This Row],[9]],rounds_cum_time[9],1),"."))</f>
        <v>15.</v>
      </c>
      <c r="S35" s="141" t="str">
        <f>IF(ISBLANK(laps_times[[#This Row],[10]]),"DNF",CONCATENATE(RANK(rounds_cum_time[[#This Row],[10]],rounds_cum_time[10],1),"."))</f>
        <v>15.</v>
      </c>
      <c r="T35" s="141" t="str">
        <f>IF(ISBLANK(laps_times[[#This Row],[11]]),"DNF",CONCATENATE(RANK(rounds_cum_time[[#This Row],[11]],rounds_cum_time[11],1),"."))</f>
        <v>15.</v>
      </c>
      <c r="U35" s="141" t="str">
        <f>IF(ISBLANK(laps_times[[#This Row],[12]]),"DNF",CONCATENATE(RANK(rounds_cum_time[[#This Row],[12]],rounds_cum_time[12],1),"."))</f>
        <v>15.</v>
      </c>
      <c r="V35" s="141" t="str">
        <f>IF(ISBLANK(laps_times[[#This Row],[13]]),"DNF",CONCATENATE(RANK(rounds_cum_time[[#This Row],[13]],rounds_cum_time[13],1),"."))</f>
        <v>15.</v>
      </c>
      <c r="W35" s="141" t="str">
        <f>IF(ISBLANK(laps_times[[#This Row],[14]]),"DNF",CONCATENATE(RANK(rounds_cum_time[[#This Row],[14]],rounds_cum_time[14],1),"."))</f>
        <v>15.</v>
      </c>
      <c r="X35" s="141" t="str">
        <f>IF(ISBLANK(laps_times[[#This Row],[15]]),"DNF",CONCATENATE(RANK(rounds_cum_time[[#This Row],[15]],rounds_cum_time[15],1),"."))</f>
        <v>15.</v>
      </c>
      <c r="Y35" s="141" t="str">
        <f>IF(ISBLANK(laps_times[[#This Row],[16]]),"DNF",CONCATENATE(RANK(rounds_cum_time[[#This Row],[16]],rounds_cum_time[16],1),"."))</f>
        <v>14.</v>
      </c>
      <c r="Z35" s="141" t="str">
        <f>IF(ISBLANK(laps_times[[#This Row],[17]]),"DNF",CONCATENATE(RANK(rounds_cum_time[[#This Row],[17]],rounds_cum_time[17],1),"."))</f>
        <v>14.</v>
      </c>
      <c r="AA35" s="141" t="str">
        <f>IF(ISBLANK(laps_times[[#This Row],[18]]),"DNF",CONCATENATE(RANK(rounds_cum_time[[#This Row],[18]],rounds_cum_time[18],1),"."))</f>
        <v>14.</v>
      </c>
      <c r="AB35" s="141" t="str">
        <f>IF(ISBLANK(laps_times[[#This Row],[19]]),"DNF",CONCATENATE(RANK(rounds_cum_time[[#This Row],[19]],rounds_cum_time[19],1),"."))</f>
        <v>14.</v>
      </c>
      <c r="AC35" s="141" t="str">
        <f>IF(ISBLANK(laps_times[[#This Row],[20]]),"DNF",CONCATENATE(RANK(rounds_cum_time[[#This Row],[20]],rounds_cum_time[20],1),"."))</f>
        <v>14.</v>
      </c>
      <c r="AD35" s="141" t="str">
        <f>IF(ISBLANK(laps_times[[#This Row],[21]]),"DNF",CONCATENATE(RANK(rounds_cum_time[[#This Row],[21]],rounds_cum_time[21],1),"."))</f>
        <v>14.</v>
      </c>
      <c r="AE35" s="141" t="str">
        <f>IF(ISBLANK(laps_times[[#This Row],[22]]),"DNF",CONCATENATE(RANK(rounds_cum_time[[#This Row],[22]],rounds_cum_time[22],1),"."))</f>
        <v>14.</v>
      </c>
      <c r="AF35" s="141" t="str">
        <f>IF(ISBLANK(laps_times[[#This Row],[23]]),"DNF",CONCATENATE(RANK(rounds_cum_time[[#This Row],[23]],rounds_cum_time[23],1),"."))</f>
        <v>15.</v>
      </c>
      <c r="AG35" s="141" t="str">
        <f>IF(ISBLANK(laps_times[[#This Row],[24]]),"DNF",CONCATENATE(RANK(rounds_cum_time[[#This Row],[24]],rounds_cum_time[24],1),"."))</f>
        <v>15.</v>
      </c>
      <c r="AH35" s="141" t="str">
        <f>IF(ISBLANK(laps_times[[#This Row],[25]]),"DNF",CONCATENATE(RANK(rounds_cum_time[[#This Row],[25]],rounds_cum_time[25],1),"."))</f>
        <v>15.</v>
      </c>
      <c r="AI35" s="141" t="str">
        <f>IF(ISBLANK(laps_times[[#This Row],[26]]),"DNF",CONCATENATE(RANK(rounds_cum_time[[#This Row],[26]],rounds_cum_time[26],1),"."))</f>
        <v>15.</v>
      </c>
      <c r="AJ35" s="141" t="str">
        <f>IF(ISBLANK(laps_times[[#This Row],[27]]),"DNF",CONCATENATE(RANK(rounds_cum_time[[#This Row],[27]],rounds_cum_time[27],1),"."))</f>
        <v>15.</v>
      </c>
      <c r="AK35" s="141" t="str">
        <f>IF(ISBLANK(laps_times[[#This Row],[28]]),"DNF",CONCATENATE(RANK(rounds_cum_time[[#This Row],[28]],rounds_cum_time[28],1),"."))</f>
        <v>15.</v>
      </c>
      <c r="AL35" s="141" t="str">
        <f>IF(ISBLANK(laps_times[[#This Row],[29]]),"DNF",CONCATENATE(RANK(rounds_cum_time[[#This Row],[29]],rounds_cum_time[29],1),"."))</f>
        <v>15.</v>
      </c>
      <c r="AM35" s="141" t="str">
        <f>IF(ISBLANK(laps_times[[#This Row],[30]]),"DNF",CONCATENATE(RANK(rounds_cum_time[[#This Row],[30]],rounds_cum_time[30],1),"."))</f>
        <v>15.</v>
      </c>
      <c r="AN35" s="141" t="str">
        <f>IF(ISBLANK(laps_times[[#This Row],[31]]),"DNF",CONCATENATE(RANK(rounds_cum_time[[#This Row],[31]],rounds_cum_time[31],1),"."))</f>
        <v>15.</v>
      </c>
      <c r="AO35" s="141" t="str">
        <f>IF(ISBLANK(laps_times[[#This Row],[32]]),"DNF",CONCATENATE(RANK(rounds_cum_time[[#This Row],[32]],rounds_cum_time[32],1),"."))</f>
        <v>15.</v>
      </c>
      <c r="AP35" s="141" t="str">
        <f>IF(ISBLANK(laps_times[[#This Row],[33]]),"DNF",CONCATENATE(RANK(rounds_cum_time[[#This Row],[33]],rounds_cum_time[33],1),"."))</f>
        <v>16.</v>
      </c>
      <c r="AQ35" s="141" t="str">
        <f>IF(ISBLANK(laps_times[[#This Row],[34]]),"DNF",CONCATENATE(RANK(rounds_cum_time[[#This Row],[34]],rounds_cum_time[34],1),"."))</f>
        <v>16.</v>
      </c>
      <c r="AR35" s="141" t="str">
        <f>IF(ISBLANK(laps_times[[#This Row],[35]]),"DNF",CONCATENATE(RANK(rounds_cum_time[[#This Row],[35]],rounds_cum_time[35],1),"."))</f>
        <v>16.</v>
      </c>
      <c r="AS35" s="141" t="str">
        <f>IF(ISBLANK(laps_times[[#This Row],[36]]),"DNF",CONCATENATE(RANK(rounds_cum_time[[#This Row],[36]],rounds_cum_time[36],1),"."))</f>
        <v>16.</v>
      </c>
      <c r="AT35" s="141" t="str">
        <f>IF(ISBLANK(laps_times[[#This Row],[37]]),"DNF",CONCATENATE(RANK(rounds_cum_time[[#This Row],[37]],rounds_cum_time[37],1),"."))</f>
        <v>16.</v>
      </c>
      <c r="AU35" s="141" t="str">
        <f>IF(ISBLANK(laps_times[[#This Row],[38]]),"DNF",CONCATENATE(RANK(rounds_cum_time[[#This Row],[38]],rounds_cum_time[38],1),"."))</f>
        <v>16.</v>
      </c>
      <c r="AV35" s="141" t="str">
        <f>IF(ISBLANK(laps_times[[#This Row],[39]]),"DNF",CONCATENATE(RANK(rounds_cum_time[[#This Row],[39]],rounds_cum_time[39],1),"."))</f>
        <v>16.</v>
      </c>
      <c r="AW35" s="141" t="str">
        <f>IF(ISBLANK(laps_times[[#This Row],[40]]),"DNF",CONCATENATE(RANK(rounds_cum_time[[#This Row],[40]],rounds_cum_time[40],1),"."))</f>
        <v>17.</v>
      </c>
      <c r="AX35" s="141" t="str">
        <f>IF(ISBLANK(laps_times[[#This Row],[41]]),"DNF",CONCATENATE(RANK(rounds_cum_time[[#This Row],[41]],rounds_cum_time[41],1),"."))</f>
        <v>17.</v>
      </c>
      <c r="AY35" s="141" t="str">
        <f>IF(ISBLANK(laps_times[[#This Row],[42]]),"DNF",CONCATENATE(RANK(rounds_cum_time[[#This Row],[42]],rounds_cum_time[42],1),"."))</f>
        <v>17.</v>
      </c>
      <c r="AZ35" s="141" t="str">
        <f>IF(ISBLANK(laps_times[[#This Row],[43]]),"DNF",CONCATENATE(RANK(rounds_cum_time[[#This Row],[43]],rounds_cum_time[43],1),"."))</f>
        <v>18.</v>
      </c>
      <c r="BA35" s="141" t="str">
        <f>IF(ISBLANK(laps_times[[#This Row],[44]]),"DNF",CONCATENATE(RANK(rounds_cum_time[[#This Row],[44]],rounds_cum_time[44],1),"."))</f>
        <v>18.</v>
      </c>
      <c r="BB35" s="141" t="str">
        <f>IF(ISBLANK(laps_times[[#This Row],[45]]),"DNF",CONCATENATE(RANK(rounds_cum_time[[#This Row],[45]],rounds_cum_time[45],1),"."))</f>
        <v>18.</v>
      </c>
      <c r="BC35" s="141" t="str">
        <f>IF(ISBLANK(laps_times[[#This Row],[46]]),"DNF",CONCATENATE(RANK(rounds_cum_time[[#This Row],[46]],rounds_cum_time[46],1),"."))</f>
        <v>18.</v>
      </c>
      <c r="BD35" s="141" t="str">
        <f>IF(ISBLANK(laps_times[[#This Row],[47]]),"DNF",CONCATENATE(RANK(rounds_cum_time[[#This Row],[47]],rounds_cum_time[47],1),"."))</f>
        <v>18.</v>
      </c>
      <c r="BE35" s="141" t="str">
        <f>IF(ISBLANK(laps_times[[#This Row],[48]]),"DNF",CONCATENATE(RANK(rounds_cum_time[[#This Row],[48]],rounds_cum_time[48],1),"."))</f>
        <v>21.</v>
      </c>
      <c r="BF35" s="141" t="str">
        <f>IF(ISBLANK(laps_times[[#This Row],[49]]),"DNF",CONCATENATE(RANK(rounds_cum_time[[#This Row],[49]],rounds_cum_time[49],1),"."))</f>
        <v>21.</v>
      </c>
      <c r="BG35" s="141" t="str">
        <f>IF(ISBLANK(laps_times[[#This Row],[50]]),"DNF",CONCATENATE(RANK(rounds_cum_time[[#This Row],[50]],rounds_cum_time[50],1),"."))</f>
        <v>21.</v>
      </c>
      <c r="BH35" s="141" t="str">
        <f>IF(ISBLANK(laps_times[[#This Row],[51]]),"DNF",CONCATENATE(RANK(rounds_cum_time[[#This Row],[51]],rounds_cum_time[51],1),"."))</f>
        <v>22.</v>
      </c>
      <c r="BI35" s="141" t="str">
        <f>IF(ISBLANK(laps_times[[#This Row],[52]]),"DNF",CONCATENATE(RANK(rounds_cum_time[[#This Row],[52]],rounds_cum_time[52],1),"."))</f>
        <v>22.</v>
      </c>
      <c r="BJ35" s="141" t="str">
        <f>IF(ISBLANK(laps_times[[#This Row],[53]]),"DNF",CONCATENATE(RANK(rounds_cum_time[[#This Row],[53]],rounds_cum_time[53],1),"."))</f>
        <v>22.</v>
      </c>
      <c r="BK35" s="141" t="str">
        <f>IF(ISBLANK(laps_times[[#This Row],[54]]),"DNF",CONCATENATE(RANK(rounds_cum_time[[#This Row],[54]],rounds_cum_time[54],1),"."))</f>
        <v>22.</v>
      </c>
      <c r="BL35" s="141" t="str">
        <f>IF(ISBLANK(laps_times[[#This Row],[55]]),"DNF",CONCATENATE(RANK(rounds_cum_time[[#This Row],[55]],rounds_cum_time[55],1),"."))</f>
        <v>22.</v>
      </c>
      <c r="BM35" s="141" t="str">
        <f>IF(ISBLANK(laps_times[[#This Row],[56]]),"DNF",CONCATENATE(RANK(rounds_cum_time[[#This Row],[56]],rounds_cum_time[56],1),"."))</f>
        <v>22.</v>
      </c>
      <c r="BN35" s="141" t="str">
        <f>IF(ISBLANK(laps_times[[#This Row],[57]]),"DNF",CONCATENATE(RANK(rounds_cum_time[[#This Row],[57]],rounds_cum_time[57],1),"."))</f>
        <v>24.</v>
      </c>
      <c r="BO35" s="141" t="str">
        <f>IF(ISBLANK(laps_times[[#This Row],[58]]),"DNF",CONCATENATE(RANK(rounds_cum_time[[#This Row],[58]],rounds_cum_time[58],1),"."))</f>
        <v>26.</v>
      </c>
      <c r="BP35" s="141" t="str">
        <f>IF(ISBLANK(laps_times[[#This Row],[59]]),"DNF",CONCATENATE(RANK(rounds_cum_time[[#This Row],[59]],rounds_cum_time[59],1),"."))</f>
        <v>26.</v>
      </c>
      <c r="BQ35" s="141" t="str">
        <f>IF(ISBLANK(laps_times[[#This Row],[60]]),"DNF",CONCATENATE(RANK(rounds_cum_time[[#This Row],[60]],rounds_cum_time[60],1),"."))</f>
        <v>28.</v>
      </c>
      <c r="BR35" s="141" t="str">
        <f>IF(ISBLANK(laps_times[[#This Row],[61]]),"DNF",CONCATENATE(RANK(rounds_cum_time[[#This Row],[61]],rounds_cum_time[61],1),"."))</f>
        <v>28.</v>
      </c>
      <c r="BS35" s="141" t="str">
        <f>IF(ISBLANK(laps_times[[#This Row],[62]]),"DNF",CONCATENATE(RANK(rounds_cum_time[[#This Row],[62]],rounds_cum_time[62],1),"."))</f>
        <v>29.</v>
      </c>
      <c r="BT35" s="142" t="str">
        <f>IF(ISBLANK(laps_times[[#This Row],[63]]),"DNF",CONCATENATE(RANK(rounds_cum_time[[#This Row],[63]],rounds_cum_time[63],1),"."))</f>
        <v>30.</v>
      </c>
    </row>
    <row r="36" spans="2:72" x14ac:dyDescent="0.2">
      <c r="B36" s="130">
        <f>laps_times[[#This Row],[poř]]</f>
        <v>31</v>
      </c>
      <c r="C36" s="140">
        <f>laps_times[[#This Row],[s.č.]]</f>
        <v>15</v>
      </c>
      <c r="D36" s="131" t="str">
        <f>laps_times[[#This Row],[jméno]]</f>
        <v>Havel Milan</v>
      </c>
      <c r="E36" s="132">
        <f>laps_times[[#This Row],[roč]]</f>
        <v>1969</v>
      </c>
      <c r="F36" s="132" t="str">
        <f>laps_times[[#This Row],[kat]]</f>
        <v>M3</v>
      </c>
      <c r="G36" s="132">
        <f>laps_times[[#This Row],[poř_kat]]</f>
        <v>14</v>
      </c>
      <c r="H36" s="131" t="str">
        <f>IF(ISBLANK(laps_times[[#This Row],[klub]]),"-",laps_times[[#This Row],[klub]])</f>
        <v>Zdouň Hrádek</v>
      </c>
      <c r="I36" s="134">
        <f>laps_times[[#This Row],[celk. čas]]</f>
        <v>0.14037890046296295</v>
      </c>
      <c r="J36" s="141" t="str">
        <f>IF(ISBLANK(laps_times[[#This Row],[1]]),"DNF",CONCATENATE(RANK(rounds_cum_time[[#This Row],[1]],rounds_cum_time[1],1),"."))</f>
        <v>16.</v>
      </c>
      <c r="K36" s="141" t="str">
        <f>IF(ISBLANK(laps_times[[#This Row],[2]]),"DNF",CONCATENATE(RANK(rounds_cum_time[[#This Row],[2]],rounds_cum_time[2],1),"."))</f>
        <v>21.</v>
      </c>
      <c r="L36" s="141" t="str">
        <f>IF(ISBLANK(laps_times[[#This Row],[3]]),"DNF",CONCATENATE(RANK(rounds_cum_time[[#This Row],[3]],rounds_cum_time[3],1),"."))</f>
        <v>24.</v>
      </c>
      <c r="M36" s="141" t="str">
        <f>IF(ISBLANK(laps_times[[#This Row],[4]]),"DNF",CONCATENATE(RANK(rounds_cum_time[[#This Row],[4]],rounds_cum_time[4],1),"."))</f>
        <v>23.</v>
      </c>
      <c r="N36" s="141" t="str">
        <f>IF(ISBLANK(laps_times[[#This Row],[5]]),"DNF",CONCATENATE(RANK(rounds_cum_time[[#This Row],[5]],rounds_cum_time[5],1),"."))</f>
        <v>22.</v>
      </c>
      <c r="O36" s="141" t="str">
        <f>IF(ISBLANK(laps_times[[#This Row],[6]]),"DNF",CONCATENATE(RANK(rounds_cum_time[[#This Row],[6]],rounds_cum_time[6],1),"."))</f>
        <v>22.</v>
      </c>
      <c r="P36" s="141" t="str">
        <f>IF(ISBLANK(laps_times[[#This Row],[7]]),"DNF",CONCATENATE(RANK(rounds_cum_time[[#This Row],[7]],rounds_cum_time[7],1),"."))</f>
        <v>23.</v>
      </c>
      <c r="Q36" s="141" t="str">
        <f>IF(ISBLANK(laps_times[[#This Row],[8]]),"DNF",CONCATENATE(RANK(rounds_cum_time[[#This Row],[8]],rounds_cum_time[8],1),"."))</f>
        <v>23.</v>
      </c>
      <c r="R36" s="141" t="str">
        <f>IF(ISBLANK(laps_times[[#This Row],[9]]),"DNF",CONCATENATE(RANK(rounds_cum_time[[#This Row],[9]],rounds_cum_time[9],1),"."))</f>
        <v>24.</v>
      </c>
      <c r="S36" s="141" t="str">
        <f>IF(ISBLANK(laps_times[[#This Row],[10]]),"DNF",CONCATENATE(RANK(rounds_cum_time[[#This Row],[10]],rounds_cum_time[10],1),"."))</f>
        <v>24.</v>
      </c>
      <c r="T36" s="141" t="str">
        <f>IF(ISBLANK(laps_times[[#This Row],[11]]),"DNF",CONCATENATE(RANK(rounds_cum_time[[#This Row],[11]],rounds_cum_time[11],1),"."))</f>
        <v>24.</v>
      </c>
      <c r="U36" s="141" t="str">
        <f>IF(ISBLANK(laps_times[[#This Row],[12]]),"DNF",CONCATENATE(RANK(rounds_cum_time[[#This Row],[12]],rounds_cum_time[12],1),"."))</f>
        <v>25.</v>
      </c>
      <c r="V36" s="141" t="str">
        <f>IF(ISBLANK(laps_times[[#This Row],[13]]),"DNF",CONCATENATE(RANK(rounds_cum_time[[#This Row],[13]],rounds_cum_time[13],1),"."))</f>
        <v>25.</v>
      </c>
      <c r="W36" s="141" t="str">
        <f>IF(ISBLANK(laps_times[[#This Row],[14]]),"DNF",CONCATENATE(RANK(rounds_cum_time[[#This Row],[14]],rounds_cum_time[14],1),"."))</f>
        <v>25.</v>
      </c>
      <c r="X36" s="141" t="str">
        <f>IF(ISBLANK(laps_times[[#This Row],[15]]),"DNF",CONCATENATE(RANK(rounds_cum_time[[#This Row],[15]],rounds_cum_time[15],1),"."))</f>
        <v>27.</v>
      </c>
      <c r="Y36" s="141" t="str">
        <f>IF(ISBLANK(laps_times[[#This Row],[16]]),"DNF",CONCATENATE(RANK(rounds_cum_time[[#This Row],[16]],rounds_cum_time[16],1),"."))</f>
        <v>27.</v>
      </c>
      <c r="Z36" s="141" t="str">
        <f>IF(ISBLANK(laps_times[[#This Row],[17]]),"DNF",CONCATENATE(RANK(rounds_cum_time[[#This Row],[17]],rounds_cum_time[17],1),"."))</f>
        <v>27.</v>
      </c>
      <c r="AA36" s="141" t="str">
        <f>IF(ISBLANK(laps_times[[#This Row],[18]]),"DNF",CONCATENATE(RANK(rounds_cum_time[[#This Row],[18]],rounds_cum_time[18],1),"."))</f>
        <v>27.</v>
      </c>
      <c r="AB36" s="141" t="str">
        <f>IF(ISBLANK(laps_times[[#This Row],[19]]),"DNF",CONCATENATE(RANK(rounds_cum_time[[#This Row],[19]],rounds_cum_time[19],1),"."))</f>
        <v>27.</v>
      </c>
      <c r="AC36" s="141" t="str">
        <f>IF(ISBLANK(laps_times[[#This Row],[20]]),"DNF",CONCATENATE(RANK(rounds_cum_time[[#This Row],[20]],rounds_cum_time[20],1),"."))</f>
        <v>27.</v>
      </c>
      <c r="AD36" s="141" t="str">
        <f>IF(ISBLANK(laps_times[[#This Row],[21]]),"DNF",CONCATENATE(RANK(rounds_cum_time[[#This Row],[21]],rounds_cum_time[21],1),"."))</f>
        <v>27.</v>
      </c>
      <c r="AE36" s="141" t="str">
        <f>IF(ISBLANK(laps_times[[#This Row],[22]]),"DNF",CONCATENATE(RANK(rounds_cum_time[[#This Row],[22]],rounds_cum_time[22],1),"."))</f>
        <v>28.</v>
      </c>
      <c r="AF36" s="141" t="str">
        <f>IF(ISBLANK(laps_times[[#This Row],[23]]),"DNF",CONCATENATE(RANK(rounds_cum_time[[#This Row],[23]],rounds_cum_time[23],1),"."))</f>
        <v>28.</v>
      </c>
      <c r="AG36" s="141" t="str">
        <f>IF(ISBLANK(laps_times[[#This Row],[24]]),"DNF",CONCATENATE(RANK(rounds_cum_time[[#This Row],[24]],rounds_cum_time[24],1),"."))</f>
        <v>29.</v>
      </c>
      <c r="AH36" s="141" t="str">
        <f>IF(ISBLANK(laps_times[[#This Row],[25]]),"DNF",CONCATENATE(RANK(rounds_cum_time[[#This Row],[25]],rounds_cum_time[25],1),"."))</f>
        <v>30.</v>
      </c>
      <c r="AI36" s="141" t="str">
        <f>IF(ISBLANK(laps_times[[#This Row],[26]]),"DNF",CONCATENATE(RANK(rounds_cum_time[[#This Row],[26]],rounds_cum_time[26],1),"."))</f>
        <v>30.</v>
      </c>
      <c r="AJ36" s="141" t="str">
        <f>IF(ISBLANK(laps_times[[#This Row],[27]]),"DNF",CONCATENATE(RANK(rounds_cum_time[[#This Row],[27]],rounds_cum_time[27],1),"."))</f>
        <v>30.</v>
      </c>
      <c r="AK36" s="141" t="str">
        <f>IF(ISBLANK(laps_times[[#This Row],[28]]),"DNF",CONCATENATE(RANK(rounds_cum_time[[#This Row],[28]],rounds_cum_time[28],1),"."))</f>
        <v>30.</v>
      </c>
      <c r="AL36" s="141" t="str">
        <f>IF(ISBLANK(laps_times[[#This Row],[29]]),"DNF",CONCATENATE(RANK(rounds_cum_time[[#This Row],[29]],rounds_cum_time[29],1),"."))</f>
        <v>30.</v>
      </c>
      <c r="AM36" s="141" t="str">
        <f>IF(ISBLANK(laps_times[[#This Row],[30]]),"DNF",CONCATENATE(RANK(rounds_cum_time[[#This Row],[30]],rounds_cum_time[30],1),"."))</f>
        <v>30.</v>
      </c>
      <c r="AN36" s="141" t="str">
        <f>IF(ISBLANK(laps_times[[#This Row],[31]]),"DNF",CONCATENATE(RANK(rounds_cum_time[[#This Row],[31]],rounds_cum_time[31],1),"."))</f>
        <v>30.</v>
      </c>
      <c r="AO36" s="141" t="str">
        <f>IF(ISBLANK(laps_times[[#This Row],[32]]),"DNF",CONCATENATE(RANK(rounds_cum_time[[#This Row],[32]],rounds_cum_time[32],1),"."))</f>
        <v>31.</v>
      </c>
      <c r="AP36" s="141" t="str">
        <f>IF(ISBLANK(laps_times[[#This Row],[33]]),"DNF",CONCATENATE(RANK(rounds_cum_time[[#This Row],[33]],rounds_cum_time[33],1),"."))</f>
        <v>31.</v>
      </c>
      <c r="AQ36" s="141" t="str">
        <f>IF(ISBLANK(laps_times[[#This Row],[34]]),"DNF",CONCATENATE(RANK(rounds_cum_time[[#This Row],[34]],rounds_cum_time[34],1),"."))</f>
        <v>31.</v>
      </c>
      <c r="AR36" s="141" t="str">
        <f>IF(ISBLANK(laps_times[[#This Row],[35]]),"DNF",CONCATENATE(RANK(rounds_cum_time[[#This Row],[35]],rounds_cum_time[35],1),"."))</f>
        <v>31.</v>
      </c>
      <c r="AS36" s="141" t="str">
        <f>IF(ISBLANK(laps_times[[#This Row],[36]]),"DNF",CONCATENATE(RANK(rounds_cum_time[[#This Row],[36]],rounds_cum_time[36],1),"."))</f>
        <v>31.</v>
      </c>
      <c r="AT36" s="141" t="str">
        <f>IF(ISBLANK(laps_times[[#This Row],[37]]),"DNF",CONCATENATE(RANK(rounds_cum_time[[#This Row],[37]],rounds_cum_time[37],1),"."))</f>
        <v>31.</v>
      </c>
      <c r="AU36" s="141" t="str">
        <f>IF(ISBLANK(laps_times[[#This Row],[38]]),"DNF",CONCATENATE(RANK(rounds_cum_time[[#This Row],[38]],rounds_cum_time[38],1),"."))</f>
        <v>33.</v>
      </c>
      <c r="AV36" s="141" t="str">
        <f>IF(ISBLANK(laps_times[[#This Row],[39]]),"DNF",CONCATENATE(RANK(rounds_cum_time[[#This Row],[39]],rounds_cum_time[39],1),"."))</f>
        <v>33.</v>
      </c>
      <c r="AW36" s="141" t="str">
        <f>IF(ISBLANK(laps_times[[#This Row],[40]]),"DNF",CONCATENATE(RANK(rounds_cum_time[[#This Row],[40]],rounds_cum_time[40],1),"."))</f>
        <v>33.</v>
      </c>
      <c r="AX36" s="141" t="str">
        <f>IF(ISBLANK(laps_times[[#This Row],[41]]),"DNF",CONCATENATE(RANK(rounds_cum_time[[#This Row],[41]],rounds_cum_time[41],1),"."))</f>
        <v>32.</v>
      </c>
      <c r="AY36" s="141" t="str">
        <f>IF(ISBLANK(laps_times[[#This Row],[42]]),"DNF",CONCATENATE(RANK(rounds_cum_time[[#This Row],[42]],rounds_cum_time[42],1),"."))</f>
        <v>32.</v>
      </c>
      <c r="AZ36" s="141" t="str">
        <f>IF(ISBLANK(laps_times[[#This Row],[43]]),"DNF",CONCATENATE(RANK(rounds_cum_time[[#This Row],[43]],rounds_cum_time[43],1),"."))</f>
        <v>32.</v>
      </c>
      <c r="BA36" s="141" t="str">
        <f>IF(ISBLANK(laps_times[[#This Row],[44]]),"DNF",CONCATENATE(RANK(rounds_cum_time[[#This Row],[44]],rounds_cum_time[44],1),"."))</f>
        <v>32.</v>
      </c>
      <c r="BB36" s="141" t="str">
        <f>IF(ISBLANK(laps_times[[#This Row],[45]]),"DNF",CONCATENATE(RANK(rounds_cum_time[[#This Row],[45]],rounds_cum_time[45],1),"."))</f>
        <v>31.</v>
      </c>
      <c r="BC36" s="141" t="str">
        <f>IF(ISBLANK(laps_times[[#This Row],[46]]),"DNF",CONCATENATE(RANK(rounds_cum_time[[#This Row],[46]],rounds_cum_time[46],1),"."))</f>
        <v>32.</v>
      </c>
      <c r="BD36" s="141" t="str">
        <f>IF(ISBLANK(laps_times[[#This Row],[47]]),"DNF",CONCATENATE(RANK(rounds_cum_time[[#This Row],[47]],rounds_cum_time[47],1),"."))</f>
        <v>32.</v>
      </c>
      <c r="BE36" s="141" t="str">
        <f>IF(ISBLANK(laps_times[[#This Row],[48]]),"DNF",CONCATENATE(RANK(rounds_cum_time[[#This Row],[48]],rounds_cum_time[48],1),"."))</f>
        <v>32.</v>
      </c>
      <c r="BF36" s="141" t="str">
        <f>IF(ISBLANK(laps_times[[#This Row],[49]]),"DNF",CONCATENATE(RANK(rounds_cum_time[[#This Row],[49]],rounds_cum_time[49],1),"."))</f>
        <v>32.</v>
      </c>
      <c r="BG36" s="141" t="str">
        <f>IF(ISBLANK(laps_times[[#This Row],[50]]),"DNF",CONCATENATE(RANK(rounds_cum_time[[#This Row],[50]],rounds_cum_time[50],1),"."))</f>
        <v>32.</v>
      </c>
      <c r="BH36" s="141" t="str">
        <f>IF(ISBLANK(laps_times[[#This Row],[51]]),"DNF",CONCATENATE(RANK(rounds_cum_time[[#This Row],[51]],rounds_cum_time[51],1),"."))</f>
        <v>32.</v>
      </c>
      <c r="BI36" s="141" t="str">
        <f>IF(ISBLANK(laps_times[[#This Row],[52]]),"DNF",CONCATENATE(RANK(rounds_cum_time[[#This Row],[52]],rounds_cum_time[52],1),"."))</f>
        <v>32.</v>
      </c>
      <c r="BJ36" s="141" t="str">
        <f>IF(ISBLANK(laps_times[[#This Row],[53]]),"DNF",CONCATENATE(RANK(rounds_cum_time[[#This Row],[53]],rounds_cum_time[53],1),"."))</f>
        <v>32.</v>
      </c>
      <c r="BK36" s="141" t="str">
        <f>IF(ISBLANK(laps_times[[#This Row],[54]]),"DNF",CONCATENATE(RANK(rounds_cum_time[[#This Row],[54]],rounds_cum_time[54],1),"."))</f>
        <v>32.</v>
      </c>
      <c r="BL36" s="141" t="str">
        <f>IF(ISBLANK(laps_times[[#This Row],[55]]),"DNF",CONCATENATE(RANK(rounds_cum_time[[#This Row],[55]],rounds_cum_time[55],1),"."))</f>
        <v>32.</v>
      </c>
      <c r="BM36" s="141" t="str">
        <f>IF(ISBLANK(laps_times[[#This Row],[56]]),"DNF",CONCATENATE(RANK(rounds_cum_time[[#This Row],[56]],rounds_cum_time[56],1),"."))</f>
        <v>32.</v>
      </c>
      <c r="BN36" s="141" t="str">
        <f>IF(ISBLANK(laps_times[[#This Row],[57]]),"DNF",CONCATENATE(RANK(rounds_cum_time[[#This Row],[57]],rounds_cum_time[57],1),"."))</f>
        <v>32.</v>
      </c>
      <c r="BO36" s="141" t="str">
        <f>IF(ISBLANK(laps_times[[#This Row],[58]]),"DNF",CONCATENATE(RANK(rounds_cum_time[[#This Row],[58]],rounds_cum_time[58],1),"."))</f>
        <v>33.</v>
      </c>
      <c r="BP36" s="141" t="str">
        <f>IF(ISBLANK(laps_times[[#This Row],[59]]),"DNF",CONCATENATE(RANK(rounds_cum_time[[#This Row],[59]],rounds_cum_time[59],1),"."))</f>
        <v>33.</v>
      </c>
      <c r="BQ36" s="141" t="str">
        <f>IF(ISBLANK(laps_times[[#This Row],[60]]),"DNF",CONCATENATE(RANK(rounds_cum_time[[#This Row],[60]],rounds_cum_time[60],1),"."))</f>
        <v>34.</v>
      </c>
      <c r="BR36" s="141" t="str">
        <f>IF(ISBLANK(laps_times[[#This Row],[61]]),"DNF",CONCATENATE(RANK(rounds_cum_time[[#This Row],[61]],rounds_cum_time[61],1),"."))</f>
        <v>34.</v>
      </c>
      <c r="BS36" s="141" t="str">
        <f>IF(ISBLANK(laps_times[[#This Row],[62]]),"DNF",CONCATENATE(RANK(rounds_cum_time[[#This Row],[62]],rounds_cum_time[62],1),"."))</f>
        <v>34.</v>
      </c>
      <c r="BT36" s="142" t="str">
        <f>IF(ISBLANK(laps_times[[#This Row],[63]]),"DNF",CONCATENATE(RANK(rounds_cum_time[[#This Row],[63]],rounds_cum_time[63],1),"."))</f>
        <v>31.</v>
      </c>
    </row>
    <row r="37" spans="2:72" x14ac:dyDescent="0.2">
      <c r="B37" s="130">
        <f>laps_times[[#This Row],[poř]]</f>
        <v>32</v>
      </c>
      <c r="C37" s="140">
        <f>laps_times[[#This Row],[s.č.]]</f>
        <v>51</v>
      </c>
      <c r="D37" s="131" t="str">
        <f>laps_times[[#This Row],[jméno]]</f>
        <v>Mikolášek Arnošt</v>
      </c>
      <c r="E37" s="132">
        <f>laps_times[[#This Row],[roč]]</f>
        <v>1965</v>
      </c>
      <c r="F37" s="132" t="str">
        <f>laps_times[[#This Row],[kat]]</f>
        <v>M4</v>
      </c>
      <c r="G37" s="132">
        <f>laps_times[[#This Row],[poř_kat]]</f>
        <v>2</v>
      </c>
      <c r="H37" s="131" t="str">
        <f>IF(ISBLANK(laps_times[[#This Row],[klub]]),"-",laps_times[[#This Row],[klub]])</f>
        <v>TC Dvořák</v>
      </c>
      <c r="I37" s="134">
        <f>laps_times[[#This Row],[celk. čas]]</f>
        <v>0.14039432870370369</v>
      </c>
      <c r="J37" s="141" t="str">
        <f>IF(ISBLANK(laps_times[[#This Row],[1]]),"DNF",CONCATENATE(RANK(rounds_cum_time[[#This Row],[1]],rounds_cum_time[1],1),"."))</f>
        <v>24.</v>
      </c>
      <c r="K37" s="141" t="str">
        <f>IF(ISBLANK(laps_times[[#This Row],[2]]),"DNF",CONCATENATE(RANK(rounds_cum_time[[#This Row],[2]],rounds_cum_time[2],1),"."))</f>
        <v>25.</v>
      </c>
      <c r="L37" s="141" t="str">
        <f>IF(ISBLANK(laps_times[[#This Row],[3]]),"DNF",CONCATENATE(RANK(rounds_cum_time[[#This Row],[3]],rounds_cum_time[3],1),"."))</f>
        <v>25.</v>
      </c>
      <c r="M37" s="141" t="str">
        <f>IF(ISBLANK(laps_times[[#This Row],[4]]),"DNF",CONCATENATE(RANK(rounds_cum_time[[#This Row],[4]],rounds_cum_time[4],1),"."))</f>
        <v>25.</v>
      </c>
      <c r="N37" s="141" t="str">
        <f>IF(ISBLANK(laps_times[[#This Row],[5]]),"DNF",CONCATENATE(RANK(rounds_cum_time[[#This Row],[5]],rounds_cum_time[5],1),"."))</f>
        <v>25.</v>
      </c>
      <c r="O37" s="141" t="str">
        <f>IF(ISBLANK(laps_times[[#This Row],[6]]),"DNF",CONCATENATE(RANK(rounds_cum_time[[#This Row],[6]],rounds_cum_time[6],1),"."))</f>
        <v>26.</v>
      </c>
      <c r="P37" s="141" t="str">
        <f>IF(ISBLANK(laps_times[[#This Row],[7]]),"DNF",CONCATENATE(RANK(rounds_cum_time[[#This Row],[7]],rounds_cum_time[7],1),"."))</f>
        <v>26.</v>
      </c>
      <c r="Q37" s="141" t="str">
        <f>IF(ISBLANK(laps_times[[#This Row],[8]]),"DNF",CONCATENATE(RANK(rounds_cum_time[[#This Row],[8]],rounds_cum_time[8],1),"."))</f>
        <v>26.</v>
      </c>
      <c r="R37" s="141" t="str">
        <f>IF(ISBLANK(laps_times[[#This Row],[9]]),"DNF",CONCATENATE(RANK(rounds_cum_time[[#This Row],[9]],rounds_cum_time[9],1),"."))</f>
        <v>26.</v>
      </c>
      <c r="S37" s="141" t="str">
        <f>IF(ISBLANK(laps_times[[#This Row],[10]]),"DNF",CONCATENATE(RANK(rounds_cum_time[[#This Row],[10]],rounds_cum_time[10],1),"."))</f>
        <v>26.</v>
      </c>
      <c r="T37" s="141" t="str">
        <f>IF(ISBLANK(laps_times[[#This Row],[11]]),"DNF",CONCATENATE(RANK(rounds_cum_time[[#This Row],[11]],rounds_cum_time[11],1),"."))</f>
        <v>27.</v>
      </c>
      <c r="U37" s="141" t="str">
        <f>IF(ISBLANK(laps_times[[#This Row],[12]]),"DNF",CONCATENATE(RANK(rounds_cum_time[[#This Row],[12]],rounds_cum_time[12],1),"."))</f>
        <v>27.</v>
      </c>
      <c r="V37" s="141" t="str">
        <f>IF(ISBLANK(laps_times[[#This Row],[13]]),"DNF",CONCATENATE(RANK(rounds_cum_time[[#This Row],[13]],rounds_cum_time[13],1),"."))</f>
        <v>27.</v>
      </c>
      <c r="W37" s="141" t="str">
        <f>IF(ISBLANK(laps_times[[#This Row],[14]]),"DNF",CONCATENATE(RANK(rounds_cum_time[[#This Row],[14]],rounds_cum_time[14],1),"."))</f>
        <v>27.</v>
      </c>
      <c r="X37" s="141" t="str">
        <f>IF(ISBLANK(laps_times[[#This Row],[15]]),"DNF",CONCATENATE(RANK(rounds_cum_time[[#This Row],[15]],rounds_cum_time[15],1),"."))</f>
        <v>26.</v>
      </c>
      <c r="Y37" s="141" t="str">
        <f>IF(ISBLANK(laps_times[[#This Row],[16]]),"DNF",CONCATENATE(RANK(rounds_cum_time[[#This Row],[16]],rounds_cum_time[16],1),"."))</f>
        <v>26.</v>
      </c>
      <c r="Z37" s="141" t="str">
        <f>IF(ISBLANK(laps_times[[#This Row],[17]]),"DNF",CONCATENATE(RANK(rounds_cum_time[[#This Row],[17]],rounds_cum_time[17],1),"."))</f>
        <v>26.</v>
      </c>
      <c r="AA37" s="141" t="str">
        <f>IF(ISBLANK(laps_times[[#This Row],[18]]),"DNF",CONCATENATE(RANK(rounds_cum_time[[#This Row],[18]],rounds_cum_time[18],1),"."))</f>
        <v>26.</v>
      </c>
      <c r="AB37" s="141" t="str">
        <f>IF(ISBLANK(laps_times[[#This Row],[19]]),"DNF",CONCATENATE(RANK(rounds_cum_time[[#This Row],[19]],rounds_cum_time[19],1),"."))</f>
        <v>26.</v>
      </c>
      <c r="AC37" s="141" t="str">
        <f>IF(ISBLANK(laps_times[[#This Row],[20]]),"DNF",CONCATENATE(RANK(rounds_cum_time[[#This Row],[20]],rounds_cum_time[20],1),"."))</f>
        <v>26.</v>
      </c>
      <c r="AD37" s="141" t="str">
        <f>IF(ISBLANK(laps_times[[#This Row],[21]]),"DNF",CONCATENATE(RANK(rounds_cum_time[[#This Row],[21]],rounds_cum_time[21],1),"."))</f>
        <v>26.</v>
      </c>
      <c r="AE37" s="141" t="str">
        <f>IF(ISBLANK(laps_times[[#This Row],[22]]),"DNF",CONCATENATE(RANK(rounds_cum_time[[#This Row],[22]],rounds_cum_time[22],1),"."))</f>
        <v>26.</v>
      </c>
      <c r="AF37" s="141" t="str">
        <f>IF(ISBLANK(laps_times[[#This Row],[23]]),"DNF",CONCATENATE(RANK(rounds_cum_time[[#This Row],[23]],rounds_cum_time[23],1),"."))</f>
        <v>26.</v>
      </c>
      <c r="AG37" s="141" t="str">
        <f>IF(ISBLANK(laps_times[[#This Row],[24]]),"DNF",CONCATENATE(RANK(rounds_cum_time[[#This Row],[24]],rounds_cum_time[24],1),"."))</f>
        <v>27.</v>
      </c>
      <c r="AH37" s="141" t="str">
        <f>IF(ISBLANK(laps_times[[#This Row],[25]]),"DNF",CONCATENATE(RANK(rounds_cum_time[[#This Row],[25]],rounds_cum_time[25],1),"."))</f>
        <v>27.</v>
      </c>
      <c r="AI37" s="141" t="str">
        <f>IF(ISBLANK(laps_times[[#This Row],[26]]),"DNF",CONCATENATE(RANK(rounds_cum_time[[#This Row],[26]],rounds_cum_time[26],1),"."))</f>
        <v>26.</v>
      </c>
      <c r="AJ37" s="141" t="str">
        <f>IF(ISBLANK(laps_times[[#This Row],[27]]),"DNF",CONCATENATE(RANK(rounds_cum_time[[#This Row],[27]],rounds_cum_time[27],1),"."))</f>
        <v>28.</v>
      </c>
      <c r="AK37" s="141" t="str">
        <f>IF(ISBLANK(laps_times[[#This Row],[28]]),"DNF",CONCATENATE(RANK(rounds_cum_time[[#This Row],[28]],rounds_cum_time[28],1),"."))</f>
        <v>28.</v>
      </c>
      <c r="AL37" s="141" t="str">
        <f>IF(ISBLANK(laps_times[[#This Row],[29]]),"DNF",CONCATENATE(RANK(rounds_cum_time[[#This Row],[29]],rounds_cum_time[29],1),"."))</f>
        <v>28.</v>
      </c>
      <c r="AM37" s="141" t="str">
        <f>IF(ISBLANK(laps_times[[#This Row],[30]]),"DNF",CONCATENATE(RANK(rounds_cum_time[[#This Row],[30]],rounds_cum_time[30],1),"."))</f>
        <v>27.</v>
      </c>
      <c r="AN37" s="141" t="str">
        <f>IF(ISBLANK(laps_times[[#This Row],[31]]),"DNF",CONCATENATE(RANK(rounds_cum_time[[#This Row],[31]],rounds_cum_time[31],1),"."))</f>
        <v>28.</v>
      </c>
      <c r="AO37" s="141" t="str">
        <f>IF(ISBLANK(laps_times[[#This Row],[32]]),"DNF",CONCATENATE(RANK(rounds_cum_time[[#This Row],[32]],rounds_cum_time[32],1),"."))</f>
        <v>28.</v>
      </c>
      <c r="AP37" s="141" t="str">
        <f>IF(ISBLANK(laps_times[[#This Row],[33]]),"DNF",CONCATENATE(RANK(rounds_cum_time[[#This Row],[33]],rounds_cum_time[33],1),"."))</f>
        <v>28.</v>
      </c>
      <c r="AQ37" s="141" t="str">
        <f>IF(ISBLANK(laps_times[[#This Row],[34]]),"DNF",CONCATENATE(RANK(rounds_cum_time[[#This Row],[34]],rounds_cum_time[34],1),"."))</f>
        <v>28.</v>
      </c>
      <c r="AR37" s="141" t="str">
        <f>IF(ISBLANK(laps_times[[#This Row],[35]]),"DNF",CONCATENATE(RANK(rounds_cum_time[[#This Row],[35]],rounds_cum_time[35],1),"."))</f>
        <v>29.</v>
      </c>
      <c r="AS37" s="141" t="str">
        <f>IF(ISBLANK(laps_times[[#This Row],[36]]),"DNF",CONCATENATE(RANK(rounds_cum_time[[#This Row],[36]],rounds_cum_time[36],1),"."))</f>
        <v>29.</v>
      </c>
      <c r="AT37" s="141" t="str">
        <f>IF(ISBLANK(laps_times[[#This Row],[37]]),"DNF",CONCATENATE(RANK(rounds_cum_time[[#This Row],[37]],rounds_cum_time[37],1),"."))</f>
        <v>29.</v>
      </c>
      <c r="AU37" s="141" t="str">
        <f>IF(ISBLANK(laps_times[[#This Row],[38]]),"DNF",CONCATENATE(RANK(rounds_cum_time[[#This Row],[38]],rounds_cum_time[38],1),"."))</f>
        <v>28.</v>
      </c>
      <c r="AV37" s="141" t="str">
        <f>IF(ISBLANK(laps_times[[#This Row],[39]]),"DNF",CONCATENATE(RANK(rounds_cum_time[[#This Row],[39]],rounds_cum_time[39],1),"."))</f>
        <v>28.</v>
      </c>
      <c r="AW37" s="141" t="str">
        <f>IF(ISBLANK(laps_times[[#This Row],[40]]),"DNF",CONCATENATE(RANK(rounds_cum_time[[#This Row],[40]],rounds_cum_time[40],1),"."))</f>
        <v>28.</v>
      </c>
      <c r="AX37" s="141" t="str">
        <f>IF(ISBLANK(laps_times[[#This Row],[41]]),"DNF",CONCATENATE(RANK(rounds_cum_time[[#This Row],[41]],rounds_cum_time[41],1),"."))</f>
        <v>27.</v>
      </c>
      <c r="AY37" s="141" t="str">
        <f>IF(ISBLANK(laps_times[[#This Row],[42]]),"DNF",CONCATENATE(RANK(rounds_cum_time[[#This Row],[42]],rounds_cum_time[42],1),"."))</f>
        <v>27.</v>
      </c>
      <c r="AZ37" s="141" t="str">
        <f>IF(ISBLANK(laps_times[[#This Row],[43]]),"DNF",CONCATENATE(RANK(rounds_cum_time[[#This Row],[43]],rounds_cum_time[43],1),"."))</f>
        <v>28.</v>
      </c>
      <c r="BA37" s="141" t="str">
        <f>IF(ISBLANK(laps_times[[#This Row],[44]]),"DNF",CONCATENATE(RANK(rounds_cum_time[[#This Row],[44]],rounds_cum_time[44],1),"."))</f>
        <v>28.</v>
      </c>
      <c r="BB37" s="141" t="str">
        <f>IF(ISBLANK(laps_times[[#This Row],[45]]),"DNF",CONCATENATE(RANK(rounds_cum_time[[#This Row],[45]],rounds_cum_time[45],1),"."))</f>
        <v>28.</v>
      </c>
      <c r="BC37" s="141" t="str">
        <f>IF(ISBLANK(laps_times[[#This Row],[46]]),"DNF",CONCATENATE(RANK(rounds_cum_time[[#This Row],[46]],rounds_cum_time[46],1),"."))</f>
        <v>28.</v>
      </c>
      <c r="BD37" s="141" t="str">
        <f>IF(ISBLANK(laps_times[[#This Row],[47]]),"DNF",CONCATENATE(RANK(rounds_cum_time[[#This Row],[47]],rounds_cum_time[47],1),"."))</f>
        <v>29.</v>
      </c>
      <c r="BE37" s="141" t="str">
        <f>IF(ISBLANK(laps_times[[#This Row],[48]]),"DNF",CONCATENATE(RANK(rounds_cum_time[[#This Row],[48]],rounds_cum_time[48],1),"."))</f>
        <v>29.</v>
      </c>
      <c r="BF37" s="141" t="str">
        <f>IF(ISBLANK(laps_times[[#This Row],[49]]),"DNF",CONCATENATE(RANK(rounds_cum_time[[#This Row],[49]],rounds_cum_time[49],1),"."))</f>
        <v>29.</v>
      </c>
      <c r="BG37" s="141" t="str">
        <f>IF(ISBLANK(laps_times[[#This Row],[50]]),"DNF",CONCATENATE(RANK(rounds_cum_time[[#This Row],[50]],rounds_cum_time[50],1),"."))</f>
        <v>29.</v>
      </c>
      <c r="BH37" s="141" t="str">
        <f>IF(ISBLANK(laps_times[[#This Row],[51]]),"DNF",CONCATENATE(RANK(rounds_cum_time[[#This Row],[51]],rounds_cum_time[51],1),"."))</f>
        <v>29.</v>
      </c>
      <c r="BI37" s="141" t="str">
        <f>IF(ISBLANK(laps_times[[#This Row],[52]]),"DNF",CONCATENATE(RANK(rounds_cum_time[[#This Row],[52]],rounds_cum_time[52],1),"."))</f>
        <v>30.</v>
      </c>
      <c r="BJ37" s="141" t="str">
        <f>IF(ISBLANK(laps_times[[#This Row],[53]]),"DNF",CONCATENATE(RANK(rounds_cum_time[[#This Row],[53]],rounds_cum_time[53],1),"."))</f>
        <v>30.</v>
      </c>
      <c r="BK37" s="141" t="str">
        <f>IF(ISBLANK(laps_times[[#This Row],[54]]),"DNF",CONCATENATE(RANK(rounds_cum_time[[#This Row],[54]],rounds_cum_time[54],1),"."))</f>
        <v>29.</v>
      </c>
      <c r="BL37" s="141" t="str">
        <f>IF(ISBLANK(laps_times[[#This Row],[55]]),"DNF",CONCATENATE(RANK(rounds_cum_time[[#This Row],[55]],rounds_cum_time[55],1),"."))</f>
        <v>29.</v>
      </c>
      <c r="BM37" s="141" t="str">
        <f>IF(ISBLANK(laps_times[[#This Row],[56]]),"DNF",CONCATENATE(RANK(rounds_cum_time[[#This Row],[56]],rounds_cum_time[56],1),"."))</f>
        <v>29.</v>
      </c>
      <c r="BN37" s="141" t="str">
        <f>IF(ISBLANK(laps_times[[#This Row],[57]]),"DNF",CONCATENATE(RANK(rounds_cum_time[[#This Row],[57]],rounds_cum_time[57],1),"."))</f>
        <v>29.</v>
      </c>
      <c r="BO37" s="141" t="str">
        <f>IF(ISBLANK(laps_times[[#This Row],[58]]),"DNF",CONCATENATE(RANK(rounds_cum_time[[#This Row],[58]],rounds_cum_time[58],1),"."))</f>
        <v>29.</v>
      </c>
      <c r="BP37" s="141" t="str">
        <f>IF(ISBLANK(laps_times[[#This Row],[59]]),"DNF",CONCATENATE(RANK(rounds_cum_time[[#This Row],[59]],rounds_cum_time[59],1),"."))</f>
        <v>30.</v>
      </c>
      <c r="BQ37" s="141" t="str">
        <f>IF(ISBLANK(laps_times[[#This Row],[60]]),"DNF",CONCATENATE(RANK(rounds_cum_time[[#This Row],[60]],rounds_cum_time[60],1),"."))</f>
        <v>30.</v>
      </c>
      <c r="BR37" s="141" t="str">
        <f>IF(ISBLANK(laps_times[[#This Row],[61]]),"DNF",CONCATENATE(RANK(rounds_cum_time[[#This Row],[61]],rounds_cum_time[61],1),"."))</f>
        <v>31.</v>
      </c>
      <c r="BS37" s="141" t="str">
        <f>IF(ISBLANK(laps_times[[#This Row],[62]]),"DNF",CONCATENATE(RANK(rounds_cum_time[[#This Row],[62]],rounds_cum_time[62],1),"."))</f>
        <v>31.</v>
      </c>
      <c r="BT37" s="142" t="str">
        <f>IF(ISBLANK(laps_times[[#This Row],[63]]),"DNF",CONCATENATE(RANK(rounds_cum_time[[#This Row],[63]],rounds_cum_time[63],1),"."))</f>
        <v>32.</v>
      </c>
    </row>
    <row r="38" spans="2:72" x14ac:dyDescent="0.2">
      <c r="B38" s="130">
        <f>laps_times[[#This Row],[poř]]</f>
        <v>33</v>
      </c>
      <c r="C38" s="140">
        <f>laps_times[[#This Row],[s.č.]]</f>
        <v>7</v>
      </c>
      <c r="D38" s="131" t="str">
        <f>laps_times[[#This Row],[jméno]]</f>
        <v>Macek Tomáš</v>
      </c>
      <c r="E38" s="132">
        <f>laps_times[[#This Row],[roč]]</f>
        <v>1979</v>
      </c>
      <c r="F38" s="132" t="str">
        <f>laps_times[[#This Row],[kat]]</f>
        <v>M2</v>
      </c>
      <c r="G38" s="132">
        <f>laps_times[[#This Row],[poř_kat]]</f>
        <v>13</v>
      </c>
      <c r="H38" s="131" t="str">
        <f>IF(ISBLANK(laps_times[[#This Row],[klub]]),"-",laps_times[[#This Row],[klub]])</f>
        <v>-</v>
      </c>
      <c r="I38" s="134">
        <f>laps_times[[#This Row],[celk. čas]]</f>
        <v>0.14057837962962963</v>
      </c>
      <c r="J38" s="141" t="str">
        <f>IF(ISBLANK(laps_times[[#This Row],[1]]),"DNF",CONCATENATE(RANK(rounds_cum_time[[#This Row],[1]],rounds_cum_time[1],1),"."))</f>
        <v>38.</v>
      </c>
      <c r="K38" s="141" t="str">
        <f>IF(ISBLANK(laps_times[[#This Row],[2]]),"DNF",CONCATENATE(RANK(rounds_cum_time[[#This Row],[2]],rounds_cum_time[2],1),"."))</f>
        <v>42.</v>
      </c>
      <c r="L38" s="141" t="str">
        <f>IF(ISBLANK(laps_times[[#This Row],[3]]),"DNF",CONCATENATE(RANK(rounds_cum_time[[#This Row],[3]],rounds_cum_time[3],1),"."))</f>
        <v>44.</v>
      </c>
      <c r="M38" s="141" t="str">
        <f>IF(ISBLANK(laps_times[[#This Row],[4]]),"DNF",CONCATENATE(RANK(rounds_cum_time[[#This Row],[4]],rounds_cum_time[4],1),"."))</f>
        <v>44.</v>
      </c>
      <c r="N38" s="141" t="str">
        <f>IF(ISBLANK(laps_times[[#This Row],[5]]),"DNF",CONCATENATE(RANK(rounds_cum_time[[#This Row],[5]],rounds_cum_time[5],1),"."))</f>
        <v>44.</v>
      </c>
      <c r="O38" s="141" t="str">
        <f>IF(ISBLANK(laps_times[[#This Row],[6]]),"DNF",CONCATENATE(RANK(rounds_cum_time[[#This Row],[6]],rounds_cum_time[6],1),"."))</f>
        <v>44.</v>
      </c>
      <c r="P38" s="141" t="str">
        <f>IF(ISBLANK(laps_times[[#This Row],[7]]),"DNF",CONCATENATE(RANK(rounds_cum_time[[#This Row],[7]],rounds_cum_time[7],1),"."))</f>
        <v>44.</v>
      </c>
      <c r="Q38" s="141" t="str">
        <f>IF(ISBLANK(laps_times[[#This Row],[8]]),"DNF",CONCATENATE(RANK(rounds_cum_time[[#This Row],[8]],rounds_cum_time[8],1),"."))</f>
        <v>44.</v>
      </c>
      <c r="R38" s="141" t="str">
        <f>IF(ISBLANK(laps_times[[#This Row],[9]]),"DNF",CONCATENATE(RANK(rounds_cum_time[[#This Row],[9]],rounds_cum_time[9],1),"."))</f>
        <v>44.</v>
      </c>
      <c r="S38" s="141" t="str">
        <f>IF(ISBLANK(laps_times[[#This Row],[10]]),"DNF",CONCATENATE(RANK(rounds_cum_time[[#This Row],[10]],rounds_cum_time[10],1),"."))</f>
        <v>44.</v>
      </c>
      <c r="T38" s="141" t="str">
        <f>IF(ISBLANK(laps_times[[#This Row],[11]]),"DNF",CONCATENATE(RANK(rounds_cum_time[[#This Row],[11]],rounds_cum_time[11],1),"."))</f>
        <v>43.</v>
      </c>
      <c r="U38" s="141" t="str">
        <f>IF(ISBLANK(laps_times[[#This Row],[12]]),"DNF",CONCATENATE(RANK(rounds_cum_time[[#This Row],[12]],rounds_cum_time[12],1),"."))</f>
        <v>43.</v>
      </c>
      <c r="V38" s="141" t="str">
        <f>IF(ISBLANK(laps_times[[#This Row],[13]]),"DNF",CONCATENATE(RANK(rounds_cum_time[[#This Row],[13]],rounds_cum_time[13],1),"."))</f>
        <v>43.</v>
      </c>
      <c r="W38" s="141" t="str">
        <f>IF(ISBLANK(laps_times[[#This Row],[14]]),"DNF",CONCATENATE(RANK(rounds_cum_time[[#This Row],[14]],rounds_cum_time[14],1),"."))</f>
        <v>43.</v>
      </c>
      <c r="X38" s="141" t="str">
        <f>IF(ISBLANK(laps_times[[#This Row],[15]]),"DNF",CONCATENATE(RANK(rounds_cum_time[[#This Row],[15]],rounds_cum_time[15],1),"."))</f>
        <v>42.</v>
      </c>
      <c r="Y38" s="141" t="str">
        <f>IF(ISBLANK(laps_times[[#This Row],[16]]),"DNF",CONCATENATE(RANK(rounds_cum_time[[#This Row],[16]],rounds_cum_time[16],1),"."))</f>
        <v>42.</v>
      </c>
      <c r="Z38" s="141" t="str">
        <f>IF(ISBLANK(laps_times[[#This Row],[17]]),"DNF",CONCATENATE(RANK(rounds_cum_time[[#This Row],[17]],rounds_cum_time[17],1),"."))</f>
        <v>42.</v>
      </c>
      <c r="AA38" s="141" t="str">
        <f>IF(ISBLANK(laps_times[[#This Row],[18]]),"DNF",CONCATENATE(RANK(rounds_cum_time[[#This Row],[18]],rounds_cum_time[18],1),"."))</f>
        <v>41.</v>
      </c>
      <c r="AB38" s="141" t="str">
        <f>IF(ISBLANK(laps_times[[#This Row],[19]]),"DNF",CONCATENATE(RANK(rounds_cum_time[[#This Row],[19]],rounds_cum_time[19],1),"."))</f>
        <v>41.</v>
      </c>
      <c r="AC38" s="141" t="str">
        <f>IF(ISBLANK(laps_times[[#This Row],[20]]),"DNF",CONCATENATE(RANK(rounds_cum_time[[#This Row],[20]],rounds_cum_time[20],1),"."))</f>
        <v>41.</v>
      </c>
      <c r="AD38" s="141" t="str">
        <f>IF(ISBLANK(laps_times[[#This Row],[21]]),"DNF",CONCATENATE(RANK(rounds_cum_time[[#This Row],[21]],rounds_cum_time[21],1),"."))</f>
        <v>40.</v>
      </c>
      <c r="AE38" s="141" t="str">
        <f>IF(ISBLANK(laps_times[[#This Row],[22]]),"DNF",CONCATENATE(RANK(rounds_cum_time[[#This Row],[22]],rounds_cum_time[22],1),"."))</f>
        <v>39.</v>
      </c>
      <c r="AF38" s="141" t="str">
        <f>IF(ISBLANK(laps_times[[#This Row],[23]]),"DNF",CONCATENATE(RANK(rounds_cum_time[[#This Row],[23]],rounds_cum_time[23],1),"."))</f>
        <v>39.</v>
      </c>
      <c r="AG38" s="141" t="str">
        <f>IF(ISBLANK(laps_times[[#This Row],[24]]),"DNF",CONCATENATE(RANK(rounds_cum_time[[#This Row],[24]],rounds_cum_time[24],1),"."))</f>
        <v>36.</v>
      </c>
      <c r="AH38" s="141" t="str">
        <f>IF(ISBLANK(laps_times[[#This Row],[25]]),"DNF",CONCATENATE(RANK(rounds_cum_time[[#This Row],[25]],rounds_cum_time[25],1),"."))</f>
        <v>36.</v>
      </c>
      <c r="AI38" s="141" t="str">
        <f>IF(ISBLANK(laps_times[[#This Row],[26]]),"DNF",CONCATENATE(RANK(rounds_cum_time[[#This Row],[26]],rounds_cum_time[26],1),"."))</f>
        <v>35.</v>
      </c>
      <c r="AJ38" s="141" t="str">
        <f>IF(ISBLANK(laps_times[[#This Row],[27]]),"DNF",CONCATENATE(RANK(rounds_cum_time[[#This Row],[27]],rounds_cum_time[27],1),"."))</f>
        <v>35.</v>
      </c>
      <c r="AK38" s="141" t="str">
        <f>IF(ISBLANK(laps_times[[#This Row],[28]]),"DNF",CONCATENATE(RANK(rounds_cum_time[[#This Row],[28]],rounds_cum_time[28],1),"."))</f>
        <v>34.</v>
      </c>
      <c r="AL38" s="141" t="str">
        <f>IF(ISBLANK(laps_times[[#This Row],[29]]),"DNF",CONCATENATE(RANK(rounds_cum_time[[#This Row],[29]],rounds_cum_time[29],1),"."))</f>
        <v>34.</v>
      </c>
      <c r="AM38" s="141" t="str">
        <f>IF(ISBLANK(laps_times[[#This Row],[30]]),"DNF",CONCATENATE(RANK(rounds_cum_time[[#This Row],[30]],rounds_cum_time[30],1),"."))</f>
        <v>34.</v>
      </c>
      <c r="AN38" s="141" t="str">
        <f>IF(ISBLANK(laps_times[[#This Row],[31]]),"DNF",CONCATENATE(RANK(rounds_cum_time[[#This Row],[31]],rounds_cum_time[31],1),"."))</f>
        <v>34.</v>
      </c>
      <c r="AO38" s="141" t="str">
        <f>IF(ISBLANK(laps_times[[#This Row],[32]]),"DNF",CONCATENATE(RANK(rounds_cum_time[[#This Row],[32]],rounds_cum_time[32],1),"."))</f>
        <v>34.</v>
      </c>
      <c r="AP38" s="141" t="str">
        <f>IF(ISBLANK(laps_times[[#This Row],[33]]),"DNF",CONCATENATE(RANK(rounds_cum_time[[#This Row],[33]],rounds_cum_time[33],1),"."))</f>
        <v>34.</v>
      </c>
      <c r="AQ38" s="141" t="str">
        <f>IF(ISBLANK(laps_times[[#This Row],[34]]),"DNF",CONCATENATE(RANK(rounds_cum_time[[#This Row],[34]],rounds_cum_time[34],1),"."))</f>
        <v>34.</v>
      </c>
      <c r="AR38" s="141" t="str">
        <f>IF(ISBLANK(laps_times[[#This Row],[35]]),"DNF",CONCATENATE(RANK(rounds_cum_time[[#This Row],[35]],rounds_cum_time[35],1),"."))</f>
        <v>34.</v>
      </c>
      <c r="AS38" s="141" t="str">
        <f>IF(ISBLANK(laps_times[[#This Row],[36]]),"DNF",CONCATENATE(RANK(rounds_cum_time[[#This Row],[36]],rounds_cum_time[36],1),"."))</f>
        <v>34.</v>
      </c>
      <c r="AT38" s="141" t="str">
        <f>IF(ISBLANK(laps_times[[#This Row],[37]]),"DNF",CONCATENATE(RANK(rounds_cum_time[[#This Row],[37]],rounds_cum_time[37],1),"."))</f>
        <v>34.</v>
      </c>
      <c r="AU38" s="141" t="str">
        <f>IF(ISBLANK(laps_times[[#This Row],[38]]),"DNF",CONCATENATE(RANK(rounds_cum_time[[#This Row],[38]],rounds_cum_time[38],1),"."))</f>
        <v>34.</v>
      </c>
      <c r="AV38" s="141" t="str">
        <f>IF(ISBLANK(laps_times[[#This Row],[39]]),"DNF",CONCATENATE(RANK(rounds_cum_time[[#This Row],[39]],rounds_cum_time[39],1),"."))</f>
        <v>34.</v>
      </c>
      <c r="AW38" s="141" t="str">
        <f>IF(ISBLANK(laps_times[[#This Row],[40]]),"DNF",CONCATENATE(RANK(rounds_cum_time[[#This Row],[40]],rounds_cum_time[40],1),"."))</f>
        <v>34.</v>
      </c>
      <c r="AX38" s="141" t="str">
        <f>IF(ISBLANK(laps_times[[#This Row],[41]]),"DNF",CONCATENATE(RANK(rounds_cum_time[[#This Row],[41]],rounds_cum_time[41],1),"."))</f>
        <v>34.</v>
      </c>
      <c r="AY38" s="141" t="str">
        <f>IF(ISBLANK(laps_times[[#This Row],[42]]),"DNF",CONCATENATE(RANK(rounds_cum_time[[#This Row],[42]],rounds_cum_time[42],1),"."))</f>
        <v>33.</v>
      </c>
      <c r="AZ38" s="141" t="str">
        <f>IF(ISBLANK(laps_times[[#This Row],[43]]),"DNF",CONCATENATE(RANK(rounds_cum_time[[#This Row],[43]],rounds_cum_time[43],1),"."))</f>
        <v>33.</v>
      </c>
      <c r="BA38" s="141" t="str">
        <f>IF(ISBLANK(laps_times[[#This Row],[44]]),"DNF",CONCATENATE(RANK(rounds_cum_time[[#This Row],[44]],rounds_cum_time[44],1),"."))</f>
        <v>33.</v>
      </c>
      <c r="BB38" s="141" t="str">
        <f>IF(ISBLANK(laps_times[[#This Row],[45]]),"DNF",CONCATENATE(RANK(rounds_cum_time[[#This Row],[45]],rounds_cum_time[45],1),"."))</f>
        <v>32.</v>
      </c>
      <c r="BC38" s="141" t="str">
        <f>IF(ISBLANK(laps_times[[#This Row],[46]]),"DNF",CONCATENATE(RANK(rounds_cum_time[[#This Row],[46]],rounds_cum_time[46],1),"."))</f>
        <v>31.</v>
      </c>
      <c r="BD38" s="141" t="str">
        <f>IF(ISBLANK(laps_times[[#This Row],[47]]),"DNF",CONCATENATE(RANK(rounds_cum_time[[#This Row],[47]],rounds_cum_time[47],1),"."))</f>
        <v>30.</v>
      </c>
      <c r="BE38" s="141" t="str">
        <f>IF(ISBLANK(laps_times[[#This Row],[48]]),"DNF",CONCATENATE(RANK(rounds_cum_time[[#This Row],[48]],rounds_cum_time[48],1),"."))</f>
        <v>30.</v>
      </c>
      <c r="BF38" s="141" t="str">
        <f>IF(ISBLANK(laps_times[[#This Row],[49]]),"DNF",CONCATENATE(RANK(rounds_cum_time[[#This Row],[49]],rounds_cum_time[49],1),"."))</f>
        <v>30.</v>
      </c>
      <c r="BG38" s="141" t="str">
        <f>IF(ISBLANK(laps_times[[#This Row],[50]]),"DNF",CONCATENATE(RANK(rounds_cum_time[[#This Row],[50]],rounds_cum_time[50],1),"."))</f>
        <v>31.</v>
      </c>
      <c r="BH38" s="141" t="str">
        <f>IF(ISBLANK(laps_times[[#This Row],[51]]),"DNF",CONCATENATE(RANK(rounds_cum_time[[#This Row],[51]],rounds_cum_time[51],1),"."))</f>
        <v>31.</v>
      </c>
      <c r="BI38" s="141" t="str">
        <f>IF(ISBLANK(laps_times[[#This Row],[52]]),"DNF",CONCATENATE(RANK(rounds_cum_time[[#This Row],[52]],rounds_cum_time[52],1),"."))</f>
        <v>31.</v>
      </c>
      <c r="BJ38" s="141" t="str">
        <f>IF(ISBLANK(laps_times[[#This Row],[53]]),"DNF",CONCATENATE(RANK(rounds_cum_time[[#This Row],[53]],rounds_cum_time[53],1),"."))</f>
        <v>31.</v>
      </c>
      <c r="BK38" s="141" t="str">
        <f>IF(ISBLANK(laps_times[[#This Row],[54]]),"DNF",CONCATENATE(RANK(rounds_cum_time[[#This Row],[54]],rounds_cum_time[54],1),"."))</f>
        <v>31.</v>
      </c>
      <c r="BL38" s="141" t="str">
        <f>IF(ISBLANK(laps_times[[#This Row],[55]]),"DNF",CONCATENATE(RANK(rounds_cum_time[[#This Row],[55]],rounds_cum_time[55],1),"."))</f>
        <v>30.</v>
      </c>
      <c r="BM38" s="141" t="str">
        <f>IF(ISBLANK(laps_times[[#This Row],[56]]),"DNF",CONCATENATE(RANK(rounds_cum_time[[#This Row],[56]],rounds_cum_time[56],1),"."))</f>
        <v>30.</v>
      </c>
      <c r="BN38" s="141" t="str">
        <f>IF(ISBLANK(laps_times[[#This Row],[57]]),"DNF",CONCATENATE(RANK(rounds_cum_time[[#This Row],[57]],rounds_cum_time[57],1),"."))</f>
        <v>30.</v>
      </c>
      <c r="BO38" s="141" t="str">
        <f>IF(ISBLANK(laps_times[[#This Row],[58]]),"DNF",CONCATENATE(RANK(rounds_cum_time[[#This Row],[58]],rounds_cum_time[58],1),"."))</f>
        <v>30.</v>
      </c>
      <c r="BP38" s="141" t="str">
        <f>IF(ISBLANK(laps_times[[#This Row],[59]]),"DNF",CONCATENATE(RANK(rounds_cum_time[[#This Row],[59]],rounds_cum_time[59],1),"."))</f>
        <v>31.</v>
      </c>
      <c r="BQ38" s="141" t="str">
        <f>IF(ISBLANK(laps_times[[#This Row],[60]]),"DNF",CONCATENATE(RANK(rounds_cum_time[[#This Row],[60]],rounds_cum_time[60],1),"."))</f>
        <v>32.</v>
      </c>
      <c r="BR38" s="141" t="str">
        <f>IF(ISBLANK(laps_times[[#This Row],[61]]),"DNF",CONCATENATE(RANK(rounds_cum_time[[#This Row],[61]],rounds_cum_time[61],1),"."))</f>
        <v>32.</v>
      </c>
      <c r="BS38" s="141" t="str">
        <f>IF(ISBLANK(laps_times[[#This Row],[62]]),"DNF",CONCATENATE(RANK(rounds_cum_time[[#This Row],[62]],rounds_cum_time[62],1),"."))</f>
        <v>33.</v>
      </c>
      <c r="BT38" s="142" t="str">
        <f>IF(ISBLANK(laps_times[[#This Row],[63]]),"DNF",CONCATENATE(RANK(rounds_cum_time[[#This Row],[63]],rounds_cum_time[63],1),"."))</f>
        <v>33.</v>
      </c>
    </row>
    <row r="39" spans="2:72" x14ac:dyDescent="0.2">
      <c r="B39" s="130">
        <f>laps_times[[#This Row],[poř]]</f>
        <v>34</v>
      </c>
      <c r="C39" s="140">
        <f>laps_times[[#This Row],[s.č.]]</f>
        <v>120</v>
      </c>
      <c r="D39" s="131" t="str">
        <f>laps_times[[#This Row],[jméno]]</f>
        <v>Rokos Lukáš</v>
      </c>
      <c r="E39" s="132">
        <f>laps_times[[#This Row],[roč]]</f>
        <v>1987</v>
      </c>
      <c r="F39" s="132" t="str">
        <f>laps_times[[#This Row],[kat]]</f>
        <v>M1</v>
      </c>
      <c r="G39" s="132">
        <f>laps_times[[#This Row],[poř_kat]]</f>
        <v>2</v>
      </c>
      <c r="H39" s="131" t="str">
        <f>IF(ISBLANK(laps_times[[#This Row],[klub]]),"-",laps_times[[#This Row],[klub]])</f>
        <v>TJ Jiskra Třeboň</v>
      </c>
      <c r="I39" s="134">
        <f>laps_times[[#This Row],[celk. čas]]</f>
        <v>0.14061559027777779</v>
      </c>
      <c r="J39" s="141" t="str">
        <f>IF(ISBLANK(laps_times[[#This Row],[1]]),"DNF",CONCATENATE(RANK(rounds_cum_time[[#This Row],[1]],rounds_cum_time[1],1),"."))</f>
        <v>54.</v>
      </c>
      <c r="K39" s="141" t="str">
        <f>IF(ISBLANK(laps_times[[#This Row],[2]]),"DNF",CONCATENATE(RANK(rounds_cum_time[[#This Row],[2]],rounds_cum_time[2],1),"."))</f>
        <v>56.</v>
      </c>
      <c r="L39" s="141" t="str">
        <f>IF(ISBLANK(laps_times[[#This Row],[3]]),"DNF",CONCATENATE(RANK(rounds_cum_time[[#This Row],[3]],rounds_cum_time[3],1),"."))</f>
        <v>56.</v>
      </c>
      <c r="M39" s="141" t="str">
        <f>IF(ISBLANK(laps_times[[#This Row],[4]]),"DNF",CONCATENATE(RANK(rounds_cum_time[[#This Row],[4]],rounds_cum_time[4],1),"."))</f>
        <v>55.</v>
      </c>
      <c r="N39" s="141" t="str">
        <f>IF(ISBLANK(laps_times[[#This Row],[5]]),"DNF",CONCATENATE(RANK(rounds_cum_time[[#This Row],[5]],rounds_cum_time[5],1),"."))</f>
        <v>53.</v>
      </c>
      <c r="O39" s="141" t="str">
        <f>IF(ISBLANK(laps_times[[#This Row],[6]]),"DNF",CONCATENATE(RANK(rounds_cum_time[[#This Row],[6]],rounds_cum_time[6],1),"."))</f>
        <v>53.</v>
      </c>
      <c r="P39" s="141" t="str">
        <f>IF(ISBLANK(laps_times[[#This Row],[7]]),"DNF",CONCATENATE(RANK(rounds_cum_time[[#This Row],[7]],rounds_cum_time[7],1),"."))</f>
        <v>51.</v>
      </c>
      <c r="Q39" s="141" t="str">
        <f>IF(ISBLANK(laps_times[[#This Row],[8]]),"DNF",CONCATENATE(RANK(rounds_cum_time[[#This Row],[8]],rounds_cum_time[8],1),"."))</f>
        <v>51.</v>
      </c>
      <c r="R39" s="141" t="str">
        <f>IF(ISBLANK(laps_times[[#This Row],[9]]),"DNF",CONCATENATE(RANK(rounds_cum_time[[#This Row],[9]],rounds_cum_time[9],1),"."))</f>
        <v>54.</v>
      </c>
      <c r="S39" s="141" t="str">
        <f>IF(ISBLANK(laps_times[[#This Row],[10]]),"DNF",CONCATENATE(RANK(rounds_cum_time[[#This Row],[10]],rounds_cum_time[10],1),"."))</f>
        <v>54.</v>
      </c>
      <c r="T39" s="141" t="str">
        <f>IF(ISBLANK(laps_times[[#This Row],[11]]),"DNF",CONCATENATE(RANK(rounds_cum_time[[#This Row],[11]],rounds_cum_time[11],1),"."))</f>
        <v>55.</v>
      </c>
      <c r="U39" s="141" t="str">
        <f>IF(ISBLANK(laps_times[[#This Row],[12]]),"DNF",CONCATENATE(RANK(rounds_cum_time[[#This Row],[12]],rounds_cum_time[12],1),"."))</f>
        <v>57.</v>
      </c>
      <c r="V39" s="141" t="str">
        <f>IF(ISBLANK(laps_times[[#This Row],[13]]),"DNF",CONCATENATE(RANK(rounds_cum_time[[#This Row],[13]],rounds_cum_time[13],1),"."))</f>
        <v>61.</v>
      </c>
      <c r="W39" s="141" t="str">
        <f>IF(ISBLANK(laps_times[[#This Row],[14]]),"DNF",CONCATENATE(RANK(rounds_cum_time[[#This Row],[14]],rounds_cum_time[14],1),"."))</f>
        <v>61.</v>
      </c>
      <c r="X39" s="141" t="str">
        <f>IF(ISBLANK(laps_times[[#This Row],[15]]),"DNF",CONCATENATE(RANK(rounds_cum_time[[#This Row],[15]],rounds_cum_time[15],1),"."))</f>
        <v>59.</v>
      </c>
      <c r="Y39" s="141" t="str">
        <f>IF(ISBLANK(laps_times[[#This Row],[16]]),"DNF",CONCATENATE(RANK(rounds_cum_time[[#This Row],[16]],rounds_cum_time[16],1),"."))</f>
        <v>58.</v>
      </c>
      <c r="Z39" s="141" t="str">
        <f>IF(ISBLANK(laps_times[[#This Row],[17]]),"DNF",CONCATENATE(RANK(rounds_cum_time[[#This Row],[17]],rounds_cum_time[17],1),"."))</f>
        <v>60.</v>
      </c>
      <c r="AA39" s="141" t="str">
        <f>IF(ISBLANK(laps_times[[#This Row],[18]]),"DNF",CONCATENATE(RANK(rounds_cum_time[[#This Row],[18]],rounds_cum_time[18],1),"."))</f>
        <v>60.</v>
      </c>
      <c r="AB39" s="141" t="str">
        <f>IF(ISBLANK(laps_times[[#This Row],[19]]),"DNF",CONCATENATE(RANK(rounds_cum_time[[#This Row],[19]],rounds_cum_time[19],1),"."))</f>
        <v>59.</v>
      </c>
      <c r="AC39" s="141" t="str">
        <f>IF(ISBLANK(laps_times[[#This Row],[20]]),"DNF",CONCATENATE(RANK(rounds_cum_time[[#This Row],[20]],rounds_cum_time[20],1),"."))</f>
        <v>57.</v>
      </c>
      <c r="AD39" s="141" t="str">
        <f>IF(ISBLANK(laps_times[[#This Row],[21]]),"DNF",CONCATENATE(RANK(rounds_cum_time[[#This Row],[21]],rounds_cum_time[21],1),"."))</f>
        <v>58.</v>
      </c>
      <c r="AE39" s="141" t="str">
        <f>IF(ISBLANK(laps_times[[#This Row],[22]]),"DNF",CONCATENATE(RANK(rounds_cum_time[[#This Row],[22]],rounds_cum_time[22],1),"."))</f>
        <v>58.</v>
      </c>
      <c r="AF39" s="141" t="str">
        <f>IF(ISBLANK(laps_times[[#This Row],[23]]),"DNF",CONCATENATE(RANK(rounds_cum_time[[#This Row],[23]],rounds_cum_time[23],1),"."))</f>
        <v>55.</v>
      </c>
      <c r="AG39" s="141" t="str">
        <f>IF(ISBLANK(laps_times[[#This Row],[24]]),"DNF",CONCATENATE(RANK(rounds_cum_time[[#This Row],[24]],rounds_cum_time[24],1),"."))</f>
        <v>55.</v>
      </c>
      <c r="AH39" s="141" t="str">
        <f>IF(ISBLANK(laps_times[[#This Row],[25]]),"DNF",CONCATENATE(RANK(rounds_cum_time[[#This Row],[25]],rounds_cum_time[25],1),"."))</f>
        <v>55.</v>
      </c>
      <c r="AI39" s="141" t="str">
        <f>IF(ISBLANK(laps_times[[#This Row],[26]]),"DNF",CONCATENATE(RANK(rounds_cum_time[[#This Row],[26]],rounds_cum_time[26],1),"."))</f>
        <v>56.</v>
      </c>
      <c r="AJ39" s="141" t="str">
        <f>IF(ISBLANK(laps_times[[#This Row],[27]]),"DNF",CONCATENATE(RANK(rounds_cum_time[[#This Row],[27]],rounds_cum_time[27],1),"."))</f>
        <v>56.</v>
      </c>
      <c r="AK39" s="141" t="str">
        <f>IF(ISBLANK(laps_times[[#This Row],[28]]),"DNF",CONCATENATE(RANK(rounds_cum_time[[#This Row],[28]],rounds_cum_time[28],1),"."))</f>
        <v>56.</v>
      </c>
      <c r="AL39" s="141" t="str">
        <f>IF(ISBLANK(laps_times[[#This Row],[29]]),"DNF",CONCATENATE(RANK(rounds_cum_time[[#This Row],[29]],rounds_cum_time[29],1),"."))</f>
        <v>55.</v>
      </c>
      <c r="AM39" s="141" t="str">
        <f>IF(ISBLANK(laps_times[[#This Row],[30]]),"DNF",CONCATENATE(RANK(rounds_cum_time[[#This Row],[30]],rounds_cum_time[30],1),"."))</f>
        <v>56.</v>
      </c>
      <c r="AN39" s="141" t="str">
        <f>IF(ISBLANK(laps_times[[#This Row],[31]]),"DNF",CONCATENATE(RANK(rounds_cum_time[[#This Row],[31]],rounds_cum_time[31],1),"."))</f>
        <v>57.</v>
      </c>
      <c r="AO39" s="141" t="str">
        <f>IF(ISBLANK(laps_times[[#This Row],[32]]),"DNF",CONCATENATE(RANK(rounds_cum_time[[#This Row],[32]],rounds_cum_time[32],1),"."))</f>
        <v>53.</v>
      </c>
      <c r="AP39" s="141" t="str">
        <f>IF(ISBLANK(laps_times[[#This Row],[33]]),"DNF",CONCATENATE(RANK(rounds_cum_time[[#This Row],[33]],rounds_cum_time[33],1),"."))</f>
        <v>52.</v>
      </c>
      <c r="AQ39" s="141" t="str">
        <f>IF(ISBLANK(laps_times[[#This Row],[34]]),"DNF",CONCATENATE(RANK(rounds_cum_time[[#This Row],[34]],rounds_cum_time[34],1),"."))</f>
        <v>52.</v>
      </c>
      <c r="AR39" s="141" t="str">
        <f>IF(ISBLANK(laps_times[[#This Row],[35]]),"DNF",CONCATENATE(RANK(rounds_cum_time[[#This Row],[35]],rounds_cum_time[35],1),"."))</f>
        <v>52.</v>
      </c>
      <c r="AS39" s="141" t="str">
        <f>IF(ISBLANK(laps_times[[#This Row],[36]]),"DNF",CONCATENATE(RANK(rounds_cum_time[[#This Row],[36]],rounds_cum_time[36],1),"."))</f>
        <v>52.</v>
      </c>
      <c r="AT39" s="141" t="str">
        <f>IF(ISBLANK(laps_times[[#This Row],[37]]),"DNF",CONCATENATE(RANK(rounds_cum_time[[#This Row],[37]],rounds_cum_time[37],1),"."))</f>
        <v>52.</v>
      </c>
      <c r="AU39" s="141" t="str">
        <f>IF(ISBLANK(laps_times[[#This Row],[38]]),"DNF",CONCATENATE(RANK(rounds_cum_time[[#This Row],[38]],rounds_cum_time[38],1),"."))</f>
        <v>52.</v>
      </c>
      <c r="AV39" s="141" t="str">
        <f>IF(ISBLANK(laps_times[[#This Row],[39]]),"DNF",CONCATENATE(RANK(rounds_cum_time[[#This Row],[39]],rounds_cum_time[39],1),"."))</f>
        <v>51.</v>
      </c>
      <c r="AW39" s="141" t="str">
        <f>IF(ISBLANK(laps_times[[#This Row],[40]]),"DNF",CONCATENATE(RANK(rounds_cum_time[[#This Row],[40]],rounds_cum_time[40],1),"."))</f>
        <v>50.</v>
      </c>
      <c r="AX39" s="141" t="str">
        <f>IF(ISBLANK(laps_times[[#This Row],[41]]),"DNF",CONCATENATE(RANK(rounds_cum_time[[#This Row],[41]],rounds_cum_time[41],1),"."))</f>
        <v>49.</v>
      </c>
      <c r="AY39" s="141" t="str">
        <f>IF(ISBLANK(laps_times[[#This Row],[42]]),"DNF",CONCATENATE(RANK(rounds_cum_time[[#This Row],[42]],rounds_cum_time[42],1),"."))</f>
        <v>46.</v>
      </c>
      <c r="AZ39" s="141" t="str">
        <f>IF(ISBLANK(laps_times[[#This Row],[43]]),"DNF",CONCATENATE(RANK(rounds_cum_time[[#This Row],[43]],rounds_cum_time[43],1),"."))</f>
        <v>45.</v>
      </c>
      <c r="BA39" s="141" t="str">
        <f>IF(ISBLANK(laps_times[[#This Row],[44]]),"DNF",CONCATENATE(RANK(rounds_cum_time[[#This Row],[44]],rounds_cum_time[44],1),"."))</f>
        <v>45.</v>
      </c>
      <c r="BB39" s="141" t="str">
        <f>IF(ISBLANK(laps_times[[#This Row],[45]]),"DNF",CONCATENATE(RANK(rounds_cum_time[[#This Row],[45]],rounds_cum_time[45],1),"."))</f>
        <v>45.</v>
      </c>
      <c r="BC39" s="141" t="str">
        <f>IF(ISBLANK(laps_times[[#This Row],[46]]),"DNF",CONCATENATE(RANK(rounds_cum_time[[#This Row],[46]],rounds_cum_time[46],1),"."))</f>
        <v>45.</v>
      </c>
      <c r="BD39" s="141" t="str">
        <f>IF(ISBLANK(laps_times[[#This Row],[47]]),"DNF",CONCATENATE(RANK(rounds_cum_time[[#This Row],[47]],rounds_cum_time[47],1),"."))</f>
        <v>45.</v>
      </c>
      <c r="BE39" s="141" t="str">
        <f>IF(ISBLANK(laps_times[[#This Row],[48]]),"DNF",CONCATENATE(RANK(rounds_cum_time[[#This Row],[48]],rounds_cum_time[48],1),"."))</f>
        <v>44.</v>
      </c>
      <c r="BF39" s="141" t="str">
        <f>IF(ISBLANK(laps_times[[#This Row],[49]]),"DNF",CONCATENATE(RANK(rounds_cum_time[[#This Row],[49]],rounds_cum_time[49],1),"."))</f>
        <v>41.</v>
      </c>
      <c r="BG39" s="141" t="str">
        <f>IF(ISBLANK(laps_times[[#This Row],[50]]),"DNF",CONCATENATE(RANK(rounds_cum_time[[#This Row],[50]],rounds_cum_time[50],1),"."))</f>
        <v>39.</v>
      </c>
      <c r="BH39" s="141" t="str">
        <f>IF(ISBLANK(laps_times[[#This Row],[51]]),"DNF",CONCATENATE(RANK(rounds_cum_time[[#This Row],[51]],rounds_cum_time[51],1),"."))</f>
        <v>39.</v>
      </c>
      <c r="BI39" s="141" t="str">
        <f>IF(ISBLANK(laps_times[[#This Row],[52]]),"DNF",CONCATENATE(RANK(rounds_cum_time[[#This Row],[52]],rounds_cum_time[52],1),"."))</f>
        <v>39.</v>
      </c>
      <c r="BJ39" s="141" t="str">
        <f>IF(ISBLANK(laps_times[[#This Row],[53]]),"DNF",CONCATENATE(RANK(rounds_cum_time[[#This Row],[53]],rounds_cum_time[53],1),"."))</f>
        <v>38.</v>
      </c>
      <c r="BK39" s="141" t="str">
        <f>IF(ISBLANK(laps_times[[#This Row],[54]]),"DNF",CONCATENATE(RANK(rounds_cum_time[[#This Row],[54]],rounds_cum_time[54],1),"."))</f>
        <v>38.</v>
      </c>
      <c r="BL39" s="141" t="str">
        <f>IF(ISBLANK(laps_times[[#This Row],[55]]),"DNF",CONCATENATE(RANK(rounds_cum_time[[#This Row],[55]],rounds_cum_time[55],1),"."))</f>
        <v>37.</v>
      </c>
      <c r="BM39" s="141" t="str">
        <f>IF(ISBLANK(laps_times[[#This Row],[56]]),"DNF",CONCATENATE(RANK(rounds_cum_time[[#This Row],[56]],rounds_cum_time[56],1),"."))</f>
        <v>36.</v>
      </c>
      <c r="BN39" s="141" t="str">
        <f>IF(ISBLANK(laps_times[[#This Row],[57]]),"DNF",CONCATENATE(RANK(rounds_cum_time[[#This Row],[57]],rounds_cum_time[57],1),"."))</f>
        <v>36.</v>
      </c>
      <c r="BO39" s="141" t="str">
        <f>IF(ISBLANK(laps_times[[#This Row],[58]]),"DNF",CONCATENATE(RANK(rounds_cum_time[[#This Row],[58]],rounds_cum_time[58],1),"."))</f>
        <v>35.</v>
      </c>
      <c r="BP39" s="141" t="str">
        <f>IF(ISBLANK(laps_times[[#This Row],[59]]),"DNF",CONCATENATE(RANK(rounds_cum_time[[#This Row],[59]],rounds_cum_time[59],1),"."))</f>
        <v>35.</v>
      </c>
      <c r="BQ39" s="141" t="str">
        <f>IF(ISBLANK(laps_times[[#This Row],[60]]),"DNF",CONCATENATE(RANK(rounds_cum_time[[#This Row],[60]],rounds_cum_time[60],1),"."))</f>
        <v>33.</v>
      </c>
      <c r="BR39" s="141" t="str">
        <f>IF(ISBLANK(laps_times[[#This Row],[61]]),"DNF",CONCATENATE(RANK(rounds_cum_time[[#This Row],[61]],rounds_cum_time[61],1),"."))</f>
        <v>33.</v>
      </c>
      <c r="BS39" s="141" t="str">
        <f>IF(ISBLANK(laps_times[[#This Row],[62]]),"DNF",CONCATENATE(RANK(rounds_cum_time[[#This Row],[62]],rounds_cum_time[62],1),"."))</f>
        <v>32.</v>
      </c>
      <c r="BT39" s="142" t="str">
        <f>IF(ISBLANK(laps_times[[#This Row],[63]]),"DNF",CONCATENATE(RANK(rounds_cum_time[[#This Row],[63]],rounds_cum_time[63],1),"."))</f>
        <v>34.</v>
      </c>
    </row>
    <row r="40" spans="2:72" x14ac:dyDescent="0.2">
      <c r="B40" s="130">
        <f>laps_times[[#This Row],[poř]]</f>
        <v>35</v>
      </c>
      <c r="C40" s="140">
        <f>laps_times[[#This Row],[s.č.]]</f>
        <v>70</v>
      </c>
      <c r="D40" s="131" t="str">
        <f>laps_times[[#This Row],[jméno]]</f>
        <v>Urbánek Ivan</v>
      </c>
      <c r="E40" s="132">
        <f>laps_times[[#This Row],[roč]]</f>
        <v>1984</v>
      </c>
      <c r="F40" s="132" t="str">
        <f>laps_times[[#This Row],[kat]]</f>
        <v>M2</v>
      </c>
      <c r="G40" s="132">
        <f>laps_times[[#This Row],[poř_kat]]</f>
        <v>14</v>
      </c>
      <c r="H40" s="131" t="str">
        <f>IF(ISBLANK(laps_times[[#This Row],[klub]]),"-",laps_times[[#This Row],[klub]])</f>
        <v>-</v>
      </c>
      <c r="I40" s="134">
        <f>laps_times[[#This Row],[celk. čas]]</f>
        <v>0.1408128125</v>
      </c>
      <c r="J40" s="141" t="str">
        <f>IF(ISBLANK(laps_times[[#This Row],[1]]),"DNF",CONCATENATE(RANK(rounds_cum_time[[#This Row],[1]],rounds_cum_time[1],1),"."))</f>
        <v>66.</v>
      </c>
      <c r="K40" s="141" t="str">
        <f>IF(ISBLANK(laps_times[[#This Row],[2]]),"DNF",CONCATENATE(RANK(rounds_cum_time[[#This Row],[2]],rounds_cum_time[2],1),"."))</f>
        <v>67.</v>
      </c>
      <c r="L40" s="141" t="str">
        <f>IF(ISBLANK(laps_times[[#This Row],[3]]),"DNF",CONCATENATE(RANK(rounds_cum_time[[#This Row],[3]],rounds_cum_time[3],1),"."))</f>
        <v>66.</v>
      </c>
      <c r="M40" s="141" t="str">
        <f>IF(ISBLANK(laps_times[[#This Row],[4]]),"DNF",CONCATENATE(RANK(rounds_cum_time[[#This Row],[4]],rounds_cum_time[4],1),"."))</f>
        <v>63.</v>
      </c>
      <c r="N40" s="141" t="str">
        <f>IF(ISBLANK(laps_times[[#This Row],[5]]),"DNF",CONCATENATE(RANK(rounds_cum_time[[#This Row],[5]],rounds_cum_time[5],1),"."))</f>
        <v>66.</v>
      </c>
      <c r="O40" s="141" t="str">
        <f>IF(ISBLANK(laps_times[[#This Row],[6]]),"DNF",CONCATENATE(RANK(rounds_cum_time[[#This Row],[6]],rounds_cum_time[6],1),"."))</f>
        <v>65.</v>
      </c>
      <c r="P40" s="141" t="str">
        <f>IF(ISBLANK(laps_times[[#This Row],[7]]),"DNF",CONCATENATE(RANK(rounds_cum_time[[#This Row],[7]],rounds_cum_time[7],1),"."))</f>
        <v>65.</v>
      </c>
      <c r="Q40" s="141" t="str">
        <f>IF(ISBLANK(laps_times[[#This Row],[8]]),"DNF",CONCATENATE(RANK(rounds_cum_time[[#This Row],[8]],rounds_cum_time[8],1),"."))</f>
        <v>66.</v>
      </c>
      <c r="R40" s="141" t="str">
        <f>IF(ISBLANK(laps_times[[#This Row],[9]]),"DNF",CONCATENATE(RANK(rounds_cum_time[[#This Row],[9]],rounds_cum_time[9],1),"."))</f>
        <v>65.</v>
      </c>
      <c r="S40" s="141" t="str">
        <f>IF(ISBLANK(laps_times[[#This Row],[10]]),"DNF",CONCATENATE(RANK(rounds_cum_time[[#This Row],[10]],rounds_cum_time[10],1),"."))</f>
        <v>62.</v>
      </c>
      <c r="T40" s="141" t="str">
        <f>IF(ISBLANK(laps_times[[#This Row],[11]]),"DNF",CONCATENATE(RANK(rounds_cum_time[[#This Row],[11]],rounds_cum_time[11],1),"."))</f>
        <v>62.</v>
      </c>
      <c r="U40" s="141" t="str">
        <f>IF(ISBLANK(laps_times[[#This Row],[12]]),"DNF",CONCATENATE(RANK(rounds_cum_time[[#This Row],[12]],rounds_cum_time[12],1),"."))</f>
        <v>59.</v>
      </c>
      <c r="V40" s="141" t="str">
        <f>IF(ISBLANK(laps_times[[#This Row],[13]]),"DNF",CONCATENATE(RANK(rounds_cum_time[[#This Row],[13]],rounds_cum_time[13],1),"."))</f>
        <v>58.</v>
      </c>
      <c r="W40" s="141" t="str">
        <f>IF(ISBLANK(laps_times[[#This Row],[14]]),"DNF",CONCATENATE(RANK(rounds_cum_time[[#This Row],[14]],rounds_cum_time[14],1),"."))</f>
        <v>63.</v>
      </c>
      <c r="X40" s="141" t="str">
        <f>IF(ISBLANK(laps_times[[#This Row],[15]]),"DNF",CONCATENATE(RANK(rounds_cum_time[[#This Row],[15]],rounds_cum_time[15],1),"."))</f>
        <v>58.</v>
      </c>
      <c r="Y40" s="141" t="str">
        <f>IF(ISBLANK(laps_times[[#This Row],[16]]),"DNF",CONCATENATE(RANK(rounds_cum_time[[#This Row],[16]],rounds_cum_time[16],1),"."))</f>
        <v>56.</v>
      </c>
      <c r="Z40" s="141" t="str">
        <f>IF(ISBLANK(laps_times[[#This Row],[17]]),"DNF",CONCATENATE(RANK(rounds_cum_time[[#This Row],[17]],rounds_cum_time[17],1),"."))</f>
        <v>55.</v>
      </c>
      <c r="AA40" s="141" t="str">
        <f>IF(ISBLANK(laps_times[[#This Row],[18]]),"DNF",CONCATENATE(RANK(rounds_cum_time[[#This Row],[18]],rounds_cum_time[18],1),"."))</f>
        <v>53.</v>
      </c>
      <c r="AB40" s="141" t="str">
        <f>IF(ISBLANK(laps_times[[#This Row],[19]]),"DNF",CONCATENATE(RANK(rounds_cum_time[[#This Row],[19]],rounds_cum_time[19],1),"."))</f>
        <v>53.</v>
      </c>
      <c r="AC40" s="141" t="str">
        <f>IF(ISBLANK(laps_times[[#This Row],[20]]),"DNF",CONCATENATE(RANK(rounds_cum_time[[#This Row],[20]],rounds_cum_time[20],1),"."))</f>
        <v>52.</v>
      </c>
      <c r="AD40" s="141" t="str">
        <f>IF(ISBLANK(laps_times[[#This Row],[21]]),"DNF",CONCATENATE(RANK(rounds_cum_time[[#This Row],[21]],rounds_cum_time[21],1),"."))</f>
        <v>51.</v>
      </c>
      <c r="AE40" s="141" t="str">
        <f>IF(ISBLANK(laps_times[[#This Row],[22]]),"DNF",CONCATENATE(RANK(rounds_cum_time[[#This Row],[22]],rounds_cum_time[22],1),"."))</f>
        <v>49.</v>
      </c>
      <c r="AF40" s="141" t="str">
        <f>IF(ISBLANK(laps_times[[#This Row],[23]]),"DNF",CONCATENATE(RANK(rounds_cum_time[[#This Row],[23]],rounds_cum_time[23],1),"."))</f>
        <v>49.</v>
      </c>
      <c r="AG40" s="141" t="str">
        <f>IF(ISBLANK(laps_times[[#This Row],[24]]),"DNF",CONCATENATE(RANK(rounds_cum_time[[#This Row],[24]],rounds_cum_time[24],1),"."))</f>
        <v>49.</v>
      </c>
      <c r="AH40" s="141" t="str">
        <f>IF(ISBLANK(laps_times[[#This Row],[25]]),"DNF",CONCATENATE(RANK(rounds_cum_time[[#This Row],[25]],rounds_cum_time[25],1),"."))</f>
        <v>45.</v>
      </c>
      <c r="AI40" s="141" t="str">
        <f>IF(ISBLANK(laps_times[[#This Row],[26]]),"DNF",CONCATENATE(RANK(rounds_cum_time[[#This Row],[26]],rounds_cum_time[26],1),"."))</f>
        <v>44.</v>
      </c>
      <c r="AJ40" s="141" t="str">
        <f>IF(ISBLANK(laps_times[[#This Row],[27]]),"DNF",CONCATENATE(RANK(rounds_cum_time[[#This Row],[27]],rounds_cum_time[27],1),"."))</f>
        <v>44.</v>
      </c>
      <c r="AK40" s="141" t="str">
        <f>IF(ISBLANK(laps_times[[#This Row],[28]]),"DNF",CONCATENATE(RANK(rounds_cum_time[[#This Row],[28]],rounds_cum_time[28],1),"."))</f>
        <v>43.</v>
      </c>
      <c r="AL40" s="141" t="str">
        <f>IF(ISBLANK(laps_times[[#This Row],[29]]),"DNF",CONCATENATE(RANK(rounds_cum_time[[#This Row],[29]],rounds_cum_time[29],1),"."))</f>
        <v>43.</v>
      </c>
      <c r="AM40" s="141" t="str">
        <f>IF(ISBLANK(laps_times[[#This Row],[30]]),"DNF",CONCATENATE(RANK(rounds_cum_time[[#This Row],[30]],rounds_cum_time[30],1),"."))</f>
        <v>43.</v>
      </c>
      <c r="AN40" s="141" t="str">
        <f>IF(ISBLANK(laps_times[[#This Row],[31]]),"DNF",CONCATENATE(RANK(rounds_cum_time[[#This Row],[31]],rounds_cum_time[31],1),"."))</f>
        <v>43.</v>
      </c>
      <c r="AO40" s="141" t="str">
        <f>IF(ISBLANK(laps_times[[#This Row],[32]]),"DNF",CONCATENATE(RANK(rounds_cum_time[[#This Row],[32]],rounds_cum_time[32],1),"."))</f>
        <v>42.</v>
      </c>
      <c r="AP40" s="141" t="str">
        <f>IF(ISBLANK(laps_times[[#This Row],[33]]),"DNF",CONCATENATE(RANK(rounds_cum_time[[#This Row],[33]],rounds_cum_time[33],1),"."))</f>
        <v>41.</v>
      </c>
      <c r="AQ40" s="141" t="str">
        <f>IF(ISBLANK(laps_times[[#This Row],[34]]),"DNF",CONCATENATE(RANK(rounds_cum_time[[#This Row],[34]],rounds_cum_time[34],1),"."))</f>
        <v>41.</v>
      </c>
      <c r="AR40" s="141" t="str">
        <f>IF(ISBLANK(laps_times[[#This Row],[35]]),"DNF",CONCATENATE(RANK(rounds_cum_time[[#This Row],[35]],rounds_cum_time[35],1),"."))</f>
        <v>41.</v>
      </c>
      <c r="AS40" s="141" t="str">
        <f>IF(ISBLANK(laps_times[[#This Row],[36]]),"DNF",CONCATENATE(RANK(rounds_cum_time[[#This Row],[36]],rounds_cum_time[36],1),"."))</f>
        <v>40.</v>
      </c>
      <c r="AT40" s="141" t="str">
        <f>IF(ISBLANK(laps_times[[#This Row],[37]]),"DNF",CONCATENATE(RANK(rounds_cum_time[[#This Row],[37]],rounds_cum_time[37],1),"."))</f>
        <v>40.</v>
      </c>
      <c r="AU40" s="141" t="str">
        <f>IF(ISBLANK(laps_times[[#This Row],[38]]),"DNF",CONCATENATE(RANK(rounds_cum_time[[#This Row],[38]],rounds_cum_time[38],1),"."))</f>
        <v>38.</v>
      </c>
      <c r="AV40" s="141" t="str">
        <f>IF(ISBLANK(laps_times[[#This Row],[39]]),"DNF",CONCATENATE(RANK(rounds_cum_time[[#This Row],[39]],rounds_cum_time[39],1),"."))</f>
        <v>38.</v>
      </c>
      <c r="AW40" s="141" t="str">
        <f>IF(ISBLANK(laps_times[[#This Row],[40]]),"DNF",CONCATENATE(RANK(rounds_cum_time[[#This Row],[40]],rounds_cum_time[40],1),"."))</f>
        <v>39.</v>
      </c>
      <c r="AX40" s="141" t="str">
        <f>IF(ISBLANK(laps_times[[#This Row],[41]]),"DNF",CONCATENATE(RANK(rounds_cum_time[[#This Row],[41]],rounds_cum_time[41],1),"."))</f>
        <v>39.</v>
      </c>
      <c r="AY40" s="141" t="str">
        <f>IF(ISBLANK(laps_times[[#This Row],[42]]),"DNF",CONCATENATE(RANK(rounds_cum_time[[#This Row],[42]],rounds_cum_time[42],1),"."))</f>
        <v>39.</v>
      </c>
      <c r="AZ40" s="141" t="str">
        <f>IF(ISBLANK(laps_times[[#This Row],[43]]),"DNF",CONCATENATE(RANK(rounds_cum_time[[#This Row],[43]],rounds_cum_time[43],1),"."))</f>
        <v>38.</v>
      </c>
      <c r="BA40" s="141" t="str">
        <f>IF(ISBLANK(laps_times[[#This Row],[44]]),"DNF",CONCATENATE(RANK(rounds_cum_time[[#This Row],[44]],rounds_cum_time[44],1),"."))</f>
        <v>38.</v>
      </c>
      <c r="BB40" s="141" t="str">
        <f>IF(ISBLANK(laps_times[[#This Row],[45]]),"DNF",CONCATENATE(RANK(rounds_cum_time[[#This Row],[45]],rounds_cum_time[45],1),"."))</f>
        <v>38.</v>
      </c>
      <c r="BC40" s="141" t="str">
        <f>IF(ISBLANK(laps_times[[#This Row],[46]]),"DNF",CONCATENATE(RANK(rounds_cum_time[[#This Row],[46]],rounds_cum_time[46],1),"."))</f>
        <v>38.</v>
      </c>
      <c r="BD40" s="141" t="str">
        <f>IF(ISBLANK(laps_times[[#This Row],[47]]),"DNF",CONCATENATE(RANK(rounds_cum_time[[#This Row],[47]],rounds_cum_time[47],1),"."))</f>
        <v>37.</v>
      </c>
      <c r="BE40" s="141" t="str">
        <f>IF(ISBLANK(laps_times[[#This Row],[48]]),"DNF",CONCATENATE(RANK(rounds_cum_time[[#This Row],[48]],rounds_cum_time[48],1),"."))</f>
        <v>37.</v>
      </c>
      <c r="BF40" s="141" t="str">
        <f>IF(ISBLANK(laps_times[[#This Row],[49]]),"DNF",CONCATENATE(RANK(rounds_cum_time[[#This Row],[49]],rounds_cum_time[49],1),"."))</f>
        <v>36.</v>
      </c>
      <c r="BG40" s="141" t="str">
        <f>IF(ISBLANK(laps_times[[#This Row],[50]]),"DNF",CONCATENATE(RANK(rounds_cum_time[[#This Row],[50]],rounds_cum_time[50],1),"."))</f>
        <v>35.</v>
      </c>
      <c r="BH40" s="141" t="str">
        <f>IF(ISBLANK(laps_times[[#This Row],[51]]),"DNF",CONCATENATE(RANK(rounds_cum_time[[#This Row],[51]],rounds_cum_time[51],1),"."))</f>
        <v>35.</v>
      </c>
      <c r="BI40" s="141" t="str">
        <f>IF(ISBLANK(laps_times[[#This Row],[52]]),"DNF",CONCATENATE(RANK(rounds_cum_time[[#This Row],[52]],rounds_cum_time[52],1),"."))</f>
        <v>35.</v>
      </c>
      <c r="BJ40" s="141" t="str">
        <f>IF(ISBLANK(laps_times[[#This Row],[53]]),"DNF",CONCATENATE(RANK(rounds_cum_time[[#This Row],[53]],rounds_cum_time[53],1),"."))</f>
        <v>35.</v>
      </c>
      <c r="BK40" s="141" t="str">
        <f>IF(ISBLANK(laps_times[[#This Row],[54]]),"DNF",CONCATENATE(RANK(rounds_cum_time[[#This Row],[54]],rounds_cum_time[54],1),"."))</f>
        <v>34.</v>
      </c>
      <c r="BL40" s="141" t="str">
        <f>IF(ISBLANK(laps_times[[#This Row],[55]]),"DNF",CONCATENATE(RANK(rounds_cum_time[[#This Row],[55]],rounds_cum_time[55],1),"."))</f>
        <v>35.</v>
      </c>
      <c r="BM40" s="141" t="str">
        <f>IF(ISBLANK(laps_times[[#This Row],[56]]),"DNF",CONCATENATE(RANK(rounds_cum_time[[#This Row],[56]],rounds_cum_time[56],1),"."))</f>
        <v>35.</v>
      </c>
      <c r="BN40" s="141" t="str">
        <f>IF(ISBLANK(laps_times[[#This Row],[57]]),"DNF",CONCATENATE(RANK(rounds_cum_time[[#This Row],[57]],rounds_cum_time[57],1),"."))</f>
        <v>35.</v>
      </c>
      <c r="BO40" s="141" t="str">
        <f>IF(ISBLANK(laps_times[[#This Row],[58]]),"DNF",CONCATENATE(RANK(rounds_cum_time[[#This Row],[58]],rounds_cum_time[58],1),"."))</f>
        <v>36.</v>
      </c>
      <c r="BP40" s="141" t="str">
        <f>IF(ISBLANK(laps_times[[#This Row],[59]]),"DNF",CONCATENATE(RANK(rounds_cum_time[[#This Row],[59]],rounds_cum_time[59],1),"."))</f>
        <v>36.</v>
      </c>
      <c r="BQ40" s="141" t="str">
        <f>IF(ISBLANK(laps_times[[#This Row],[60]]),"DNF",CONCATENATE(RANK(rounds_cum_time[[#This Row],[60]],rounds_cum_time[60],1),"."))</f>
        <v>36.</v>
      </c>
      <c r="BR40" s="141" t="str">
        <f>IF(ISBLANK(laps_times[[#This Row],[61]]),"DNF",CONCATENATE(RANK(rounds_cum_time[[#This Row],[61]],rounds_cum_time[61],1),"."))</f>
        <v>35.</v>
      </c>
      <c r="BS40" s="141" t="str">
        <f>IF(ISBLANK(laps_times[[#This Row],[62]]),"DNF",CONCATENATE(RANK(rounds_cum_time[[#This Row],[62]],rounds_cum_time[62],1),"."))</f>
        <v>35.</v>
      </c>
      <c r="BT40" s="142" t="str">
        <f>IF(ISBLANK(laps_times[[#This Row],[63]]),"DNF",CONCATENATE(RANK(rounds_cum_time[[#This Row],[63]],rounds_cum_time[63],1),"."))</f>
        <v>35.</v>
      </c>
    </row>
    <row r="41" spans="2:72" x14ac:dyDescent="0.2">
      <c r="B41" s="130">
        <f>laps_times[[#This Row],[poř]]</f>
        <v>36</v>
      </c>
      <c r="C41" s="140">
        <f>laps_times[[#This Row],[s.č.]]</f>
        <v>133</v>
      </c>
      <c r="D41" s="131" t="str">
        <f>laps_times[[#This Row],[jméno]]</f>
        <v>Stehlík Pavel</v>
      </c>
      <c r="E41" s="132">
        <f>laps_times[[#This Row],[roč]]</f>
        <v>1974</v>
      </c>
      <c r="F41" s="132" t="str">
        <f>laps_times[[#This Row],[kat]]</f>
        <v>M3</v>
      </c>
      <c r="G41" s="132">
        <f>laps_times[[#This Row],[poř_kat]]</f>
        <v>15</v>
      </c>
      <c r="H41" s="131" t="str">
        <f>IF(ISBLANK(laps_times[[#This Row],[klub]]),"-",laps_times[[#This Row],[klub]])</f>
        <v>VP AGRO</v>
      </c>
      <c r="I41" s="134">
        <f>laps_times[[#This Row],[celk. čas]]</f>
        <v>0.14132322916666665</v>
      </c>
      <c r="J41" s="141" t="str">
        <f>IF(ISBLANK(laps_times[[#This Row],[1]]),"DNF",CONCATENATE(RANK(rounds_cum_time[[#This Row],[1]],rounds_cum_time[1],1),"."))</f>
        <v>65.</v>
      </c>
      <c r="K41" s="141" t="str">
        <f>IF(ISBLANK(laps_times[[#This Row],[2]]),"DNF",CONCATENATE(RANK(rounds_cum_time[[#This Row],[2]],rounds_cum_time[2],1),"."))</f>
        <v>68.</v>
      </c>
      <c r="L41" s="141" t="str">
        <f>IF(ISBLANK(laps_times[[#This Row],[3]]),"DNF",CONCATENATE(RANK(rounds_cum_time[[#This Row],[3]],rounds_cum_time[3],1),"."))</f>
        <v>67.</v>
      </c>
      <c r="M41" s="141" t="str">
        <f>IF(ISBLANK(laps_times[[#This Row],[4]]),"DNF",CONCATENATE(RANK(rounds_cum_time[[#This Row],[4]],rounds_cum_time[4],1),"."))</f>
        <v>65.</v>
      </c>
      <c r="N41" s="141" t="str">
        <f>IF(ISBLANK(laps_times[[#This Row],[5]]),"DNF",CONCATENATE(RANK(rounds_cum_time[[#This Row],[5]],rounds_cum_time[5],1),"."))</f>
        <v>67.</v>
      </c>
      <c r="O41" s="141" t="str">
        <f>IF(ISBLANK(laps_times[[#This Row],[6]]),"DNF",CONCATENATE(RANK(rounds_cum_time[[#This Row],[6]],rounds_cum_time[6],1),"."))</f>
        <v>66.</v>
      </c>
      <c r="P41" s="141" t="str">
        <f>IF(ISBLANK(laps_times[[#This Row],[7]]),"DNF",CONCATENATE(RANK(rounds_cum_time[[#This Row],[7]],rounds_cum_time[7],1),"."))</f>
        <v>66.</v>
      </c>
      <c r="Q41" s="141" t="str">
        <f>IF(ISBLANK(laps_times[[#This Row],[8]]),"DNF",CONCATENATE(RANK(rounds_cum_time[[#This Row],[8]],rounds_cum_time[8],1),"."))</f>
        <v>67.</v>
      </c>
      <c r="R41" s="141" t="str">
        <f>IF(ISBLANK(laps_times[[#This Row],[9]]),"DNF",CONCATENATE(RANK(rounds_cum_time[[#This Row],[9]],rounds_cum_time[9],1),"."))</f>
        <v>68.</v>
      </c>
      <c r="S41" s="141" t="str">
        <f>IF(ISBLANK(laps_times[[#This Row],[10]]),"DNF",CONCATENATE(RANK(rounds_cum_time[[#This Row],[10]],rounds_cum_time[10],1),"."))</f>
        <v>66.</v>
      </c>
      <c r="T41" s="141" t="str">
        <f>IF(ISBLANK(laps_times[[#This Row],[11]]),"DNF",CONCATENATE(RANK(rounds_cum_time[[#This Row],[11]],rounds_cum_time[11],1),"."))</f>
        <v>67.</v>
      </c>
      <c r="U41" s="141" t="str">
        <f>IF(ISBLANK(laps_times[[#This Row],[12]]),"DNF",CONCATENATE(RANK(rounds_cum_time[[#This Row],[12]],rounds_cum_time[12],1),"."))</f>
        <v>67.</v>
      </c>
      <c r="V41" s="141" t="str">
        <f>IF(ISBLANK(laps_times[[#This Row],[13]]),"DNF",CONCATENATE(RANK(rounds_cum_time[[#This Row],[13]],rounds_cum_time[13],1),"."))</f>
        <v>67.</v>
      </c>
      <c r="W41" s="141" t="str">
        <f>IF(ISBLANK(laps_times[[#This Row],[14]]),"DNF",CONCATENATE(RANK(rounds_cum_time[[#This Row],[14]],rounds_cum_time[14],1),"."))</f>
        <v>58.</v>
      </c>
      <c r="X41" s="141" t="str">
        <f>IF(ISBLANK(laps_times[[#This Row],[15]]),"DNF",CONCATENATE(RANK(rounds_cum_time[[#This Row],[15]],rounds_cum_time[15],1),"."))</f>
        <v>60.</v>
      </c>
      <c r="Y41" s="141" t="str">
        <f>IF(ISBLANK(laps_times[[#This Row],[16]]),"DNF",CONCATENATE(RANK(rounds_cum_time[[#This Row],[16]],rounds_cum_time[16],1),"."))</f>
        <v>61.</v>
      </c>
      <c r="Z41" s="141" t="str">
        <f>IF(ISBLANK(laps_times[[#This Row],[17]]),"DNF",CONCATENATE(RANK(rounds_cum_time[[#This Row],[17]],rounds_cum_time[17],1),"."))</f>
        <v>61.</v>
      </c>
      <c r="AA41" s="141" t="str">
        <f>IF(ISBLANK(laps_times[[#This Row],[18]]),"DNF",CONCATENATE(RANK(rounds_cum_time[[#This Row],[18]],rounds_cum_time[18],1),"."))</f>
        <v>61.</v>
      </c>
      <c r="AB41" s="141" t="str">
        <f>IF(ISBLANK(laps_times[[#This Row],[19]]),"DNF",CONCATENATE(RANK(rounds_cum_time[[#This Row],[19]],rounds_cum_time[19],1),"."))</f>
        <v>60.</v>
      </c>
      <c r="AC41" s="141" t="str">
        <f>IF(ISBLANK(laps_times[[#This Row],[20]]),"DNF",CONCATENATE(RANK(rounds_cum_time[[#This Row],[20]],rounds_cum_time[20],1),"."))</f>
        <v>60.</v>
      </c>
      <c r="AD41" s="141" t="str">
        <f>IF(ISBLANK(laps_times[[#This Row],[21]]),"DNF",CONCATENATE(RANK(rounds_cum_time[[#This Row],[21]],rounds_cum_time[21],1),"."))</f>
        <v>59.</v>
      </c>
      <c r="AE41" s="141" t="str">
        <f>IF(ISBLANK(laps_times[[#This Row],[22]]),"DNF",CONCATENATE(RANK(rounds_cum_time[[#This Row],[22]],rounds_cum_time[22],1),"."))</f>
        <v>59.</v>
      </c>
      <c r="AF41" s="141" t="str">
        <f>IF(ISBLANK(laps_times[[#This Row],[23]]),"DNF",CONCATENATE(RANK(rounds_cum_time[[#This Row],[23]],rounds_cum_time[23],1),"."))</f>
        <v>57.</v>
      </c>
      <c r="AG41" s="141" t="str">
        <f>IF(ISBLANK(laps_times[[#This Row],[24]]),"DNF",CONCATENATE(RANK(rounds_cum_time[[#This Row],[24]],rounds_cum_time[24],1),"."))</f>
        <v>57.</v>
      </c>
      <c r="AH41" s="141" t="str">
        <f>IF(ISBLANK(laps_times[[#This Row],[25]]),"DNF",CONCATENATE(RANK(rounds_cum_time[[#This Row],[25]],rounds_cum_time[25],1),"."))</f>
        <v>57.</v>
      </c>
      <c r="AI41" s="141" t="str">
        <f>IF(ISBLANK(laps_times[[#This Row],[26]]),"DNF",CONCATENATE(RANK(rounds_cum_time[[#This Row],[26]],rounds_cum_time[26],1),"."))</f>
        <v>57.</v>
      </c>
      <c r="AJ41" s="141" t="str">
        <f>IF(ISBLANK(laps_times[[#This Row],[27]]),"DNF",CONCATENATE(RANK(rounds_cum_time[[#This Row],[27]],rounds_cum_time[27],1),"."))</f>
        <v>57.</v>
      </c>
      <c r="AK41" s="141" t="str">
        <f>IF(ISBLANK(laps_times[[#This Row],[28]]),"DNF",CONCATENATE(RANK(rounds_cum_time[[#This Row],[28]],rounds_cum_time[28],1),"."))</f>
        <v>57.</v>
      </c>
      <c r="AL41" s="141" t="str">
        <f>IF(ISBLANK(laps_times[[#This Row],[29]]),"DNF",CONCATENATE(RANK(rounds_cum_time[[#This Row],[29]],rounds_cum_time[29],1),"."))</f>
        <v>57.</v>
      </c>
      <c r="AM41" s="141" t="str">
        <f>IF(ISBLANK(laps_times[[#This Row],[30]]),"DNF",CONCATENATE(RANK(rounds_cum_time[[#This Row],[30]],rounds_cum_time[30],1),"."))</f>
        <v>55.</v>
      </c>
      <c r="AN41" s="141" t="str">
        <f>IF(ISBLANK(laps_times[[#This Row],[31]]),"DNF",CONCATENATE(RANK(rounds_cum_time[[#This Row],[31]],rounds_cum_time[31],1),"."))</f>
        <v>54.</v>
      </c>
      <c r="AO41" s="141" t="str">
        <f>IF(ISBLANK(laps_times[[#This Row],[32]]),"DNF",CONCATENATE(RANK(rounds_cum_time[[#This Row],[32]],rounds_cum_time[32],1),"."))</f>
        <v>51.</v>
      </c>
      <c r="AP41" s="141" t="str">
        <f>IF(ISBLANK(laps_times[[#This Row],[33]]),"DNF",CONCATENATE(RANK(rounds_cum_time[[#This Row],[33]],rounds_cum_time[33],1),"."))</f>
        <v>51.</v>
      </c>
      <c r="AQ41" s="141" t="str">
        <f>IF(ISBLANK(laps_times[[#This Row],[34]]),"DNF",CONCATENATE(RANK(rounds_cum_time[[#This Row],[34]],rounds_cum_time[34],1),"."))</f>
        <v>51.</v>
      </c>
      <c r="AR41" s="141" t="str">
        <f>IF(ISBLANK(laps_times[[#This Row],[35]]),"DNF",CONCATENATE(RANK(rounds_cum_time[[#This Row],[35]],rounds_cum_time[35],1),"."))</f>
        <v>51.</v>
      </c>
      <c r="AS41" s="141" t="str">
        <f>IF(ISBLANK(laps_times[[#This Row],[36]]),"DNF",CONCATENATE(RANK(rounds_cum_time[[#This Row],[36]],rounds_cum_time[36],1),"."))</f>
        <v>51.</v>
      </c>
      <c r="AT41" s="141" t="str">
        <f>IF(ISBLANK(laps_times[[#This Row],[37]]),"DNF",CONCATENATE(RANK(rounds_cum_time[[#This Row],[37]],rounds_cum_time[37],1),"."))</f>
        <v>51.</v>
      </c>
      <c r="AU41" s="141" t="str">
        <f>IF(ISBLANK(laps_times[[#This Row],[38]]),"DNF",CONCATENATE(RANK(rounds_cum_time[[#This Row],[38]],rounds_cum_time[38],1),"."))</f>
        <v>51.</v>
      </c>
      <c r="AV41" s="141" t="str">
        <f>IF(ISBLANK(laps_times[[#This Row],[39]]),"DNF",CONCATENATE(RANK(rounds_cum_time[[#This Row],[39]],rounds_cum_time[39],1),"."))</f>
        <v>49.</v>
      </c>
      <c r="AW41" s="141" t="str">
        <f>IF(ISBLANK(laps_times[[#This Row],[40]]),"DNF",CONCATENATE(RANK(rounds_cum_time[[#This Row],[40]],rounds_cum_time[40],1),"."))</f>
        <v>48.</v>
      </c>
      <c r="AX41" s="141" t="str">
        <f>IF(ISBLANK(laps_times[[#This Row],[41]]),"DNF",CONCATENATE(RANK(rounds_cum_time[[#This Row],[41]],rounds_cum_time[41],1),"."))</f>
        <v>47.</v>
      </c>
      <c r="AY41" s="141" t="str">
        <f>IF(ISBLANK(laps_times[[#This Row],[42]]),"DNF",CONCATENATE(RANK(rounds_cum_time[[#This Row],[42]],rounds_cum_time[42],1),"."))</f>
        <v>47.</v>
      </c>
      <c r="AZ41" s="141" t="str">
        <f>IF(ISBLANK(laps_times[[#This Row],[43]]),"DNF",CONCATENATE(RANK(rounds_cum_time[[#This Row],[43]],rounds_cum_time[43],1),"."))</f>
        <v>46.</v>
      </c>
      <c r="BA41" s="141" t="str">
        <f>IF(ISBLANK(laps_times[[#This Row],[44]]),"DNF",CONCATENATE(RANK(rounds_cum_time[[#This Row],[44]],rounds_cum_time[44],1),"."))</f>
        <v>46.</v>
      </c>
      <c r="BB41" s="141" t="str">
        <f>IF(ISBLANK(laps_times[[#This Row],[45]]),"DNF",CONCATENATE(RANK(rounds_cum_time[[#This Row],[45]],rounds_cum_time[45],1),"."))</f>
        <v>46.</v>
      </c>
      <c r="BC41" s="141" t="str">
        <f>IF(ISBLANK(laps_times[[#This Row],[46]]),"DNF",CONCATENATE(RANK(rounds_cum_time[[#This Row],[46]],rounds_cum_time[46],1),"."))</f>
        <v>46.</v>
      </c>
      <c r="BD41" s="141" t="str">
        <f>IF(ISBLANK(laps_times[[#This Row],[47]]),"DNF",CONCATENATE(RANK(rounds_cum_time[[#This Row],[47]],rounds_cum_time[47],1),"."))</f>
        <v>46.</v>
      </c>
      <c r="BE41" s="141" t="str">
        <f>IF(ISBLANK(laps_times[[#This Row],[48]]),"DNF",CONCATENATE(RANK(rounds_cum_time[[#This Row],[48]],rounds_cum_time[48],1),"."))</f>
        <v>45.</v>
      </c>
      <c r="BF41" s="141" t="str">
        <f>IF(ISBLANK(laps_times[[#This Row],[49]]),"DNF",CONCATENATE(RANK(rounds_cum_time[[#This Row],[49]],rounds_cum_time[49],1),"."))</f>
        <v>45.</v>
      </c>
      <c r="BG41" s="141" t="str">
        <f>IF(ISBLANK(laps_times[[#This Row],[50]]),"DNF",CONCATENATE(RANK(rounds_cum_time[[#This Row],[50]],rounds_cum_time[50],1),"."))</f>
        <v>44.</v>
      </c>
      <c r="BH41" s="141" t="str">
        <f>IF(ISBLANK(laps_times[[#This Row],[51]]),"DNF",CONCATENATE(RANK(rounds_cum_time[[#This Row],[51]],rounds_cum_time[51],1),"."))</f>
        <v>41.</v>
      </c>
      <c r="BI41" s="141" t="str">
        <f>IF(ISBLANK(laps_times[[#This Row],[52]]),"DNF",CONCATENATE(RANK(rounds_cum_time[[#This Row],[52]],rounds_cum_time[52],1),"."))</f>
        <v>40.</v>
      </c>
      <c r="BJ41" s="141" t="str">
        <f>IF(ISBLANK(laps_times[[#This Row],[53]]),"DNF",CONCATENATE(RANK(rounds_cum_time[[#This Row],[53]],rounds_cum_time[53],1),"."))</f>
        <v>40.</v>
      </c>
      <c r="BK41" s="141" t="str">
        <f>IF(ISBLANK(laps_times[[#This Row],[54]]),"DNF",CONCATENATE(RANK(rounds_cum_time[[#This Row],[54]],rounds_cum_time[54],1),"."))</f>
        <v>39.</v>
      </c>
      <c r="BL41" s="141" t="str">
        <f>IF(ISBLANK(laps_times[[#This Row],[55]]),"DNF",CONCATENATE(RANK(rounds_cum_time[[#This Row],[55]],rounds_cum_time[55],1),"."))</f>
        <v>39.</v>
      </c>
      <c r="BM41" s="141" t="str">
        <f>IF(ISBLANK(laps_times[[#This Row],[56]]),"DNF",CONCATENATE(RANK(rounds_cum_time[[#This Row],[56]],rounds_cum_time[56],1),"."))</f>
        <v>39.</v>
      </c>
      <c r="BN41" s="141" t="str">
        <f>IF(ISBLANK(laps_times[[#This Row],[57]]),"DNF",CONCATENATE(RANK(rounds_cum_time[[#This Row],[57]],rounds_cum_time[57],1),"."))</f>
        <v>39.</v>
      </c>
      <c r="BO41" s="141" t="str">
        <f>IF(ISBLANK(laps_times[[#This Row],[58]]),"DNF",CONCATENATE(RANK(rounds_cum_time[[#This Row],[58]],rounds_cum_time[58],1),"."))</f>
        <v>37.</v>
      </c>
      <c r="BP41" s="141" t="str">
        <f>IF(ISBLANK(laps_times[[#This Row],[59]]),"DNF",CONCATENATE(RANK(rounds_cum_time[[#This Row],[59]],rounds_cum_time[59],1),"."))</f>
        <v>37.</v>
      </c>
      <c r="BQ41" s="141" t="str">
        <f>IF(ISBLANK(laps_times[[#This Row],[60]]),"DNF",CONCATENATE(RANK(rounds_cum_time[[#This Row],[60]],rounds_cum_time[60],1),"."))</f>
        <v>37.</v>
      </c>
      <c r="BR41" s="141" t="str">
        <f>IF(ISBLANK(laps_times[[#This Row],[61]]),"DNF",CONCATENATE(RANK(rounds_cum_time[[#This Row],[61]],rounds_cum_time[61],1),"."))</f>
        <v>37.</v>
      </c>
      <c r="BS41" s="141" t="str">
        <f>IF(ISBLANK(laps_times[[#This Row],[62]]),"DNF",CONCATENATE(RANK(rounds_cum_time[[#This Row],[62]],rounds_cum_time[62],1),"."))</f>
        <v>37.</v>
      </c>
      <c r="BT41" s="142" t="str">
        <f>IF(ISBLANK(laps_times[[#This Row],[63]]),"DNF",CONCATENATE(RANK(rounds_cum_time[[#This Row],[63]],rounds_cum_time[63],1),"."))</f>
        <v>36.</v>
      </c>
    </row>
    <row r="42" spans="2:72" x14ac:dyDescent="0.2">
      <c r="B42" s="130">
        <f>laps_times[[#This Row],[poř]]</f>
        <v>37</v>
      </c>
      <c r="C42" s="140">
        <f>laps_times[[#This Row],[s.č.]]</f>
        <v>40</v>
      </c>
      <c r="D42" s="131" t="str">
        <f>laps_times[[#This Row],[jméno]]</f>
        <v>Šustr Pavel</v>
      </c>
      <c r="E42" s="132">
        <f>laps_times[[#This Row],[roč]]</f>
        <v>1966</v>
      </c>
      <c r="F42" s="132" t="str">
        <f>laps_times[[#This Row],[kat]]</f>
        <v>M4</v>
      </c>
      <c r="G42" s="132">
        <f>laps_times[[#This Row],[poř_kat]]</f>
        <v>3</v>
      </c>
      <c r="H42" s="131" t="str">
        <f>IF(ISBLANK(laps_times[[#This Row],[klub]]),"-",laps_times[[#This Row],[klub]])</f>
        <v>Liga 2000 Tábor</v>
      </c>
      <c r="I42" s="134">
        <f>laps_times[[#This Row],[celk. čas]]</f>
        <v>0.14163681712962964</v>
      </c>
      <c r="J42" s="141" t="str">
        <f>IF(ISBLANK(laps_times[[#This Row],[1]]),"DNF",CONCATENATE(RANK(rounds_cum_time[[#This Row],[1]],rounds_cum_time[1],1),"."))</f>
        <v>25.</v>
      </c>
      <c r="K42" s="141" t="str">
        <f>IF(ISBLANK(laps_times[[#This Row],[2]]),"DNF",CONCATENATE(RANK(rounds_cum_time[[#This Row],[2]],rounds_cum_time[2],1),"."))</f>
        <v>26.</v>
      </c>
      <c r="L42" s="141" t="str">
        <f>IF(ISBLANK(laps_times[[#This Row],[3]]),"DNF",CONCATENATE(RANK(rounds_cum_time[[#This Row],[3]],rounds_cum_time[3],1),"."))</f>
        <v>26.</v>
      </c>
      <c r="M42" s="141" t="str">
        <f>IF(ISBLANK(laps_times[[#This Row],[4]]),"DNF",CONCATENATE(RANK(rounds_cum_time[[#This Row],[4]],rounds_cum_time[4],1),"."))</f>
        <v>26.</v>
      </c>
      <c r="N42" s="141" t="str">
        <f>IF(ISBLANK(laps_times[[#This Row],[5]]),"DNF",CONCATENATE(RANK(rounds_cum_time[[#This Row],[5]],rounds_cum_time[5],1),"."))</f>
        <v>27.</v>
      </c>
      <c r="O42" s="141" t="str">
        <f>IF(ISBLANK(laps_times[[#This Row],[6]]),"DNF",CONCATENATE(RANK(rounds_cum_time[[#This Row],[6]],rounds_cum_time[6],1),"."))</f>
        <v>27.</v>
      </c>
      <c r="P42" s="141" t="str">
        <f>IF(ISBLANK(laps_times[[#This Row],[7]]),"DNF",CONCATENATE(RANK(rounds_cum_time[[#This Row],[7]],rounds_cum_time[7],1),"."))</f>
        <v>27.</v>
      </c>
      <c r="Q42" s="141" t="str">
        <f>IF(ISBLANK(laps_times[[#This Row],[8]]),"DNF",CONCATENATE(RANK(rounds_cum_time[[#This Row],[8]],rounds_cum_time[8],1),"."))</f>
        <v>28.</v>
      </c>
      <c r="R42" s="141" t="str">
        <f>IF(ISBLANK(laps_times[[#This Row],[9]]),"DNF",CONCATENATE(RANK(rounds_cum_time[[#This Row],[9]],rounds_cum_time[9],1),"."))</f>
        <v>28.</v>
      </c>
      <c r="S42" s="141" t="str">
        <f>IF(ISBLANK(laps_times[[#This Row],[10]]),"DNF",CONCATENATE(RANK(rounds_cum_time[[#This Row],[10]],rounds_cum_time[10],1),"."))</f>
        <v>28.</v>
      </c>
      <c r="T42" s="141" t="str">
        <f>IF(ISBLANK(laps_times[[#This Row],[11]]),"DNF",CONCATENATE(RANK(rounds_cum_time[[#This Row],[11]],rounds_cum_time[11],1),"."))</f>
        <v>28.</v>
      </c>
      <c r="U42" s="141" t="str">
        <f>IF(ISBLANK(laps_times[[#This Row],[12]]),"DNF",CONCATENATE(RANK(rounds_cum_time[[#This Row],[12]],rounds_cum_time[12],1),"."))</f>
        <v>28.</v>
      </c>
      <c r="V42" s="141" t="str">
        <f>IF(ISBLANK(laps_times[[#This Row],[13]]),"DNF",CONCATENATE(RANK(rounds_cum_time[[#This Row],[13]],rounds_cum_time[13],1),"."))</f>
        <v>28.</v>
      </c>
      <c r="W42" s="141" t="str">
        <f>IF(ISBLANK(laps_times[[#This Row],[14]]),"DNF",CONCATENATE(RANK(rounds_cum_time[[#This Row],[14]],rounds_cum_time[14],1),"."))</f>
        <v>28.</v>
      </c>
      <c r="X42" s="141" t="str">
        <f>IF(ISBLANK(laps_times[[#This Row],[15]]),"DNF",CONCATENATE(RANK(rounds_cum_time[[#This Row],[15]],rounds_cum_time[15],1),"."))</f>
        <v>28.</v>
      </c>
      <c r="Y42" s="141" t="str">
        <f>IF(ISBLANK(laps_times[[#This Row],[16]]),"DNF",CONCATENATE(RANK(rounds_cum_time[[#This Row],[16]],rounds_cum_time[16],1),"."))</f>
        <v>28.</v>
      </c>
      <c r="Z42" s="141" t="str">
        <f>IF(ISBLANK(laps_times[[#This Row],[17]]),"DNF",CONCATENATE(RANK(rounds_cum_time[[#This Row],[17]],rounds_cum_time[17],1),"."))</f>
        <v>28.</v>
      </c>
      <c r="AA42" s="141" t="str">
        <f>IF(ISBLANK(laps_times[[#This Row],[18]]),"DNF",CONCATENATE(RANK(rounds_cum_time[[#This Row],[18]],rounds_cum_time[18],1),"."))</f>
        <v>28.</v>
      </c>
      <c r="AB42" s="141" t="str">
        <f>IF(ISBLANK(laps_times[[#This Row],[19]]),"DNF",CONCATENATE(RANK(rounds_cum_time[[#This Row],[19]],rounds_cum_time[19],1),"."))</f>
        <v>28.</v>
      </c>
      <c r="AC42" s="141" t="str">
        <f>IF(ISBLANK(laps_times[[#This Row],[20]]),"DNF",CONCATENATE(RANK(rounds_cum_time[[#This Row],[20]],rounds_cum_time[20],1),"."))</f>
        <v>28.</v>
      </c>
      <c r="AD42" s="141" t="str">
        <f>IF(ISBLANK(laps_times[[#This Row],[21]]),"DNF",CONCATENATE(RANK(rounds_cum_time[[#This Row],[21]],rounds_cum_time[21],1),"."))</f>
        <v>28.</v>
      </c>
      <c r="AE42" s="141" t="str">
        <f>IF(ISBLANK(laps_times[[#This Row],[22]]),"DNF",CONCATENATE(RANK(rounds_cum_time[[#This Row],[22]],rounds_cum_time[22],1),"."))</f>
        <v>27.</v>
      </c>
      <c r="AF42" s="141" t="str">
        <f>IF(ISBLANK(laps_times[[#This Row],[23]]),"DNF",CONCATENATE(RANK(rounds_cum_time[[#This Row],[23]],rounds_cum_time[23],1),"."))</f>
        <v>27.</v>
      </c>
      <c r="AG42" s="141" t="str">
        <f>IF(ISBLANK(laps_times[[#This Row],[24]]),"DNF",CONCATENATE(RANK(rounds_cum_time[[#This Row],[24]],rounds_cum_time[24],1),"."))</f>
        <v>25.</v>
      </c>
      <c r="AH42" s="141" t="str">
        <f>IF(ISBLANK(laps_times[[#This Row],[25]]),"DNF",CONCATENATE(RANK(rounds_cum_time[[#This Row],[25]],rounds_cum_time[25],1),"."))</f>
        <v>25.</v>
      </c>
      <c r="AI42" s="141" t="str">
        <f>IF(ISBLANK(laps_times[[#This Row],[26]]),"DNF",CONCATENATE(RANK(rounds_cum_time[[#This Row],[26]],rounds_cum_time[26],1),"."))</f>
        <v>25.</v>
      </c>
      <c r="AJ42" s="141" t="str">
        <f>IF(ISBLANK(laps_times[[#This Row],[27]]),"DNF",CONCATENATE(RANK(rounds_cum_time[[#This Row],[27]],rounds_cum_time[27],1),"."))</f>
        <v>25.</v>
      </c>
      <c r="AK42" s="141" t="str">
        <f>IF(ISBLANK(laps_times[[#This Row],[28]]),"DNF",CONCATENATE(RANK(rounds_cum_time[[#This Row],[28]],rounds_cum_time[28],1),"."))</f>
        <v>25.</v>
      </c>
      <c r="AL42" s="141" t="str">
        <f>IF(ISBLANK(laps_times[[#This Row],[29]]),"DNF",CONCATENATE(RANK(rounds_cum_time[[#This Row],[29]],rounds_cum_time[29],1),"."))</f>
        <v>25.</v>
      </c>
      <c r="AM42" s="141" t="str">
        <f>IF(ISBLANK(laps_times[[#This Row],[30]]),"DNF",CONCATENATE(RANK(rounds_cum_time[[#This Row],[30]],rounds_cum_time[30],1),"."))</f>
        <v>25.</v>
      </c>
      <c r="AN42" s="141" t="str">
        <f>IF(ISBLANK(laps_times[[#This Row],[31]]),"DNF",CONCATENATE(RANK(rounds_cum_time[[#This Row],[31]],rounds_cum_time[31],1),"."))</f>
        <v>25.</v>
      </c>
      <c r="AO42" s="141" t="str">
        <f>IF(ISBLANK(laps_times[[#This Row],[32]]),"DNF",CONCATENATE(RANK(rounds_cum_time[[#This Row],[32]],rounds_cum_time[32],1),"."))</f>
        <v>25.</v>
      </c>
      <c r="AP42" s="141" t="str">
        <f>IF(ISBLANK(laps_times[[#This Row],[33]]),"DNF",CONCATENATE(RANK(rounds_cum_time[[#This Row],[33]],rounds_cum_time[33],1),"."))</f>
        <v>25.</v>
      </c>
      <c r="AQ42" s="141" t="str">
        <f>IF(ISBLANK(laps_times[[#This Row],[34]]),"DNF",CONCATENATE(RANK(rounds_cum_time[[#This Row],[34]],rounds_cum_time[34],1),"."))</f>
        <v>25.</v>
      </c>
      <c r="AR42" s="141" t="str">
        <f>IF(ISBLANK(laps_times[[#This Row],[35]]),"DNF",CONCATENATE(RANK(rounds_cum_time[[#This Row],[35]],rounds_cum_time[35],1),"."))</f>
        <v>25.</v>
      </c>
      <c r="AS42" s="141" t="str">
        <f>IF(ISBLANK(laps_times[[#This Row],[36]]),"DNF",CONCATENATE(RANK(rounds_cum_time[[#This Row],[36]],rounds_cum_time[36],1),"."))</f>
        <v>25.</v>
      </c>
      <c r="AT42" s="141" t="str">
        <f>IF(ISBLANK(laps_times[[#This Row],[37]]),"DNF",CONCATENATE(RANK(rounds_cum_time[[#This Row],[37]],rounds_cum_time[37],1),"."))</f>
        <v>25.</v>
      </c>
      <c r="AU42" s="141" t="str">
        <f>IF(ISBLANK(laps_times[[#This Row],[38]]),"DNF",CONCATENATE(RANK(rounds_cum_time[[#This Row],[38]],rounds_cum_time[38],1),"."))</f>
        <v>25.</v>
      </c>
      <c r="AV42" s="141" t="str">
        <f>IF(ISBLANK(laps_times[[#This Row],[39]]),"DNF",CONCATENATE(RANK(rounds_cum_time[[#This Row],[39]],rounds_cum_time[39],1),"."))</f>
        <v>24.</v>
      </c>
      <c r="AW42" s="141" t="str">
        <f>IF(ISBLANK(laps_times[[#This Row],[40]]),"DNF",CONCATENATE(RANK(rounds_cum_time[[#This Row],[40]],rounds_cum_time[40],1),"."))</f>
        <v>24.</v>
      </c>
      <c r="AX42" s="141" t="str">
        <f>IF(ISBLANK(laps_times[[#This Row],[41]]),"DNF",CONCATENATE(RANK(rounds_cum_time[[#This Row],[41]],rounds_cum_time[41],1),"."))</f>
        <v>24.</v>
      </c>
      <c r="AY42" s="141" t="str">
        <f>IF(ISBLANK(laps_times[[#This Row],[42]]),"DNF",CONCATENATE(RANK(rounds_cum_time[[#This Row],[42]],rounds_cum_time[42],1),"."))</f>
        <v>24.</v>
      </c>
      <c r="AZ42" s="141" t="str">
        <f>IF(ISBLANK(laps_times[[#This Row],[43]]),"DNF",CONCATENATE(RANK(rounds_cum_time[[#This Row],[43]],rounds_cum_time[43],1),"."))</f>
        <v>24.</v>
      </c>
      <c r="BA42" s="141" t="str">
        <f>IF(ISBLANK(laps_times[[#This Row],[44]]),"DNF",CONCATENATE(RANK(rounds_cum_time[[#This Row],[44]],rounds_cum_time[44],1),"."))</f>
        <v>24.</v>
      </c>
      <c r="BB42" s="141" t="str">
        <f>IF(ISBLANK(laps_times[[#This Row],[45]]),"DNF",CONCATENATE(RANK(rounds_cum_time[[#This Row],[45]],rounds_cum_time[45],1),"."))</f>
        <v>24.</v>
      </c>
      <c r="BC42" s="141" t="str">
        <f>IF(ISBLANK(laps_times[[#This Row],[46]]),"DNF",CONCATENATE(RANK(rounds_cum_time[[#This Row],[46]],rounds_cum_time[46],1),"."))</f>
        <v>24.</v>
      </c>
      <c r="BD42" s="141" t="str">
        <f>IF(ISBLANK(laps_times[[#This Row],[47]]),"DNF",CONCATENATE(RANK(rounds_cum_time[[#This Row],[47]],rounds_cum_time[47],1),"."))</f>
        <v>25.</v>
      </c>
      <c r="BE42" s="141" t="str">
        <f>IF(ISBLANK(laps_times[[#This Row],[48]]),"DNF",CONCATENATE(RANK(rounds_cum_time[[#This Row],[48]],rounds_cum_time[48],1),"."))</f>
        <v>27.</v>
      </c>
      <c r="BF42" s="141" t="str">
        <f>IF(ISBLANK(laps_times[[#This Row],[49]]),"DNF",CONCATENATE(RANK(rounds_cum_time[[#This Row],[49]],rounds_cum_time[49],1),"."))</f>
        <v>27.</v>
      </c>
      <c r="BG42" s="141" t="str">
        <f>IF(ISBLANK(laps_times[[#This Row],[50]]),"DNF",CONCATENATE(RANK(rounds_cum_time[[#This Row],[50]],rounds_cum_time[50],1),"."))</f>
        <v>27.</v>
      </c>
      <c r="BH42" s="141" t="str">
        <f>IF(ISBLANK(laps_times[[#This Row],[51]]),"DNF",CONCATENATE(RANK(rounds_cum_time[[#This Row],[51]],rounds_cum_time[51],1),"."))</f>
        <v>28.</v>
      </c>
      <c r="BI42" s="141" t="str">
        <f>IF(ISBLANK(laps_times[[#This Row],[52]]),"DNF",CONCATENATE(RANK(rounds_cum_time[[#This Row],[52]],rounds_cum_time[52],1),"."))</f>
        <v>29.</v>
      </c>
      <c r="BJ42" s="141" t="str">
        <f>IF(ISBLANK(laps_times[[#This Row],[53]]),"DNF",CONCATENATE(RANK(rounds_cum_time[[#This Row],[53]],rounds_cum_time[53],1),"."))</f>
        <v>29.</v>
      </c>
      <c r="BK42" s="141" t="str">
        <f>IF(ISBLANK(laps_times[[#This Row],[54]]),"DNF",CONCATENATE(RANK(rounds_cum_time[[#This Row],[54]],rounds_cum_time[54],1),"."))</f>
        <v>30.</v>
      </c>
      <c r="BL42" s="141" t="str">
        <f>IF(ISBLANK(laps_times[[#This Row],[55]]),"DNF",CONCATENATE(RANK(rounds_cum_time[[#This Row],[55]],rounds_cum_time[55],1),"."))</f>
        <v>31.</v>
      </c>
      <c r="BM42" s="141" t="str">
        <f>IF(ISBLANK(laps_times[[#This Row],[56]]),"DNF",CONCATENATE(RANK(rounds_cum_time[[#This Row],[56]],rounds_cum_time[56],1),"."))</f>
        <v>31.</v>
      </c>
      <c r="BN42" s="141" t="str">
        <f>IF(ISBLANK(laps_times[[#This Row],[57]]),"DNF",CONCATENATE(RANK(rounds_cum_time[[#This Row],[57]],rounds_cum_time[57],1),"."))</f>
        <v>31.</v>
      </c>
      <c r="BO42" s="141" t="str">
        <f>IF(ISBLANK(laps_times[[#This Row],[58]]),"DNF",CONCATENATE(RANK(rounds_cum_time[[#This Row],[58]],rounds_cum_time[58],1),"."))</f>
        <v>32.</v>
      </c>
      <c r="BP42" s="141" t="str">
        <f>IF(ISBLANK(laps_times[[#This Row],[59]]),"DNF",CONCATENATE(RANK(rounds_cum_time[[#This Row],[59]],rounds_cum_time[59],1),"."))</f>
        <v>34.</v>
      </c>
      <c r="BQ42" s="141" t="str">
        <f>IF(ISBLANK(laps_times[[#This Row],[60]]),"DNF",CONCATENATE(RANK(rounds_cum_time[[#This Row],[60]],rounds_cum_time[60],1),"."))</f>
        <v>35.</v>
      </c>
      <c r="BR42" s="141" t="str">
        <f>IF(ISBLANK(laps_times[[#This Row],[61]]),"DNF",CONCATENATE(RANK(rounds_cum_time[[#This Row],[61]],rounds_cum_time[61],1),"."))</f>
        <v>36.</v>
      </c>
      <c r="BS42" s="141" t="str">
        <f>IF(ISBLANK(laps_times[[#This Row],[62]]),"DNF",CONCATENATE(RANK(rounds_cum_time[[#This Row],[62]],rounds_cum_time[62],1),"."))</f>
        <v>36.</v>
      </c>
      <c r="BT42" s="142" t="str">
        <f>IF(ISBLANK(laps_times[[#This Row],[63]]),"DNF",CONCATENATE(RANK(rounds_cum_time[[#This Row],[63]],rounds_cum_time[63],1),"."))</f>
        <v>37.</v>
      </c>
    </row>
    <row r="43" spans="2:72" x14ac:dyDescent="0.2">
      <c r="B43" s="130">
        <f>laps_times[[#This Row],[poř]]</f>
        <v>38</v>
      </c>
      <c r="C43" s="140">
        <f>laps_times[[#This Row],[s.č.]]</f>
        <v>9</v>
      </c>
      <c r="D43" s="131" t="str">
        <f>laps_times[[#This Row],[jméno]]</f>
        <v>Brossaud Jack</v>
      </c>
      <c r="E43" s="132">
        <f>laps_times[[#This Row],[roč]]</f>
        <v>1970</v>
      </c>
      <c r="F43" s="132" t="str">
        <f>laps_times[[#This Row],[kat]]</f>
        <v>M3</v>
      </c>
      <c r="G43" s="132">
        <f>laps_times[[#This Row],[poř_kat]]</f>
        <v>16</v>
      </c>
      <c r="H43" s="131" t="str">
        <f>IF(ISBLANK(laps_times[[#This Row],[klub]]),"-",laps_times[[#This Row],[klub]])</f>
        <v>Jihočeský běžecký pohár</v>
      </c>
      <c r="I43" s="134">
        <f>laps_times[[#This Row],[celk. čas]]</f>
        <v>0.14335813657407406</v>
      </c>
      <c r="J43" s="141" t="str">
        <f>IF(ISBLANK(laps_times[[#This Row],[1]]),"DNF",CONCATENATE(RANK(rounds_cum_time[[#This Row],[1]],rounds_cum_time[1],1),"."))</f>
        <v>8.</v>
      </c>
      <c r="K43" s="141" t="str">
        <f>IF(ISBLANK(laps_times[[#This Row],[2]]),"DNF",CONCATENATE(RANK(rounds_cum_time[[#This Row],[2]],rounds_cum_time[2],1),"."))</f>
        <v>10.</v>
      </c>
      <c r="L43" s="141" t="str">
        <f>IF(ISBLANK(laps_times[[#This Row],[3]]),"DNF",CONCATENATE(RANK(rounds_cum_time[[#This Row],[3]],rounds_cum_time[3],1),"."))</f>
        <v>11.</v>
      </c>
      <c r="M43" s="141" t="str">
        <f>IF(ISBLANK(laps_times[[#This Row],[4]]),"DNF",CONCATENATE(RANK(rounds_cum_time[[#This Row],[4]],rounds_cum_time[4],1),"."))</f>
        <v>12.</v>
      </c>
      <c r="N43" s="141" t="str">
        <f>IF(ISBLANK(laps_times[[#This Row],[5]]),"DNF",CONCATENATE(RANK(rounds_cum_time[[#This Row],[5]],rounds_cum_time[5],1),"."))</f>
        <v>13.</v>
      </c>
      <c r="O43" s="141" t="str">
        <f>IF(ISBLANK(laps_times[[#This Row],[6]]),"DNF",CONCATENATE(RANK(rounds_cum_time[[#This Row],[6]],rounds_cum_time[6],1),"."))</f>
        <v>16.</v>
      </c>
      <c r="P43" s="141" t="str">
        <f>IF(ISBLANK(laps_times[[#This Row],[7]]),"DNF",CONCATENATE(RANK(rounds_cum_time[[#This Row],[7]],rounds_cum_time[7],1),"."))</f>
        <v>17.</v>
      </c>
      <c r="Q43" s="141" t="str">
        <f>IF(ISBLANK(laps_times[[#This Row],[8]]),"DNF",CONCATENATE(RANK(rounds_cum_time[[#This Row],[8]],rounds_cum_time[8],1),"."))</f>
        <v>19.</v>
      </c>
      <c r="R43" s="141" t="str">
        <f>IF(ISBLANK(laps_times[[#This Row],[9]]),"DNF",CONCATENATE(RANK(rounds_cum_time[[#This Row],[9]],rounds_cum_time[9],1),"."))</f>
        <v>20.</v>
      </c>
      <c r="S43" s="141" t="str">
        <f>IF(ISBLANK(laps_times[[#This Row],[10]]),"DNF",CONCATENATE(RANK(rounds_cum_time[[#This Row],[10]],rounds_cum_time[10],1),"."))</f>
        <v>20.</v>
      </c>
      <c r="T43" s="141" t="str">
        <f>IF(ISBLANK(laps_times[[#This Row],[11]]),"DNF",CONCATENATE(RANK(rounds_cum_time[[#This Row],[11]],rounds_cum_time[11],1),"."))</f>
        <v>20.</v>
      </c>
      <c r="U43" s="141" t="str">
        <f>IF(ISBLANK(laps_times[[#This Row],[12]]),"DNF",CONCATENATE(RANK(rounds_cum_time[[#This Row],[12]],rounds_cum_time[12],1),"."))</f>
        <v>20.</v>
      </c>
      <c r="V43" s="141" t="str">
        <f>IF(ISBLANK(laps_times[[#This Row],[13]]),"DNF",CONCATENATE(RANK(rounds_cum_time[[#This Row],[13]],rounds_cum_time[13],1),"."))</f>
        <v>20.</v>
      </c>
      <c r="W43" s="141" t="str">
        <f>IF(ISBLANK(laps_times[[#This Row],[14]]),"DNF",CONCATENATE(RANK(rounds_cum_time[[#This Row],[14]],rounds_cum_time[14],1),"."))</f>
        <v>20.</v>
      </c>
      <c r="X43" s="141" t="str">
        <f>IF(ISBLANK(laps_times[[#This Row],[15]]),"DNF",CONCATENATE(RANK(rounds_cum_time[[#This Row],[15]],rounds_cum_time[15],1),"."))</f>
        <v>20.</v>
      </c>
      <c r="Y43" s="141" t="str">
        <f>IF(ISBLANK(laps_times[[#This Row],[16]]),"DNF",CONCATENATE(RANK(rounds_cum_time[[#This Row],[16]],rounds_cum_time[16],1),"."))</f>
        <v>21.</v>
      </c>
      <c r="Z43" s="141" t="str">
        <f>IF(ISBLANK(laps_times[[#This Row],[17]]),"DNF",CONCATENATE(RANK(rounds_cum_time[[#This Row],[17]],rounds_cum_time[17],1),"."))</f>
        <v>22.</v>
      </c>
      <c r="AA43" s="141" t="str">
        <f>IF(ISBLANK(laps_times[[#This Row],[18]]),"DNF",CONCATENATE(RANK(rounds_cum_time[[#This Row],[18]],rounds_cum_time[18],1),"."))</f>
        <v>22.</v>
      </c>
      <c r="AB43" s="141" t="str">
        <f>IF(ISBLANK(laps_times[[#This Row],[19]]),"DNF",CONCATENATE(RANK(rounds_cum_time[[#This Row],[19]],rounds_cum_time[19],1),"."))</f>
        <v>22.</v>
      </c>
      <c r="AC43" s="141" t="str">
        <f>IF(ISBLANK(laps_times[[#This Row],[20]]),"DNF",CONCATENATE(RANK(rounds_cum_time[[#This Row],[20]],rounds_cum_time[20],1),"."))</f>
        <v>23.</v>
      </c>
      <c r="AD43" s="141" t="str">
        <f>IF(ISBLANK(laps_times[[#This Row],[21]]),"DNF",CONCATENATE(RANK(rounds_cum_time[[#This Row],[21]],rounds_cum_time[21],1),"."))</f>
        <v>23.</v>
      </c>
      <c r="AE43" s="141" t="str">
        <f>IF(ISBLANK(laps_times[[#This Row],[22]]),"DNF",CONCATENATE(RANK(rounds_cum_time[[#This Row],[22]],rounds_cum_time[22],1),"."))</f>
        <v>23.</v>
      </c>
      <c r="AF43" s="141" t="str">
        <f>IF(ISBLANK(laps_times[[#This Row],[23]]),"DNF",CONCATENATE(RANK(rounds_cum_time[[#This Row],[23]],rounds_cum_time[23],1),"."))</f>
        <v>24.</v>
      </c>
      <c r="AG43" s="141" t="str">
        <f>IF(ISBLANK(laps_times[[#This Row],[24]]),"DNF",CONCATENATE(RANK(rounds_cum_time[[#This Row],[24]],rounds_cum_time[24],1),"."))</f>
        <v>24.</v>
      </c>
      <c r="AH43" s="141" t="str">
        <f>IF(ISBLANK(laps_times[[#This Row],[25]]),"DNF",CONCATENATE(RANK(rounds_cum_time[[#This Row],[25]],rounds_cum_time[25],1),"."))</f>
        <v>24.</v>
      </c>
      <c r="AI43" s="141" t="str">
        <f>IF(ISBLANK(laps_times[[#This Row],[26]]),"DNF",CONCATENATE(RANK(rounds_cum_time[[#This Row],[26]],rounds_cum_time[26],1),"."))</f>
        <v>24.</v>
      </c>
      <c r="AJ43" s="141" t="str">
        <f>IF(ISBLANK(laps_times[[#This Row],[27]]),"DNF",CONCATENATE(RANK(rounds_cum_time[[#This Row],[27]],rounds_cum_time[27],1),"."))</f>
        <v>24.</v>
      </c>
      <c r="AK43" s="141" t="str">
        <f>IF(ISBLANK(laps_times[[#This Row],[28]]),"DNF",CONCATENATE(RANK(rounds_cum_time[[#This Row],[28]],rounds_cum_time[28],1),"."))</f>
        <v>24.</v>
      </c>
      <c r="AL43" s="141" t="str">
        <f>IF(ISBLANK(laps_times[[#This Row],[29]]),"DNF",CONCATENATE(RANK(rounds_cum_time[[#This Row],[29]],rounds_cum_time[29],1),"."))</f>
        <v>24.</v>
      </c>
      <c r="AM43" s="141" t="str">
        <f>IF(ISBLANK(laps_times[[#This Row],[30]]),"DNF",CONCATENATE(RANK(rounds_cum_time[[#This Row],[30]],rounds_cum_time[30],1),"."))</f>
        <v>24.</v>
      </c>
      <c r="AN43" s="141" t="str">
        <f>IF(ISBLANK(laps_times[[#This Row],[31]]),"DNF",CONCATENATE(RANK(rounds_cum_time[[#This Row],[31]],rounds_cum_time[31],1),"."))</f>
        <v>24.</v>
      </c>
      <c r="AO43" s="141" t="str">
        <f>IF(ISBLANK(laps_times[[#This Row],[32]]),"DNF",CONCATENATE(RANK(rounds_cum_time[[#This Row],[32]],rounds_cum_time[32],1),"."))</f>
        <v>24.</v>
      </c>
      <c r="AP43" s="141" t="str">
        <f>IF(ISBLANK(laps_times[[#This Row],[33]]),"DNF",CONCATENATE(RANK(rounds_cum_time[[#This Row],[33]],rounds_cum_time[33],1),"."))</f>
        <v>24.</v>
      </c>
      <c r="AQ43" s="141" t="str">
        <f>IF(ISBLANK(laps_times[[#This Row],[34]]),"DNF",CONCATENATE(RANK(rounds_cum_time[[#This Row],[34]],rounds_cum_time[34],1),"."))</f>
        <v>26.</v>
      </c>
      <c r="AR43" s="141" t="str">
        <f>IF(ISBLANK(laps_times[[#This Row],[35]]),"DNF",CONCATENATE(RANK(rounds_cum_time[[#This Row],[35]],rounds_cum_time[35],1),"."))</f>
        <v>26.</v>
      </c>
      <c r="AS43" s="141" t="str">
        <f>IF(ISBLANK(laps_times[[#This Row],[36]]),"DNF",CONCATENATE(RANK(rounds_cum_time[[#This Row],[36]],rounds_cum_time[36],1),"."))</f>
        <v>26.</v>
      </c>
      <c r="AT43" s="141" t="str">
        <f>IF(ISBLANK(laps_times[[#This Row],[37]]),"DNF",CONCATENATE(RANK(rounds_cum_time[[#This Row],[37]],rounds_cum_time[37],1),"."))</f>
        <v>27.</v>
      </c>
      <c r="AU43" s="141" t="str">
        <f>IF(ISBLANK(laps_times[[#This Row],[38]]),"DNF",CONCATENATE(RANK(rounds_cum_time[[#This Row],[38]],rounds_cum_time[38],1),"."))</f>
        <v>27.</v>
      </c>
      <c r="AV43" s="141" t="str">
        <f>IF(ISBLANK(laps_times[[#This Row],[39]]),"DNF",CONCATENATE(RANK(rounds_cum_time[[#This Row],[39]],rounds_cum_time[39],1),"."))</f>
        <v>27.</v>
      </c>
      <c r="AW43" s="141" t="str">
        <f>IF(ISBLANK(laps_times[[#This Row],[40]]),"DNF",CONCATENATE(RANK(rounds_cum_time[[#This Row],[40]],rounds_cum_time[40],1),"."))</f>
        <v>27.</v>
      </c>
      <c r="AX43" s="141" t="str">
        <f>IF(ISBLANK(laps_times[[#This Row],[41]]),"DNF",CONCATENATE(RANK(rounds_cum_time[[#This Row],[41]],rounds_cum_time[41],1),"."))</f>
        <v>28.</v>
      </c>
      <c r="AY43" s="141" t="str">
        <f>IF(ISBLANK(laps_times[[#This Row],[42]]),"DNF",CONCATENATE(RANK(rounds_cum_time[[#This Row],[42]],rounds_cum_time[42],1),"."))</f>
        <v>29.</v>
      </c>
      <c r="AZ43" s="141" t="str">
        <f>IF(ISBLANK(laps_times[[#This Row],[43]]),"DNF",CONCATENATE(RANK(rounds_cum_time[[#This Row],[43]],rounds_cum_time[43],1),"."))</f>
        <v>30.</v>
      </c>
      <c r="BA43" s="141" t="str">
        <f>IF(ISBLANK(laps_times[[#This Row],[44]]),"DNF",CONCATENATE(RANK(rounds_cum_time[[#This Row],[44]],rounds_cum_time[44],1),"."))</f>
        <v>31.</v>
      </c>
      <c r="BB43" s="141" t="str">
        <f>IF(ISBLANK(laps_times[[#This Row],[45]]),"DNF",CONCATENATE(RANK(rounds_cum_time[[#This Row],[45]],rounds_cum_time[45],1),"."))</f>
        <v>30.</v>
      </c>
      <c r="BC43" s="141" t="str">
        <f>IF(ISBLANK(laps_times[[#This Row],[46]]),"DNF",CONCATENATE(RANK(rounds_cum_time[[#This Row],[46]],rounds_cum_time[46],1),"."))</f>
        <v>30.</v>
      </c>
      <c r="BD43" s="141" t="str">
        <f>IF(ISBLANK(laps_times[[#This Row],[47]]),"DNF",CONCATENATE(RANK(rounds_cum_time[[#This Row],[47]],rounds_cum_time[47],1),"."))</f>
        <v>31.</v>
      </c>
      <c r="BE43" s="141" t="str">
        <f>IF(ISBLANK(laps_times[[#This Row],[48]]),"DNF",CONCATENATE(RANK(rounds_cum_time[[#This Row],[48]],rounds_cum_time[48],1),"."))</f>
        <v>33.</v>
      </c>
      <c r="BF43" s="141" t="str">
        <f>IF(ISBLANK(laps_times[[#This Row],[49]]),"DNF",CONCATENATE(RANK(rounds_cum_time[[#This Row],[49]],rounds_cum_time[49],1),"."))</f>
        <v>34.</v>
      </c>
      <c r="BG43" s="141" t="str">
        <f>IF(ISBLANK(laps_times[[#This Row],[50]]),"DNF",CONCATENATE(RANK(rounds_cum_time[[#This Row],[50]],rounds_cum_time[50],1),"."))</f>
        <v>33.</v>
      </c>
      <c r="BH43" s="141" t="str">
        <f>IF(ISBLANK(laps_times[[#This Row],[51]]),"DNF",CONCATENATE(RANK(rounds_cum_time[[#This Row],[51]],rounds_cum_time[51],1),"."))</f>
        <v>34.</v>
      </c>
      <c r="BI43" s="141" t="str">
        <f>IF(ISBLANK(laps_times[[#This Row],[52]]),"DNF",CONCATENATE(RANK(rounds_cum_time[[#This Row],[52]],rounds_cum_time[52],1),"."))</f>
        <v>34.</v>
      </c>
      <c r="BJ43" s="141" t="str">
        <f>IF(ISBLANK(laps_times[[#This Row],[53]]),"DNF",CONCATENATE(RANK(rounds_cum_time[[#This Row],[53]],rounds_cum_time[53],1),"."))</f>
        <v>34.</v>
      </c>
      <c r="BK43" s="141" t="str">
        <f>IF(ISBLANK(laps_times[[#This Row],[54]]),"DNF",CONCATENATE(RANK(rounds_cum_time[[#This Row],[54]],rounds_cum_time[54],1),"."))</f>
        <v>36.</v>
      </c>
      <c r="BL43" s="141" t="str">
        <f>IF(ISBLANK(laps_times[[#This Row],[55]]),"DNF",CONCATENATE(RANK(rounds_cum_time[[#This Row],[55]],rounds_cum_time[55],1),"."))</f>
        <v>36.</v>
      </c>
      <c r="BM43" s="141" t="str">
        <f>IF(ISBLANK(laps_times[[#This Row],[56]]),"DNF",CONCATENATE(RANK(rounds_cum_time[[#This Row],[56]],rounds_cum_time[56],1),"."))</f>
        <v>37.</v>
      </c>
      <c r="BN43" s="141" t="str">
        <f>IF(ISBLANK(laps_times[[#This Row],[57]]),"DNF",CONCATENATE(RANK(rounds_cum_time[[#This Row],[57]],rounds_cum_time[57],1),"."))</f>
        <v>37.</v>
      </c>
      <c r="BO43" s="141" t="str">
        <f>IF(ISBLANK(laps_times[[#This Row],[58]]),"DNF",CONCATENATE(RANK(rounds_cum_time[[#This Row],[58]],rounds_cum_time[58],1),"."))</f>
        <v>38.</v>
      </c>
      <c r="BP43" s="141" t="str">
        <f>IF(ISBLANK(laps_times[[#This Row],[59]]),"DNF",CONCATENATE(RANK(rounds_cum_time[[#This Row],[59]],rounds_cum_time[59],1),"."))</f>
        <v>38.</v>
      </c>
      <c r="BQ43" s="141" t="str">
        <f>IF(ISBLANK(laps_times[[#This Row],[60]]),"DNF",CONCATENATE(RANK(rounds_cum_time[[#This Row],[60]],rounds_cum_time[60],1),"."))</f>
        <v>38.</v>
      </c>
      <c r="BR43" s="141" t="str">
        <f>IF(ISBLANK(laps_times[[#This Row],[61]]),"DNF",CONCATENATE(RANK(rounds_cum_time[[#This Row],[61]],rounds_cum_time[61],1),"."))</f>
        <v>38.</v>
      </c>
      <c r="BS43" s="141" t="str">
        <f>IF(ISBLANK(laps_times[[#This Row],[62]]),"DNF",CONCATENATE(RANK(rounds_cum_time[[#This Row],[62]],rounds_cum_time[62],1),"."))</f>
        <v>39.</v>
      </c>
      <c r="BT43" s="142" t="str">
        <f>IF(ISBLANK(laps_times[[#This Row],[63]]),"DNF",CONCATENATE(RANK(rounds_cum_time[[#This Row],[63]],rounds_cum_time[63],1),"."))</f>
        <v>38.</v>
      </c>
    </row>
    <row r="44" spans="2:72" x14ac:dyDescent="0.2">
      <c r="B44" s="130">
        <f>laps_times[[#This Row],[poř]]</f>
        <v>39</v>
      </c>
      <c r="C44" s="140">
        <f>laps_times[[#This Row],[s.č.]]</f>
        <v>28</v>
      </c>
      <c r="D44" s="131" t="str">
        <f>laps_times[[#This Row],[jméno]]</f>
        <v>Pillar Ladislav</v>
      </c>
      <c r="E44" s="132">
        <f>laps_times[[#This Row],[roč]]</f>
        <v>1952</v>
      </c>
      <c r="F44" s="132" t="str">
        <f>laps_times[[#This Row],[kat]]</f>
        <v>M5</v>
      </c>
      <c r="G44" s="132">
        <f>laps_times[[#This Row],[poř_kat]]</f>
        <v>1</v>
      </c>
      <c r="H44" s="131" t="str">
        <f>IF(ISBLANK(laps_times[[#This Row],[klub]]),"-",laps_times[[#This Row],[klub]])</f>
        <v>GW.Lomnice/Lužnicí</v>
      </c>
      <c r="I44" s="134">
        <f>laps_times[[#This Row],[celk. čas]]</f>
        <v>0.14354667824074074</v>
      </c>
      <c r="J44" s="141" t="str">
        <f>IF(ISBLANK(laps_times[[#This Row],[1]]),"DNF",CONCATENATE(RANK(rounds_cum_time[[#This Row],[1]],rounds_cum_time[1],1),"."))</f>
        <v>32.</v>
      </c>
      <c r="K44" s="141" t="str">
        <f>IF(ISBLANK(laps_times[[#This Row],[2]]),"DNF",CONCATENATE(RANK(rounds_cum_time[[#This Row],[2]],rounds_cum_time[2],1),"."))</f>
        <v>35.</v>
      </c>
      <c r="L44" s="141" t="str">
        <f>IF(ISBLANK(laps_times[[#This Row],[3]]),"DNF",CONCATENATE(RANK(rounds_cum_time[[#This Row],[3]],rounds_cum_time[3],1),"."))</f>
        <v>35.</v>
      </c>
      <c r="M44" s="141" t="str">
        <f>IF(ISBLANK(laps_times[[#This Row],[4]]),"DNF",CONCATENATE(RANK(rounds_cum_time[[#This Row],[4]],rounds_cum_time[4],1),"."))</f>
        <v>35.</v>
      </c>
      <c r="N44" s="141" t="str">
        <f>IF(ISBLANK(laps_times[[#This Row],[5]]),"DNF",CONCATENATE(RANK(rounds_cum_time[[#This Row],[5]],rounds_cum_time[5],1),"."))</f>
        <v>35.</v>
      </c>
      <c r="O44" s="141" t="str">
        <f>IF(ISBLANK(laps_times[[#This Row],[6]]),"DNF",CONCATENATE(RANK(rounds_cum_time[[#This Row],[6]],rounds_cum_time[6],1),"."))</f>
        <v>34.</v>
      </c>
      <c r="P44" s="141" t="str">
        <f>IF(ISBLANK(laps_times[[#This Row],[7]]),"DNF",CONCATENATE(RANK(rounds_cum_time[[#This Row],[7]],rounds_cum_time[7],1),"."))</f>
        <v>35.</v>
      </c>
      <c r="Q44" s="141" t="str">
        <f>IF(ISBLANK(laps_times[[#This Row],[8]]),"DNF",CONCATENATE(RANK(rounds_cum_time[[#This Row],[8]],rounds_cum_time[8],1),"."))</f>
        <v>34.</v>
      </c>
      <c r="R44" s="141" t="str">
        <f>IF(ISBLANK(laps_times[[#This Row],[9]]),"DNF",CONCATENATE(RANK(rounds_cum_time[[#This Row],[9]],rounds_cum_time[9],1),"."))</f>
        <v>34.</v>
      </c>
      <c r="S44" s="141" t="str">
        <f>IF(ISBLANK(laps_times[[#This Row],[10]]),"DNF",CONCATENATE(RANK(rounds_cum_time[[#This Row],[10]],rounds_cum_time[10],1),"."))</f>
        <v>33.</v>
      </c>
      <c r="T44" s="141" t="str">
        <f>IF(ISBLANK(laps_times[[#This Row],[11]]),"DNF",CONCATENATE(RANK(rounds_cum_time[[#This Row],[11]],rounds_cum_time[11],1),"."))</f>
        <v>33.</v>
      </c>
      <c r="U44" s="141" t="str">
        <f>IF(ISBLANK(laps_times[[#This Row],[12]]),"DNF",CONCATENATE(RANK(rounds_cum_time[[#This Row],[12]],rounds_cum_time[12],1),"."))</f>
        <v>33.</v>
      </c>
      <c r="V44" s="141" t="str">
        <f>IF(ISBLANK(laps_times[[#This Row],[13]]),"DNF",CONCATENATE(RANK(rounds_cum_time[[#This Row],[13]],rounds_cum_time[13],1),"."))</f>
        <v>34.</v>
      </c>
      <c r="W44" s="141" t="str">
        <f>IF(ISBLANK(laps_times[[#This Row],[14]]),"DNF",CONCATENATE(RANK(rounds_cum_time[[#This Row],[14]],rounds_cum_time[14],1),"."))</f>
        <v>34.</v>
      </c>
      <c r="X44" s="141" t="str">
        <f>IF(ISBLANK(laps_times[[#This Row],[15]]),"DNF",CONCATENATE(RANK(rounds_cum_time[[#This Row],[15]],rounds_cum_time[15],1),"."))</f>
        <v>36.</v>
      </c>
      <c r="Y44" s="141" t="str">
        <f>IF(ISBLANK(laps_times[[#This Row],[16]]),"DNF",CONCATENATE(RANK(rounds_cum_time[[#This Row],[16]],rounds_cum_time[16],1),"."))</f>
        <v>37.</v>
      </c>
      <c r="Z44" s="141" t="str">
        <f>IF(ISBLANK(laps_times[[#This Row],[17]]),"DNF",CONCATENATE(RANK(rounds_cum_time[[#This Row],[17]],rounds_cum_time[17],1),"."))</f>
        <v>35.</v>
      </c>
      <c r="AA44" s="141" t="str">
        <f>IF(ISBLANK(laps_times[[#This Row],[18]]),"DNF",CONCATENATE(RANK(rounds_cum_time[[#This Row],[18]],rounds_cum_time[18],1),"."))</f>
        <v>35.</v>
      </c>
      <c r="AB44" s="141" t="str">
        <f>IF(ISBLANK(laps_times[[#This Row],[19]]),"DNF",CONCATENATE(RANK(rounds_cum_time[[#This Row],[19]],rounds_cum_time[19],1),"."))</f>
        <v>35.</v>
      </c>
      <c r="AC44" s="141" t="str">
        <f>IF(ISBLANK(laps_times[[#This Row],[20]]),"DNF",CONCATENATE(RANK(rounds_cum_time[[#This Row],[20]],rounds_cum_time[20],1),"."))</f>
        <v>37.</v>
      </c>
      <c r="AD44" s="141" t="str">
        <f>IF(ISBLANK(laps_times[[#This Row],[21]]),"DNF",CONCATENATE(RANK(rounds_cum_time[[#This Row],[21]],rounds_cum_time[21],1),"."))</f>
        <v>37.</v>
      </c>
      <c r="AE44" s="141" t="str">
        <f>IF(ISBLANK(laps_times[[#This Row],[22]]),"DNF",CONCATENATE(RANK(rounds_cum_time[[#This Row],[22]],rounds_cum_time[22],1),"."))</f>
        <v>37.</v>
      </c>
      <c r="AF44" s="141" t="str">
        <f>IF(ISBLANK(laps_times[[#This Row],[23]]),"DNF",CONCATENATE(RANK(rounds_cum_time[[#This Row],[23]],rounds_cum_time[23],1),"."))</f>
        <v>37.</v>
      </c>
      <c r="AG44" s="141" t="str">
        <f>IF(ISBLANK(laps_times[[#This Row],[24]]),"DNF",CONCATENATE(RANK(rounds_cum_time[[#This Row],[24]],rounds_cum_time[24],1),"."))</f>
        <v>38.</v>
      </c>
      <c r="AH44" s="141" t="str">
        <f>IF(ISBLANK(laps_times[[#This Row],[25]]),"DNF",CONCATENATE(RANK(rounds_cum_time[[#This Row],[25]],rounds_cum_time[25],1),"."))</f>
        <v>37.</v>
      </c>
      <c r="AI44" s="141" t="str">
        <f>IF(ISBLANK(laps_times[[#This Row],[26]]),"DNF",CONCATENATE(RANK(rounds_cum_time[[#This Row],[26]],rounds_cum_time[26],1),"."))</f>
        <v>38.</v>
      </c>
      <c r="AJ44" s="141" t="str">
        <f>IF(ISBLANK(laps_times[[#This Row],[27]]),"DNF",CONCATENATE(RANK(rounds_cum_time[[#This Row],[27]],rounds_cum_time[27],1),"."))</f>
        <v>38.</v>
      </c>
      <c r="AK44" s="141" t="str">
        <f>IF(ISBLANK(laps_times[[#This Row],[28]]),"DNF",CONCATENATE(RANK(rounds_cum_time[[#This Row],[28]],rounds_cum_time[28],1),"."))</f>
        <v>38.</v>
      </c>
      <c r="AL44" s="141" t="str">
        <f>IF(ISBLANK(laps_times[[#This Row],[29]]),"DNF",CONCATENATE(RANK(rounds_cum_time[[#This Row],[29]],rounds_cum_time[29],1),"."))</f>
        <v>38.</v>
      </c>
      <c r="AM44" s="141" t="str">
        <f>IF(ISBLANK(laps_times[[#This Row],[30]]),"DNF",CONCATENATE(RANK(rounds_cum_time[[#This Row],[30]],rounds_cum_time[30],1),"."))</f>
        <v>38.</v>
      </c>
      <c r="AN44" s="141" t="str">
        <f>IF(ISBLANK(laps_times[[#This Row],[31]]),"DNF",CONCATENATE(RANK(rounds_cum_time[[#This Row],[31]],rounds_cum_time[31],1),"."))</f>
        <v>38.</v>
      </c>
      <c r="AO44" s="141" t="str">
        <f>IF(ISBLANK(laps_times[[#This Row],[32]]),"DNF",CONCATENATE(RANK(rounds_cum_time[[#This Row],[32]],rounds_cum_time[32],1),"."))</f>
        <v>39.</v>
      </c>
      <c r="AP44" s="141" t="str">
        <f>IF(ISBLANK(laps_times[[#This Row],[33]]),"DNF",CONCATENATE(RANK(rounds_cum_time[[#This Row],[33]],rounds_cum_time[33],1),"."))</f>
        <v>39.</v>
      </c>
      <c r="AQ44" s="141" t="str">
        <f>IF(ISBLANK(laps_times[[#This Row],[34]]),"DNF",CONCATENATE(RANK(rounds_cum_time[[#This Row],[34]],rounds_cum_time[34],1),"."))</f>
        <v>38.</v>
      </c>
      <c r="AR44" s="141" t="str">
        <f>IF(ISBLANK(laps_times[[#This Row],[35]]),"DNF",CONCATENATE(RANK(rounds_cum_time[[#This Row],[35]],rounds_cum_time[35],1),"."))</f>
        <v>38.</v>
      </c>
      <c r="AS44" s="141" t="str">
        <f>IF(ISBLANK(laps_times[[#This Row],[36]]),"DNF",CONCATENATE(RANK(rounds_cum_time[[#This Row],[36]],rounds_cum_time[36],1),"."))</f>
        <v>38.</v>
      </c>
      <c r="AT44" s="141" t="str">
        <f>IF(ISBLANK(laps_times[[#This Row],[37]]),"DNF",CONCATENATE(RANK(rounds_cum_time[[#This Row],[37]],rounds_cum_time[37],1),"."))</f>
        <v>38.</v>
      </c>
      <c r="AU44" s="141" t="str">
        <f>IF(ISBLANK(laps_times[[#This Row],[38]]),"DNF",CONCATENATE(RANK(rounds_cum_time[[#This Row],[38]],rounds_cum_time[38],1),"."))</f>
        <v>40.</v>
      </c>
      <c r="AV44" s="141" t="str">
        <f>IF(ISBLANK(laps_times[[#This Row],[39]]),"DNF",CONCATENATE(RANK(rounds_cum_time[[#This Row],[39]],rounds_cum_time[39],1),"."))</f>
        <v>42.</v>
      </c>
      <c r="AW44" s="141" t="str">
        <f>IF(ISBLANK(laps_times[[#This Row],[40]]),"DNF",CONCATENATE(RANK(rounds_cum_time[[#This Row],[40]],rounds_cum_time[40],1),"."))</f>
        <v>42.</v>
      </c>
      <c r="AX44" s="141" t="str">
        <f>IF(ISBLANK(laps_times[[#This Row],[41]]),"DNF",CONCATENATE(RANK(rounds_cum_time[[#This Row],[41]],rounds_cum_time[41],1),"."))</f>
        <v>41.</v>
      </c>
      <c r="AY44" s="141" t="str">
        <f>IF(ISBLANK(laps_times[[#This Row],[42]]),"DNF",CONCATENATE(RANK(rounds_cum_time[[#This Row],[42]],rounds_cum_time[42],1),"."))</f>
        <v>41.</v>
      </c>
      <c r="AZ44" s="141" t="str">
        <f>IF(ISBLANK(laps_times[[#This Row],[43]]),"DNF",CONCATENATE(RANK(rounds_cum_time[[#This Row],[43]],rounds_cum_time[43],1),"."))</f>
        <v>42.</v>
      </c>
      <c r="BA44" s="141" t="str">
        <f>IF(ISBLANK(laps_times[[#This Row],[44]]),"DNF",CONCATENATE(RANK(rounds_cum_time[[#This Row],[44]],rounds_cum_time[44],1),"."))</f>
        <v>41.</v>
      </c>
      <c r="BB44" s="141" t="str">
        <f>IF(ISBLANK(laps_times[[#This Row],[45]]),"DNF",CONCATENATE(RANK(rounds_cum_time[[#This Row],[45]],rounds_cum_time[45],1),"."))</f>
        <v>42.</v>
      </c>
      <c r="BC44" s="141" t="str">
        <f>IF(ISBLANK(laps_times[[#This Row],[46]]),"DNF",CONCATENATE(RANK(rounds_cum_time[[#This Row],[46]],rounds_cum_time[46],1),"."))</f>
        <v>41.</v>
      </c>
      <c r="BD44" s="141" t="str">
        <f>IF(ISBLANK(laps_times[[#This Row],[47]]),"DNF",CONCATENATE(RANK(rounds_cum_time[[#This Row],[47]],rounds_cum_time[47],1),"."))</f>
        <v>43.</v>
      </c>
      <c r="BE44" s="141" t="str">
        <f>IF(ISBLANK(laps_times[[#This Row],[48]]),"DNF",CONCATENATE(RANK(rounds_cum_time[[#This Row],[48]],rounds_cum_time[48],1),"."))</f>
        <v>43.</v>
      </c>
      <c r="BF44" s="141" t="str">
        <f>IF(ISBLANK(laps_times[[#This Row],[49]]),"DNF",CONCATENATE(RANK(rounds_cum_time[[#This Row],[49]],rounds_cum_time[49],1),"."))</f>
        <v>42.</v>
      </c>
      <c r="BG44" s="141" t="str">
        <f>IF(ISBLANK(laps_times[[#This Row],[50]]),"DNF",CONCATENATE(RANK(rounds_cum_time[[#This Row],[50]],rounds_cum_time[50],1),"."))</f>
        <v>40.</v>
      </c>
      <c r="BH44" s="141" t="str">
        <f>IF(ISBLANK(laps_times[[#This Row],[51]]),"DNF",CONCATENATE(RANK(rounds_cum_time[[#This Row],[51]],rounds_cum_time[51],1),"."))</f>
        <v>40.</v>
      </c>
      <c r="BI44" s="141" t="str">
        <f>IF(ISBLANK(laps_times[[#This Row],[52]]),"DNF",CONCATENATE(RANK(rounds_cum_time[[#This Row],[52]],rounds_cum_time[52],1),"."))</f>
        <v>41.</v>
      </c>
      <c r="BJ44" s="141" t="str">
        <f>IF(ISBLANK(laps_times[[#This Row],[53]]),"DNF",CONCATENATE(RANK(rounds_cum_time[[#This Row],[53]],rounds_cum_time[53],1),"."))</f>
        <v>41.</v>
      </c>
      <c r="BK44" s="141" t="str">
        <f>IF(ISBLANK(laps_times[[#This Row],[54]]),"DNF",CONCATENATE(RANK(rounds_cum_time[[#This Row],[54]],rounds_cum_time[54],1),"."))</f>
        <v>41.</v>
      </c>
      <c r="BL44" s="141" t="str">
        <f>IF(ISBLANK(laps_times[[#This Row],[55]]),"DNF",CONCATENATE(RANK(rounds_cum_time[[#This Row],[55]],rounds_cum_time[55],1),"."))</f>
        <v>40.</v>
      </c>
      <c r="BM44" s="141" t="str">
        <f>IF(ISBLANK(laps_times[[#This Row],[56]]),"DNF",CONCATENATE(RANK(rounds_cum_time[[#This Row],[56]],rounds_cum_time[56],1),"."))</f>
        <v>40.</v>
      </c>
      <c r="BN44" s="141" t="str">
        <f>IF(ISBLANK(laps_times[[#This Row],[57]]),"DNF",CONCATENATE(RANK(rounds_cum_time[[#This Row],[57]],rounds_cum_time[57],1),"."))</f>
        <v>40.</v>
      </c>
      <c r="BO44" s="141" t="str">
        <f>IF(ISBLANK(laps_times[[#This Row],[58]]),"DNF",CONCATENATE(RANK(rounds_cum_time[[#This Row],[58]],rounds_cum_time[58],1),"."))</f>
        <v>40.</v>
      </c>
      <c r="BP44" s="141" t="str">
        <f>IF(ISBLANK(laps_times[[#This Row],[59]]),"DNF",CONCATENATE(RANK(rounds_cum_time[[#This Row],[59]],rounds_cum_time[59],1),"."))</f>
        <v>40.</v>
      </c>
      <c r="BQ44" s="141" t="str">
        <f>IF(ISBLANK(laps_times[[#This Row],[60]]),"DNF",CONCATENATE(RANK(rounds_cum_time[[#This Row],[60]],rounds_cum_time[60],1),"."))</f>
        <v>40.</v>
      </c>
      <c r="BR44" s="141" t="str">
        <f>IF(ISBLANK(laps_times[[#This Row],[61]]),"DNF",CONCATENATE(RANK(rounds_cum_time[[#This Row],[61]],rounds_cum_time[61],1),"."))</f>
        <v>39.</v>
      </c>
      <c r="BS44" s="141" t="str">
        <f>IF(ISBLANK(laps_times[[#This Row],[62]]),"DNF",CONCATENATE(RANK(rounds_cum_time[[#This Row],[62]],rounds_cum_time[62],1),"."))</f>
        <v>38.</v>
      </c>
      <c r="BT44" s="142" t="str">
        <f>IF(ISBLANK(laps_times[[#This Row],[63]]),"DNF",CONCATENATE(RANK(rounds_cum_time[[#This Row],[63]],rounds_cum_time[63],1),"."))</f>
        <v>39.</v>
      </c>
    </row>
    <row r="45" spans="2:72" x14ac:dyDescent="0.2">
      <c r="B45" s="130">
        <f>laps_times[[#This Row],[poř]]</f>
        <v>40</v>
      </c>
      <c r="C45" s="140">
        <f>laps_times[[#This Row],[s.č.]]</f>
        <v>11</v>
      </c>
      <c r="D45" s="131" t="str">
        <f>laps_times[[#This Row],[jméno]]</f>
        <v>Círal František</v>
      </c>
      <c r="E45" s="132">
        <f>laps_times[[#This Row],[roč]]</f>
        <v>1971</v>
      </c>
      <c r="F45" s="132" t="str">
        <f>laps_times[[#This Row],[kat]]</f>
        <v>M3</v>
      </c>
      <c r="G45" s="132">
        <f>laps_times[[#This Row],[poř_kat]]</f>
        <v>17</v>
      </c>
      <c r="H45" s="131" t="str">
        <f>IF(ISBLANK(laps_times[[#This Row],[klub]]),"-",laps_times[[#This Row],[klub]])</f>
        <v>Anča Team</v>
      </c>
      <c r="I45" s="134">
        <f>laps_times[[#This Row],[celk. čas]]</f>
        <v>0.14380549768518519</v>
      </c>
      <c r="J45" s="141" t="str">
        <f>IF(ISBLANK(laps_times[[#This Row],[1]]),"DNF",CONCATENATE(RANK(rounds_cum_time[[#This Row],[1]],rounds_cum_time[1],1),"."))</f>
        <v>57.</v>
      </c>
      <c r="K45" s="141" t="str">
        <f>IF(ISBLANK(laps_times[[#This Row],[2]]),"DNF",CONCATENATE(RANK(rounds_cum_time[[#This Row],[2]],rounds_cum_time[2],1),"."))</f>
        <v>45.</v>
      </c>
      <c r="L45" s="141" t="str">
        <f>IF(ISBLANK(laps_times[[#This Row],[3]]),"DNF",CONCATENATE(RANK(rounds_cum_time[[#This Row],[3]],rounds_cum_time[3],1),"."))</f>
        <v>42.</v>
      </c>
      <c r="M45" s="141" t="str">
        <f>IF(ISBLANK(laps_times[[#This Row],[4]]),"DNF",CONCATENATE(RANK(rounds_cum_time[[#This Row],[4]],rounds_cum_time[4],1),"."))</f>
        <v>42.</v>
      </c>
      <c r="N45" s="141" t="str">
        <f>IF(ISBLANK(laps_times[[#This Row],[5]]),"DNF",CONCATENATE(RANK(rounds_cum_time[[#This Row],[5]],rounds_cum_time[5],1),"."))</f>
        <v>42.</v>
      </c>
      <c r="O45" s="141" t="str">
        <f>IF(ISBLANK(laps_times[[#This Row],[6]]),"DNF",CONCATENATE(RANK(rounds_cum_time[[#This Row],[6]],rounds_cum_time[6],1),"."))</f>
        <v>41.</v>
      </c>
      <c r="P45" s="141" t="str">
        <f>IF(ISBLANK(laps_times[[#This Row],[7]]),"DNF",CONCATENATE(RANK(rounds_cum_time[[#This Row],[7]],rounds_cum_time[7],1),"."))</f>
        <v>40.</v>
      </c>
      <c r="Q45" s="141" t="str">
        <f>IF(ISBLANK(laps_times[[#This Row],[8]]),"DNF",CONCATENATE(RANK(rounds_cum_time[[#This Row],[8]],rounds_cum_time[8],1),"."))</f>
        <v>40.</v>
      </c>
      <c r="R45" s="141" t="str">
        <f>IF(ISBLANK(laps_times[[#This Row],[9]]),"DNF",CONCATENATE(RANK(rounds_cum_time[[#This Row],[9]],rounds_cum_time[9],1),"."))</f>
        <v>40.</v>
      </c>
      <c r="S45" s="141" t="str">
        <f>IF(ISBLANK(laps_times[[#This Row],[10]]),"DNF",CONCATENATE(RANK(rounds_cum_time[[#This Row],[10]],rounds_cum_time[10],1),"."))</f>
        <v>39.</v>
      </c>
      <c r="T45" s="141" t="str">
        <f>IF(ISBLANK(laps_times[[#This Row],[11]]),"DNF",CONCATENATE(RANK(rounds_cum_time[[#This Row],[11]],rounds_cum_time[11],1),"."))</f>
        <v>38.</v>
      </c>
      <c r="U45" s="141" t="str">
        <f>IF(ISBLANK(laps_times[[#This Row],[12]]),"DNF",CONCATENATE(RANK(rounds_cum_time[[#This Row],[12]],rounds_cum_time[12],1),"."))</f>
        <v>38.</v>
      </c>
      <c r="V45" s="141" t="str">
        <f>IF(ISBLANK(laps_times[[#This Row],[13]]),"DNF",CONCATENATE(RANK(rounds_cum_time[[#This Row],[13]],rounds_cum_time[13],1),"."))</f>
        <v>32.</v>
      </c>
      <c r="W45" s="141" t="str">
        <f>IF(ISBLANK(laps_times[[#This Row],[14]]),"DNF",CONCATENATE(RANK(rounds_cum_time[[#This Row],[14]],rounds_cum_time[14],1),"."))</f>
        <v>32.</v>
      </c>
      <c r="X45" s="141" t="str">
        <f>IF(ISBLANK(laps_times[[#This Row],[15]]),"DNF",CONCATENATE(RANK(rounds_cum_time[[#This Row],[15]],rounds_cum_time[15],1),"."))</f>
        <v>32.</v>
      </c>
      <c r="Y45" s="141" t="str">
        <f>IF(ISBLANK(laps_times[[#This Row],[16]]),"DNF",CONCATENATE(RANK(rounds_cum_time[[#This Row],[16]],rounds_cum_time[16],1),"."))</f>
        <v>32.</v>
      </c>
      <c r="Z45" s="141" t="str">
        <f>IF(ISBLANK(laps_times[[#This Row],[17]]),"DNF",CONCATENATE(RANK(rounds_cum_time[[#This Row],[17]],rounds_cum_time[17],1),"."))</f>
        <v>32.</v>
      </c>
      <c r="AA45" s="141" t="str">
        <f>IF(ISBLANK(laps_times[[#This Row],[18]]),"DNF",CONCATENATE(RANK(rounds_cum_time[[#This Row],[18]],rounds_cum_time[18],1),"."))</f>
        <v>32.</v>
      </c>
      <c r="AB45" s="141" t="str">
        <f>IF(ISBLANK(laps_times[[#This Row],[19]]),"DNF",CONCATENATE(RANK(rounds_cum_time[[#This Row],[19]],rounds_cum_time[19],1),"."))</f>
        <v>32.</v>
      </c>
      <c r="AC45" s="141" t="str">
        <f>IF(ISBLANK(laps_times[[#This Row],[20]]),"DNF",CONCATENATE(RANK(rounds_cum_time[[#This Row],[20]],rounds_cum_time[20],1),"."))</f>
        <v>32.</v>
      </c>
      <c r="AD45" s="141" t="str">
        <f>IF(ISBLANK(laps_times[[#This Row],[21]]),"DNF",CONCATENATE(RANK(rounds_cum_time[[#This Row],[21]],rounds_cum_time[21],1),"."))</f>
        <v>32.</v>
      </c>
      <c r="AE45" s="141" t="str">
        <f>IF(ISBLANK(laps_times[[#This Row],[22]]),"DNF",CONCATENATE(RANK(rounds_cum_time[[#This Row],[22]],rounds_cum_time[22],1),"."))</f>
        <v>32.</v>
      </c>
      <c r="AF45" s="141" t="str">
        <f>IF(ISBLANK(laps_times[[#This Row],[23]]),"DNF",CONCATENATE(RANK(rounds_cum_time[[#This Row],[23]],rounds_cum_time[23],1),"."))</f>
        <v>32.</v>
      </c>
      <c r="AG45" s="141" t="str">
        <f>IF(ISBLANK(laps_times[[#This Row],[24]]),"DNF",CONCATENATE(RANK(rounds_cum_time[[#This Row],[24]],rounds_cum_time[24],1),"."))</f>
        <v>32.</v>
      </c>
      <c r="AH45" s="141" t="str">
        <f>IF(ISBLANK(laps_times[[#This Row],[25]]),"DNF",CONCATENATE(RANK(rounds_cum_time[[#This Row],[25]],rounds_cum_time[25],1),"."))</f>
        <v>31.</v>
      </c>
      <c r="AI45" s="141" t="str">
        <f>IF(ISBLANK(laps_times[[#This Row],[26]]),"DNF",CONCATENATE(RANK(rounds_cum_time[[#This Row],[26]],rounds_cum_time[26],1),"."))</f>
        <v>31.</v>
      </c>
      <c r="AJ45" s="141" t="str">
        <f>IF(ISBLANK(laps_times[[#This Row],[27]]),"DNF",CONCATENATE(RANK(rounds_cum_time[[#This Row],[27]],rounds_cum_time[27],1),"."))</f>
        <v>32.</v>
      </c>
      <c r="AK45" s="141" t="str">
        <f>IF(ISBLANK(laps_times[[#This Row],[28]]),"DNF",CONCATENATE(RANK(rounds_cum_time[[#This Row],[28]],rounds_cum_time[28],1),"."))</f>
        <v>31.</v>
      </c>
      <c r="AL45" s="141" t="str">
        <f>IF(ISBLANK(laps_times[[#This Row],[29]]),"DNF",CONCATENATE(RANK(rounds_cum_time[[#This Row],[29]],rounds_cum_time[29],1),"."))</f>
        <v>31.</v>
      </c>
      <c r="AM45" s="141" t="str">
        <f>IF(ISBLANK(laps_times[[#This Row],[30]]),"DNF",CONCATENATE(RANK(rounds_cum_time[[#This Row],[30]],rounds_cum_time[30],1),"."))</f>
        <v>31.</v>
      </c>
      <c r="AN45" s="141" t="str">
        <f>IF(ISBLANK(laps_times[[#This Row],[31]]),"DNF",CONCATENATE(RANK(rounds_cum_time[[#This Row],[31]],rounds_cum_time[31],1),"."))</f>
        <v>31.</v>
      </c>
      <c r="AO45" s="141" t="str">
        <f>IF(ISBLANK(laps_times[[#This Row],[32]]),"DNF",CONCATENATE(RANK(rounds_cum_time[[#This Row],[32]],rounds_cum_time[32],1),"."))</f>
        <v>30.</v>
      </c>
      <c r="AP45" s="141" t="str">
        <f>IF(ISBLANK(laps_times[[#This Row],[33]]),"DNF",CONCATENATE(RANK(rounds_cum_time[[#This Row],[33]],rounds_cum_time[33],1),"."))</f>
        <v>30.</v>
      </c>
      <c r="AQ45" s="141" t="str">
        <f>IF(ISBLANK(laps_times[[#This Row],[34]]),"DNF",CONCATENATE(RANK(rounds_cum_time[[#This Row],[34]],rounds_cum_time[34],1),"."))</f>
        <v>30.</v>
      </c>
      <c r="AR45" s="141" t="str">
        <f>IF(ISBLANK(laps_times[[#This Row],[35]]),"DNF",CONCATENATE(RANK(rounds_cum_time[[#This Row],[35]],rounds_cum_time[35],1),"."))</f>
        <v>30.</v>
      </c>
      <c r="AS45" s="141" t="str">
        <f>IF(ISBLANK(laps_times[[#This Row],[36]]),"DNF",CONCATENATE(RANK(rounds_cum_time[[#This Row],[36]],rounds_cum_time[36],1),"."))</f>
        <v>30.</v>
      </c>
      <c r="AT45" s="141" t="str">
        <f>IF(ISBLANK(laps_times[[#This Row],[37]]),"DNF",CONCATENATE(RANK(rounds_cum_time[[#This Row],[37]],rounds_cum_time[37],1),"."))</f>
        <v>30.</v>
      </c>
      <c r="AU45" s="141" t="str">
        <f>IF(ISBLANK(laps_times[[#This Row],[38]]),"DNF",CONCATENATE(RANK(rounds_cum_time[[#This Row],[38]],rounds_cum_time[38],1),"."))</f>
        <v>30.</v>
      </c>
      <c r="AV45" s="141" t="str">
        <f>IF(ISBLANK(laps_times[[#This Row],[39]]),"DNF",CONCATENATE(RANK(rounds_cum_time[[#This Row],[39]],rounds_cum_time[39],1),"."))</f>
        <v>30.</v>
      </c>
      <c r="AW45" s="141" t="str">
        <f>IF(ISBLANK(laps_times[[#This Row],[40]]),"DNF",CONCATENATE(RANK(rounds_cum_time[[#This Row],[40]],rounds_cum_time[40],1),"."))</f>
        <v>29.</v>
      </c>
      <c r="AX45" s="141" t="str">
        <f>IF(ISBLANK(laps_times[[#This Row],[41]]),"DNF",CONCATENATE(RANK(rounds_cum_time[[#This Row],[41]],rounds_cum_time[41],1),"."))</f>
        <v>30.</v>
      </c>
      <c r="AY45" s="141" t="str">
        <f>IF(ISBLANK(laps_times[[#This Row],[42]]),"DNF",CONCATENATE(RANK(rounds_cum_time[[#This Row],[42]],rounds_cum_time[42],1),"."))</f>
        <v>30.</v>
      </c>
      <c r="AZ45" s="141" t="str">
        <f>IF(ISBLANK(laps_times[[#This Row],[43]]),"DNF",CONCATENATE(RANK(rounds_cum_time[[#This Row],[43]],rounds_cum_time[43],1),"."))</f>
        <v>29.</v>
      </c>
      <c r="BA45" s="141" t="str">
        <f>IF(ISBLANK(laps_times[[#This Row],[44]]),"DNF",CONCATENATE(RANK(rounds_cum_time[[#This Row],[44]],rounds_cum_time[44],1),"."))</f>
        <v>30.</v>
      </c>
      <c r="BB45" s="141" t="str">
        <f>IF(ISBLANK(laps_times[[#This Row],[45]]),"DNF",CONCATENATE(RANK(rounds_cum_time[[#This Row],[45]],rounds_cum_time[45],1),"."))</f>
        <v>33.</v>
      </c>
      <c r="BC45" s="141" t="str">
        <f>IF(ISBLANK(laps_times[[#This Row],[46]]),"DNF",CONCATENATE(RANK(rounds_cum_time[[#This Row],[46]],rounds_cum_time[46],1),"."))</f>
        <v>33.</v>
      </c>
      <c r="BD45" s="141" t="str">
        <f>IF(ISBLANK(laps_times[[#This Row],[47]]),"DNF",CONCATENATE(RANK(rounds_cum_time[[#This Row],[47]],rounds_cum_time[47],1),"."))</f>
        <v>33.</v>
      </c>
      <c r="BE45" s="141" t="str">
        <f>IF(ISBLANK(laps_times[[#This Row],[48]]),"DNF",CONCATENATE(RANK(rounds_cum_time[[#This Row],[48]],rounds_cum_time[48],1),"."))</f>
        <v>34.</v>
      </c>
      <c r="BF45" s="141" t="str">
        <f>IF(ISBLANK(laps_times[[#This Row],[49]]),"DNF",CONCATENATE(RANK(rounds_cum_time[[#This Row],[49]],rounds_cum_time[49],1),"."))</f>
        <v>33.</v>
      </c>
      <c r="BG45" s="141" t="str">
        <f>IF(ISBLANK(laps_times[[#This Row],[50]]),"DNF",CONCATENATE(RANK(rounds_cum_time[[#This Row],[50]],rounds_cum_time[50],1),"."))</f>
        <v>34.</v>
      </c>
      <c r="BH45" s="141" t="str">
        <f>IF(ISBLANK(laps_times[[#This Row],[51]]),"DNF",CONCATENATE(RANK(rounds_cum_time[[#This Row],[51]],rounds_cum_time[51],1),"."))</f>
        <v>33.</v>
      </c>
      <c r="BI45" s="141" t="str">
        <f>IF(ISBLANK(laps_times[[#This Row],[52]]),"DNF",CONCATENATE(RANK(rounds_cum_time[[#This Row],[52]],rounds_cum_time[52],1),"."))</f>
        <v>33.</v>
      </c>
      <c r="BJ45" s="141" t="str">
        <f>IF(ISBLANK(laps_times[[#This Row],[53]]),"DNF",CONCATENATE(RANK(rounds_cum_time[[#This Row],[53]],rounds_cum_time[53],1),"."))</f>
        <v>36.</v>
      </c>
      <c r="BK45" s="141" t="str">
        <f>IF(ISBLANK(laps_times[[#This Row],[54]]),"DNF",CONCATENATE(RANK(rounds_cum_time[[#This Row],[54]],rounds_cum_time[54],1),"."))</f>
        <v>37.</v>
      </c>
      <c r="BL45" s="141" t="str">
        <f>IF(ISBLANK(laps_times[[#This Row],[55]]),"DNF",CONCATENATE(RANK(rounds_cum_time[[#This Row],[55]],rounds_cum_time[55],1),"."))</f>
        <v>38.</v>
      </c>
      <c r="BM45" s="141" t="str">
        <f>IF(ISBLANK(laps_times[[#This Row],[56]]),"DNF",CONCATENATE(RANK(rounds_cum_time[[#This Row],[56]],rounds_cum_time[56],1),"."))</f>
        <v>38.</v>
      </c>
      <c r="BN45" s="141" t="str">
        <f>IF(ISBLANK(laps_times[[#This Row],[57]]),"DNF",CONCATENATE(RANK(rounds_cum_time[[#This Row],[57]],rounds_cum_time[57],1),"."))</f>
        <v>38.</v>
      </c>
      <c r="BO45" s="141" t="str">
        <f>IF(ISBLANK(laps_times[[#This Row],[58]]),"DNF",CONCATENATE(RANK(rounds_cum_time[[#This Row],[58]],rounds_cum_time[58],1),"."))</f>
        <v>39.</v>
      </c>
      <c r="BP45" s="141" t="str">
        <f>IF(ISBLANK(laps_times[[#This Row],[59]]),"DNF",CONCATENATE(RANK(rounds_cum_time[[#This Row],[59]],rounds_cum_time[59],1),"."))</f>
        <v>39.</v>
      </c>
      <c r="BQ45" s="141" t="str">
        <f>IF(ISBLANK(laps_times[[#This Row],[60]]),"DNF",CONCATENATE(RANK(rounds_cum_time[[#This Row],[60]],rounds_cum_time[60],1),"."))</f>
        <v>39.</v>
      </c>
      <c r="BR45" s="141" t="str">
        <f>IF(ISBLANK(laps_times[[#This Row],[61]]),"DNF",CONCATENATE(RANK(rounds_cum_time[[#This Row],[61]],rounds_cum_time[61],1),"."))</f>
        <v>40.</v>
      </c>
      <c r="BS45" s="141" t="str">
        <f>IF(ISBLANK(laps_times[[#This Row],[62]]),"DNF",CONCATENATE(RANK(rounds_cum_time[[#This Row],[62]],rounds_cum_time[62],1),"."))</f>
        <v>40.</v>
      </c>
      <c r="BT45" s="142" t="str">
        <f>IF(ISBLANK(laps_times[[#This Row],[63]]),"DNF",CONCATENATE(RANK(rounds_cum_time[[#This Row],[63]],rounds_cum_time[63],1),"."))</f>
        <v>40.</v>
      </c>
    </row>
    <row r="46" spans="2:72" x14ac:dyDescent="0.2">
      <c r="B46" s="130">
        <f>laps_times[[#This Row],[poř]]</f>
        <v>41</v>
      </c>
      <c r="C46" s="140">
        <f>laps_times[[#This Row],[s.č.]]</f>
        <v>33</v>
      </c>
      <c r="D46" s="131" t="str">
        <f>laps_times[[#This Row],[jméno]]</f>
        <v>Pojsl Jan</v>
      </c>
      <c r="E46" s="132">
        <f>laps_times[[#This Row],[roč]]</f>
        <v>1972</v>
      </c>
      <c r="F46" s="132" t="str">
        <f>laps_times[[#This Row],[kat]]</f>
        <v>M3</v>
      </c>
      <c r="G46" s="132">
        <f>laps_times[[#This Row],[poř_kat]]</f>
        <v>18</v>
      </c>
      <c r="H46" s="131" t="str">
        <f>IF(ISBLANK(laps_times[[#This Row],[klub]]),"-",laps_times[[#This Row],[klub]])</f>
        <v>Intelis</v>
      </c>
      <c r="I46" s="134">
        <f>laps_times[[#This Row],[celk. čas]]</f>
        <v>0.14469690972222224</v>
      </c>
      <c r="J46" s="141" t="str">
        <f>IF(ISBLANK(laps_times[[#This Row],[1]]),"DNF",CONCATENATE(RANK(rounds_cum_time[[#This Row],[1]],rounds_cum_time[1],1),"."))</f>
        <v>61.</v>
      </c>
      <c r="K46" s="141" t="str">
        <f>IF(ISBLANK(laps_times[[#This Row],[2]]),"DNF",CONCATENATE(RANK(rounds_cum_time[[#This Row],[2]],rounds_cum_time[2],1),"."))</f>
        <v>62.</v>
      </c>
      <c r="L46" s="141" t="str">
        <f>IF(ISBLANK(laps_times[[#This Row],[3]]),"DNF",CONCATENATE(RANK(rounds_cum_time[[#This Row],[3]],rounds_cum_time[3],1),"."))</f>
        <v>63.</v>
      </c>
      <c r="M46" s="141" t="str">
        <f>IF(ISBLANK(laps_times[[#This Row],[4]]),"DNF",CONCATENATE(RANK(rounds_cum_time[[#This Row],[4]],rounds_cum_time[4],1),"."))</f>
        <v>66.</v>
      </c>
      <c r="N46" s="141" t="str">
        <f>IF(ISBLANK(laps_times[[#This Row],[5]]),"DNF",CONCATENATE(RANK(rounds_cum_time[[#This Row],[5]],rounds_cum_time[5],1),"."))</f>
        <v>63.</v>
      </c>
      <c r="O46" s="141" t="str">
        <f>IF(ISBLANK(laps_times[[#This Row],[6]]),"DNF",CONCATENATE(RANK(rounds_cum_time[[#This Row],[6]],rounds_cum_time[6],1),"."))</f>
        <v>64.</v>
      </c>
      <c r="P46" s="141" t="str">
        <f>IF(ISBLANK(laps_times[[#This Row],[7]]),"DNF",CONCATENATE(RANK(rounds_cum_time[[#This Row],[7]],rounds_cum_time[7],1),"."))</f>
        <v>64.</v>
      </c>
      <c r="Q46" s="141" t="str">
        <f>IF(ISBLANK(laps_times[[#This Row],[8]]),"DNF",CONCATENATE(RANK(rounds_cum_time[[#This Row],[8]],rounds_cum_time[8],1),"."))</f>
        <v>63.</v>
      </c>
      <c r="R46" s="141" t="str">
        <f>IF(ISBLANK(laps_times[[#This Row],[9]]),"DNF",CONCATENATE(RANK(rounds_cum_time[[#This Row],[9]],rounds_cum_time[9],1),"."))</f>
        <v>63.</v>
      </c>
      <c r="S46" s="141" t="str">
        <f>IF(ISBLANK(laps_times[[#This Row],[10]]),"DNF",CONCATENATE(RANK(rounds_cum_time[[#This Row],[10]],rounds_cum_time[10],1),"."))</f>
        <v>61.</v>
      </c>
      <c r="T46" s="141" t="str">
        <f>IF(ISBLANK(laps_times[[#This Row],[11]]),"DNF",CONCATENATE(RANK(rounds_cum_time[[#This Row],[11]],rounds_cum_time[11],1),"."))</f>
        <v>63.</v>
      </c>
      <c r="U46" s="141" t="str">
        <f>IF(ISBLANK(laps_times[[#This Row],[12]]),"DNF",CONCATENATE(RANK(rounds_cum_time[[#This Row],[12]],rounds_cum_time[12],1),"."))</f>
        <v>63.</v>
      </c>
      <c r="V46" s="141" t="str">
        <f>IF(ISBLANK(laps_times[[#This Row],[13]]),"DNF",CONCATENATE(RANK(rounds_cum_time[[#This Row],[13]],rounds_cum_time[13],1),"."))</f>
        <v>64.</v>
      </c>
      <c r="W46" s="141" t="str">
        <f>IF(ISBLANK(laps_times[[#This Row],[14]]),"DNF",CONCATENATE(RANK(rounds_cum_time[[#This Row],[14]],rounds_cum_time[14],1),"."))</f>
        <v>56.</v>
      </c>
      <c r="X46" s="141" t="str">
        <f>IF(ISBLANK(laps_times[[#This Row],[15]]),"DNF",CONCATENATE(RANK(rounds_cum_time[[#This Row],[15]],rounds_cum_time[15],1),"."))</f>
        <v>56.</v>
      </c>
      <c r="Y46" s="141" t="str">
        <f>IF(ISBLANK(laps_times[[#This Row],[16]]),"DNF",CONCATENATE(RANK(rounds_cum_time[[#This Row],[16]],rounds_cum_time[16],1),"."))</f>
        <v>57.</v>
      </c>
      <c r="Z46" s="141" t="str">
        <f>IF(ISBLANK(laps_times[[#This Row],[17]]),"DNF",CONCATENATE(RANK(rounds_cum_time[[#This Row],[17]],rounds_cum_time[17],1),"."))</f>
        <v>58.</v>
      </c>
      <c r="AA46" s="141" t="str">
        <f>IF(ISBLANK(laps_times[[#This Row],[18]]),"DNF",CONCATENATE(RANK(rounds_cum_time[[#This Row],[18]],rounds_cum_time[18],1),"."))</f>
        <v>58.</v>
      </c>
      <c r="AB46" s="141" t="str">
        <f>IF(ISBLANK(laps_times[[#This Row],[19]]),"DNF",CONCATENATE(RANK(rounds_cum_time[[#This Row],[19]],rounds_cum_time[19],1),"."))</f>
        <v>57.</v>
      </c>
      <c r="AC46" s="141" t="str">
        <f>IF(ISBLANK(laps_times[[#This Row],[20]]),"DNF",CONCATENATE(RANK(rounds_cum_time[[#This Row],[20]],rounds_cum_time[20],1),"."))</f>
        <v>59.</v>
      </c>
      <c r="AD46" s="141" t="str">
        <f>IF(ISBLANK(laps_times[[#This Row],[21]]),"DNF",CONCATENATE(RANK(rounds_cum_time[[#This Row],[21]],rounds_cum_time[21],1),"."))</f>
        <v>60.</v>
      </c>
      <c r="AE46" s="141" t="str">
        <f>IF(ISBLANK(laps_times[[#This Row],[22]]),"DNF",CONCATENATE(RANK(rounds_cum_time[[#This Row],[22]],rounds_cum_time[22],1),"."))</f>
        <v>60.</v>
      </c>
      <c r="AF46" s="141" t="str">
        <f>IF(ISBLANK(laps_times[[#This Row],[23]]),"DNF",CONCATENATE(RANK(rounds_cum_time[[#This Row],[23]],rounds_cum_time[23],1),"."))</f>
        <v>58.</v>
      </c>
      <c r="AG46" s="141" t="str">
        <f>IF(ISBLANK(laps_times[[#This Row],[24]]),"DNF",CONCATENATE(RANK(rounds_cum_time[[#This Row],[24]],rounds_cum_time[24],1),"."))</f>
        <v>58.</v>
      </c>
      <c r="AH46" s="141" t="str">
        <f>IF(ISBLANK(laps_times[[#This Row],[25]]),"DNF",CONCATENATE(RANK(rounds_cum_time[[#This Row],[25]],rounds_cum_time[25],1),"."))</f>
        <v>58.</v>
      </c>
      <c r="AI46" s="141" t="str">
        <f>IF(ISBLANK(laps_times[[#This Row],[26]]),"DNF",CONCATENATE(RANK(rounds_cum_time[[#This Row],[26]],rounds_cum_time[26],1),"."))</f>
        <v>58.</v>
      </c>
      <c r="AJ46" s="141" t="str">
        <f>IF(ISBLANK(laps_times[[#This Row],[27]]),"DNF",CONCATENATE(RANK(rounds_cum_time[[#This Row],[27]],rounds_cum_time[27],1),"."))</f>
        <v>58.</v>
      </c>
      <c r="AK46" s="141" t="str">
        <f>IF(ISBLANK(laps_times[[#This Row],[28]]),"DNF",CONCATENATE(RANK(rounds_cum_time[[#This Row],[28]],rounds_cum_time[28],1),"."))</f>
        <v>58.</v>
      </c>
      <c r="AL46" s="141" t="str">
        <f>IF(ISBLANK(laps_times[[#This Row],[29]]),"DNF",CONCATENATE(RANK(rounds_cum_time[[#This Row],[29]],rounds_cum_time[29],1),"."))</f>
        <v>58.</v>
      </c>
      <c r="AM46" s="141" t="str">
        <f>IF(ISBLANK(laps_times[[#This Row],[30]]),"DNF",CONCATENATE(RANK(rounds_cum_time[[#This Row],[30]],rounds_cum_time[30],1),"."))</f>
        <v>58.</v>
      </c>
      <c r="AN46" s="141" t="str">
        <f>IF(ISBLANK(laps_times[[#This Row],[31]]),"DNF",CONCATENATE(RANK(rounds_cum_time[[#This Row],[31]],rounds_cum_time[31],1),"."))</f>
        <v>58.</v>
      </c>
      <c r="AO46" s="141" t="str">
        <f>IF(ISBLANK(laps_times[[#This Row],[32]]),"DNF",CONCATENATE(RANK(rounds_cum_time[[#This Row],[32]],rounds_cum_time[32],1),"."))</f>
        <v>58.</v>
      </c>
      <c r="AP46" s="141" t="str">
        <f>IF(ISBLANK(laps_times[[#This Row],[33]]),"DNF",CONCATENATE(RANK(rounds_cum_time[[#This Row],[33]],rounds_cum_time[33],1),"."))</f>
        <v>57.</v>
      </c>
      <c r="AQ46" s="141" t="str">
        <f>IF(ISBLANK(laps_times[[#This Row],[34]]),"DNF",CONCATENATE(RANK(rounds_cum_time[[#This Row],[34]],rounds_cum_time[34],1),"."))</f>
        <v>54.</v>
      </c>
      <c r="AR46" s="141" t="str">
        <f>IF(ISBLANK(laps_times[[#This Row],[35]]),"DNF",CONCATENATE(RANK(rounds_cum_time[[#This Row],[35]],rounds_cum_time[35],1),"."))</f>
        <v>54.</v>
      </c>
      <c r="AS46" s="141" t="str">
        <f>IF(ISBLANK(laps_times[[#This Row],[36]]),"DNF",CONCATENATE(RANK(rounds_cum_time[[#This Row],[36]],rounds_cum_time[36],1),"."))</f>
        <v>53.</v>
      </c>
      <c r="AT46" s="141" t="str">
        <f>IF(ISBLANK(laps_times[[#This Row],[37]]),"DNF",CONCATENATE(RANK(rounds_cum_time[[#This Row],[37]],rounds_cum_time[37],1),"."))</f>
        <v>53.</v>
      </c>
      <c r="AU46" s="141" t="str">
        <f>IF(ISBLANK(laps_times[[#This Row],[38]]),"DNF",CONCATENATE(RANK(rounds_cum_time[[#This Row],[38]],rounds_cum_time[38],1),"."))</f>
        <v>53.</v>
      </c>
      <c r="AV46" s="141" t="str">
        <f>IF(ISBLANK(laps_times[[#This Row],[39]]),"DNF",CONCATENATE(RANK(rounds_cum_time[[#This Row],[39]],rounds_cum_time[39],1),"."))</f>
        <v>53.</v>
      </c>
      <c r="AW46" s="141" t="str">
        <f>IF(ISBLANK(laps_times[[#This Row],[40]]),"DNF",CONCATENATE(RANK(rounds_cum_time[[#This Row],[40]],rounds_cum_time[40],1),"."))</f>
        <v>53.</v>
      </c>
      <c r="AX46" s="141" t="str">
        <f>IF(ISBLANK(laps_times[[#This Row],[41]]),"DNF",CONCATENATE(RANK(rounds_cum_time[[#This Row],[41]],rounds_cum_time[41],1),"."))</f>
        <v>53.</v>
      </c>
      <c r="AY46" s="141" t="str">
        <f>IF(ISBLANK(laps_times[[#This Row],[42]]),"DNF",CONCATENATE(RANK(rounds_cum_time[[#This Row],[42]],rounds_cum_time[42],1),"."))</f>
        <v>53.</v>
      </c>
      <c r="AZ46" s="141" t="str">
        <f>IF(ISBLANK(laps_times[[#This Row],[43]]),"DNF",CONCATENATE(RANK(rounds_cum_time[[#This Row],[43]],rounds_cum_time[43],1),"."))</f>
        <v>52.</v>
      </c>
      <c r="BA46" s="141" t="str">
        <f>IF(ISBLANK(laps_times[[#This Row],[44]]),"DNF",CONCATENATE(RANK(rounds_cum_time[[#This Row],[44]],rounds_cum_time[44],1),"."))</f>
        <v>49.</v>
      </c>
      <c r="BB46" s="141" t="str">
        <f>IF(ISBLANK(laps_times[[#This Row],[45]]),"DNF",CONCATENATE(RANK(rounds_cum_time[[#This Row],[45]],rounds_cum_time[45],1),"."))</f>
        <v>49.</v>
      </c>
      <c r="BC46" s="141" t="str">
        <f>IF(ISBLANK(laps_times[[#This Row],[46]]),"DNF",CONCATENATE(RANK(rounds_cum_time[[#This Row],[46]],rounds_cum_time[46],1),"."))</f>
        <v>48.</v>
      </c>
      <c r="BD46" s="141" t="str">
        <f>IF(ISBLANK(laps_times[[#This Row],[47]]),"DNF",CONCATENATE(RANK(rounds_cum_time[[#This Row],[47]],rounds_cum_time[47],1),"."))</f>
        <v>47.</v>
      </c>
      <c r="BE46" s="141" t="str">
        <f>IF(ISBLANK(laps_times[[#This Row],[48]]),"DNF",CONCATENATE(RANK(rounds_cum_time[[#This Row],[48]],rounds_cum_time[48],1),"."))</f>
        <v>47.</v>
      </c>
      <c r="BF46" s="141" t="str">
        <f>IF(ISBLANK(laps_times[[#This Row],[49]]),"DNF",CONCATENATE(RANK(rounds_cum_time[[#This Row],[49]],rounds_cum_time[49],1),"."))</f>
        <v>47.</v>
      </c>
      <c r="BG46" s="141" t="str">
        <f>IF(ISBLANK(laps_times[[#This Row],[50]]),"DNF",CONCATENATE(RANK(rounds_cum_time[[#This Row],[50]],rounds_cum_time[50],1),"."))</f>
        <v>47.</v>
      </c>
      <c r="BH46" s="141" t="str">
        <f>IF(ISBLANK(laps_times[[#This Row],[51]]),"DNF",CONCATENATE(RANK(rounds_cum_time[[#This Row],[51]],rounds_cum_time[51],1),"."))</f>
        <v>46.</v>
      </c>
      <c r="BI46" s="141" t="str">
        <f>IF(ISBLANK(laps_times[[#This Row],[52]]),"DNF",CONCATENATE(RANK(rounds_cum_time[[#This Row],[52]],rounds_cum_time[52],1),"."))</f>
        <v>45.</v>
      </c>
      <c r="BJ46" s="141" t="str">
        <f>IF(ISBLANK(laps_times[[#This Row],[53]]),"DNF",CONCATENATE(RANK(rounds_cum_time[[#This Row],[53]],rounds_cum_time[53],1),"."))</f>
        <v>45.</v>
      </c>
      <c r="BK46" s="141" t="str">
        <f>IF(ISBLANK(laps_times[[#This Row],[54]]),"DNF",CONCATENATE(RANK(rounds_cum_time[[#This Row],[54]],rounds_cum_time[54],1),"."))</f>
        <v>44.</v>
      </c>
      <c r="BL46" s="141" t="str">
        <f>IF(ISBLANK(laps_times[[#This Row],[55]]),"DNF",CONCATENATE(RANK(rounds_cum_time[[#This Row],[55]],rounds_cum_time[55],1),"."))</f>
        <v>44.</v>
      </c>
      <c r="BM46" s="141" t="str">
        <f>IF(ISBLANK(laps_times[[#This Row],[56]]),"DNF",CONCATENATE(RANK(rounds_cum_time[[#This Row],[56]],rounds_cum_time[56],1),"."))</f>
        <v>44.</v>
      </c>
      <c r="BN46" s="141" t="str">
        <f>IF(ISBLANK(laps_times[[#This Row],[57]]),"DNF",CONCATENATE(RANK(rounds_cum_time[[#This Row],[57]],rounds_cum_time[57],1),"."))</f>
        <v>44.</v>
      </c>
      <c r="BO46" s="141" t="str">
        <f>IF(ISBLANK(laps_times[[#This Row],[58]]),"DNF",CONCATENATE(RANK(rounds_cum_time[[#This Row],[58]],rounds_cum_time[58],1),"."))</f>
        <v>43.</v>
      </c>
      <c r="BP46" s="141" t="str">
        <f>IF(ISBLANK(laps_times[[#This Row],[59]]),"DNF",CONCATENATE(RANK(rounds_cum_time[[#This Row],[59]],rounds_cum_time[59],1),"."))</f>
        <v>41.</v>
      </c>
      <c r="BQ46" s="141" t="str">
        <f>IF(ISBLANK(laps_times[[#This Row],[60]]),"DNF",CONCATENATE(RANK(rounds_cum_time[[#This Row],[60]],rounds_cum_time[60],1),"."))</f>
        <v>41.</v>
      </c>
      <c r="BR46" s="141" t="str">
        <f>IF(ISBLANK(laps_times[[#This Row],[61]]),"DNF",CONCATENATE(RANK(rounds_cum_time[[#This Row],[61]],rounds_cum_time[61],1),"."))</f>
        <v>41.</v>
      </c>
      <c r="BS46" s="141" t="str">
        <f>IF(ISBLANK(laps_times[[#This Row],[62]]),"DNF",CONCATENATE(RANK(rounds_cum_time[[#This Row],[62]],rounds_cum_time[62],1),"."))</f>
        <v>41.</v>
      </c>
      <c r="BT46" s="142" t="str">
        <f>IF(ISBLANK(laps_times[[#This Row],[63]]),"DNF",CONCATENATE(RANK(rounds_cum_time[[#This Row],[63]],rounds_cum_time[63],1),"."))</f>
        <v>41.</v>
      </c>
    </row>
    <row r="47" spans="2:72" x14ac:dyDescent="0.2">
      <c r="B47" s="130">
        <f>laps_times[[#This Row],[poř]]</f>
        <v>42</v>
      </c>
      <c r="C47" s="140">
        <f>laps_times[[#This Row],[s.č.]]</f>
        <v>91</v>
      </c>
      <c r="D47" s="131" t="str">
        <f>laps_times[[#This Row],[jméno]]</f>
        <v>Dudák Zdeněk</v>
      </c>
      <c r="E47" s="132">
        <f>laps_times[[#This Row],[roč]]</f>
        <v>1981</v>
      </c>
      <c r="F47" s="132" t="str">
        <f>laps_times[[#This Row],[kat]]</f>
        <v>M2</v>
      </c>
      <c r="G47" s="132">
        <f>laps_times[[#This Row],[poř_kat]]</f>
        <v>15</v>
      </c>
      <c r="H47" s="131" t="str">
        <f>IF(ISBLANK(laps_times[[#This Row],[klub]]),"-",laps_times[[#This Row],[klub]])</f>
        <v>-</v>
      </c>
      <c r="I47" s="134">
        <f>laps_times[[#This Row],[celk. čas]]</f>
        <v>0.14510209490740741</v>
      </c>
      <c r="J47" s="141" t="str">
        <f>IF(ISBLANK(laps_times[[#This Row],[1]]),"DNF",CONCATENATE(RANK(rounds_cum_time[[#This Row],[1]],rounds_cum_time[1],1),"."))</f>
        <v>50.</v>
      </c>
      <c r="K47" s="141" t="str">
        <f>IF(ISBLANK(laps_times[[#This Row],[2]]),"DNF",CONCATENATE(RANK(rounds_cum_time[[#This Row],[2]],rounds_cum_time[2],1),"."))</f>
        <v>55.</v>
      </c>
      <c r="L47" s="141" t="str">
        <f>IF(ISBLANK(laps_times[[#This Row],[3]]),"DNF",CONCATENATE(RANK(rounds_cum_time[[#This Row],[3]],rounds_cum_time[3],1),"."))</f>
        <v>59.</v>
      </c>
      <c r="M47" s="141" t="str">
        <f>IF(ISBLANK(laps_times[[#This Row],[4]]),"DNF",CONCATENATE(RANK(rounds_cum_time[[#This Row],[4]],rounds_cum_time[4],1),"."))</f>
        <v>56.</v>
      </c>
      <c r="N47" s="141" t="str">
        <f>IF(ISBLANK(laps_times[[#This Row],[5]]),"DNF",CONCATENATE(RANK(rounds_cum_time[[#This Row],[5]],rounds_cum_time[5],1),"."))</f>
        <v>56.</v>
      </c>
      <c r="O47" s="141" t="str">
        <f>IF(ISBLANK(laps_times[[#This Row],[6]]),"DNF",CONCATENATE(RANK(rounds_cum_time[[#This Row],[6]],rounds_cum_time[6],1),"."))</f>
        <v>55.</v>
      </c>
      <c r="P47" s="141" t="str">
        <f>IF(ISBLANK(laps_times[[#This Row],[7]]),"DNF",CONCATENATE(RANK(rounds_cum_time[[#This Row],[7]],rounds_cum_time[7],1),"."))</f>
        <v>54.</v>
      </c>
      <c r="Q47" s="141" t="str">
        <f>IF(ISBLANK(laps_times[[#This Row],[8]]),"DNF",CONCATENATE(RANK(rounds_cum_time[[#This Row],[8]],rounds_cum_time[8],1),"."))</f>
        <v>55.</v>
      </c>
      <c r="R47" s="141" t="str">
        <f>IF(ISBLANK(laps_times[[#This Row],[9]]),"DNF",CONCATENATE(RANK(rounds_cum_time[[#This Row],[9]],rounds_cum_time[9],1),"."))</f>
        <v>51.</v>
      </c>
      <c r="S47" s="141" t="str">
        <f>IF(ISBLANK(laps_times[[#This Row],[10]]),"DNF",CONCATENATE(RANK(rounds_cum_time[[#This Row],[10]],rounds_cum_time[10],1),"."))</f>
        <v>51.</v>
      </c>
      <c r="T47" s="141" t="str">
        <f>IF(ISBLANK(laps_times[[#This Row],[11]]),"DNF",CONCATENATE(RANK(rounds_cum_time[[#This Row],[11]],rounds_cum_time[11],1),"."))</f>
        <v>51.</v>
      </c>
      <c r="U47" s="141" t="str">
        <f>IF(ISBLANK(laps_times[[#This Row],[12]]),"DNF",CONCATENATE(RANK(rounds_cum_time[[#This Row],[12]],rounds_cum_time[12],1),"."))</f>
        <v>51.</v>
      </c>
      <c r="V47" s="141" t="str">
        <f>IF(ISBLANK(laps_times[[#This Row],[13]]),"DNF",CONCATENATE(RANK(rounds_cum_time[[#This Row],[13]],rounds_cum_time[13],1),"."))</f>
        <v>50.</v>
      </c>
      <c r="W47" s="141" t="str">
        <f>IF(ISBLANK(laps_times[[#This Row],[14]]),"DNF",CONCATENATE(RANK(rounds_cum_time[[#This Row],[14]],rounds_cum_time[14],1),"."))</f>
        <v>50.</v>
      </c>
      <c r="X47" s="141" t="str">
        <f>IF(ISBLANK(laps_times[[#This Row],[15]]),"DNF",CONCATENATE(RANK(rounds_cum_time[[#This Row],[15]],rounds_cum_time[15],1),"."))</f>
        <v>51.</v>
      </c>
      <c r="Y47" s="141" t="str">
        <f>IF(ISBLANK(laps_times[[#This Row],[16]]),"DNF",CONCATENATE(RANK(rounds_cum_time[[#This Row],[16]],rounds_cum_time[16],1),"."))</f>
        <v>51.</v>
      </c>
      <c r="Z47" s="141" t="str">
        <f>IF(ISBLANK(laps_times[[#This Row],[17]]),"DNF",CONCATENATE(RANK(rounds_cum_time[[#This Row],[17]],rounds_cum_time[17],1),"."))</f>
        <v>51.</v>
      </c>
      <c r="AA47" s="141" t="str">
        <f>IF(ISBLANK(laps_times[[#This Row],[18]]),"DNF",CONCATENATE(RANK(rounds_cum_time[[#This Row],[18]],rounds_cum_time[18],1),"."))</f>
        <v>51.</v>
      </c>
      <c r="AB47" s="141" t="str">
        <f>IF(ISBLANK(laps_times[[#This Row],[19]]),"DNF",CONCATENATE(RANK(rounds_cum_time[[#This Row],[19]],rounds_cum_time[19],1),"."))</f>
        <v>51.</v>
      </c>
      <c r="AC47" s="141" t="str">
        <f>IF(ISBLANK(laps_times[[#This Row],[20]]),"DNF",CONCATENATE(RANK(rounds_cum_time[[#This Row],[20]],rounds_cum_time[20],1),"."))</f>
        <v>51.</v>
      </c>
      <c r="AD47" s="141" t="str">
        <f>IF(ISBLANK(laps_times[[#This Row],[21]]),"DNF",CONCATENATE(RANK(rounds_cum_time[[#This Row],[21]],rounds_cum_time[21],1),"."))</f>
        <v>52.</v>
      </c>
      <c r="AE47" s="141" t="str">
        <f>IF(ISBLANK(laps_times[[#This Row],[22]]),"DNF",CONCATENATE(RANK(rounds_cum_time[[#This Row],[22]],rounds_cum_time[22],1),"."))</f>
        <v>52.</v>
      </c>
      <c r="AF47" s="141" t="str">
        <f>IF(ISBLANK(laps_times[[#This Row],[23]]),"DNF",CONCATENATE(RANK(rounds_cum_time[[#This Row],[23]],rounds_cum_time[23],1),"."))</f>
        <v>52.</v>
      </c>
      <c r="AG47" s="141" t="str">
        <f>IF(ISBLANK(laps_times[[#This Row],[24]]),"DNF",CONCATENATE(RANK(rounds_cum_time[[#This Row],[24]],rounds_cum_time[24],1),"."))</f>
        <v>51.</v>
      </c>
      <c r="AH47" s="141" t="str">
        <f>IF(ISBLANK(laps_times[[#This Row],[25]]),"DNF",CONCATENATE(RANK(rounds_cum_time[[#This Row],[25]],rounds_cum_time[25],1),"."))</f>
        <v>50.</v>
      </c>
      <c r="AI47" s="141" t="str">
        <f>IF(ISBLANK(laps_times[[#This Row],[26]]),"DNF",CONCATENATE(RANK(rounds_cum_time[[#This Row],[26]],rounds_cum_time[26],1),"."))</f>
        <v>50.</v>
      </c>
      <c r="AJ47" s="141" t="str">
        <f>IF(ISBLANK(laps_times[[#This Row],[27]]),"DNF",CONCATENATE(RANK(rounds_cum_time[[#This Row],[27]],rounds_cum_time[27],1),"."))</f>
        <v>49.</v>
      </c>
      <c r="AK47" s="141" t="str">
        <f>IF(ISBLANK(laps_times[[#This Row],[28]]),"DNF",CONCATENATE(RANK(rounds_cum_time[[#This Row],[28]],rounds_cum_time[28],1),"."))</f>
        <v>48.</v>
      </c>
      <c r="AL47" s="141" t="str">
        <f>IF(ISBLANK(laps_times[[#This Row],[29]]),"DNF",CONCATENATE(RANK(rounds_cum_time[[#This Row],[29]],rounds_cum_time[29],1),"."))</f>
        <v>47.</v>
      </c>
      <c r="AM47" s="141" t="str">
        <f>IF(ISBLANK(laps_times[[#This Row],[30]]),"DNF",CONCATENATE(RANK(rounds_cum_time[[#This Row],[30]],rounds_cum_time[30],1),"."))</f>
        <v>47.</v>
      </c>
      <c r="AN47" s="141" t="str">
        <f>IF(ISBLANK(laps_times[[#This Row],[31]]),"DNF",CONCATENATE(RANK(rounds_cum_time[[#This Row],[31]],rounds_cum_time[31],1),"."))</f>
        <v>47.</v>
      </c>
      <c r="AO47" s="141" t="str">
        <f>IF(ISBLANK(laps_times[[#This Row],[32]]),"DNF",CONCATENATE(RANK(rounds_cum_time[[#This Row],[32]],rounds_cum_time[32],1),"."))</f>
        <v>45.</v>
      </c>
      <c r="AP47" s="141" t="str">
        <f>IF(ISBLANK(laps_times[[#This Row],[33]]),"DNF",CONCATENATE(RANK(rounds_cum_time[[#This Row],[33]],rounds_cum_time[33],1),"."))</f>
        <v>45.</v>
      </c>
      <c r="AQ47" s="141" t="str">
        <f>IF(ISBLANK(laps_times[[#This Row],[34]]),"DNF",CONCATENATE(RANK(rounds_cum_time[[#This Row],[34]],rounds_cum_time[34],1),"."))</f>
        <v>45.</v>
      </c>
      <c r="AR47" s="141" t="str">
        <f>IF(ISBLANK(laps_times[[#This Row],[35]]),"DNF",CONCATENATE(RANK(rounds_cum_time[[#This Row],[35]],rounds_cum_time[35],1),"."))</f>
        <v>44.</v>
      </c>
      <c r="AS47" s="141" t="str">
        <f>IF(ISBLANK(laps_times[[#This Row],[36]]),"DNF",CONCATENATE(RANK(rounds_cum_time[[#This Row],[36]],rounds_cum_time[36],1),"."))</f>
        <v>44.</v>
      </c>
      <c r="AT47" s="141" t="str">
        <f>IF(ISBLANK(laps_times[[#This Row],[37]]),"DNF",CONCATENATE(RANK(rounds_cum_time[[#This Row],[37]],rounds_cum_time[37],1),"."))</f>
        <v>44.</v>
      </c>
      <c r="AU47" s="141" t="str">
        <f>IF(ISBLANK(laps_times[[#This Row],[38]]),"DNF",CONCATENATE(RANK(rounds_cum_time[[#This Row],[38]],rounds_cum_time[38],1),"."))</f>
        <v>43.</v>
      </c>
      <c r="AV47" s="141" t="str">
        <f>IF(ISBLANK(laps_times[[#This Row],[39]]),"DNF",CONCATENATE(RANK(rounds_cum_time[[#This Row],[39]],rounds_cum_time[39],1),"."))</f>
        <v>43.</v>
      </c>
      <c r="AW47" s="141" t="str">
        <f>IF(ISBLANK(laps_times[[#This Row],[40]]),"DNF",CONCATENATE(RANK(rounds_cum_time[[#This Row],[40]],rounds_cum_time[40],1),"."))</f>
        <v>43.</v>
      </c>
      <c r="AX47" s="141" t="str">
        <f>IF(ISBLANK(laps_times[[#This Row],[41]]),"DNF",CONCATENATE(RANK(rounds_cum_time[[#This Row],[41]],rounds_cum_time[41],1),"."))</f>
        <v>43.</v>
      </c>
      <c r="AY47" s="141" t="str">
        <f>IF(ISBLANK(laps_times[[#This Row],[42]]),"DNF",CONCATENATE(RANK(rounds_cum_time[[#This Row],[42]],rounds_cum_time[42],1),"."))</f>
        <v>43.</v>
      </c>
      <c r="AZ47" s="141" t="str">
        <f>IF(ISBLANK(laps_times[[#This Row],[43]]),"DNF",CONCATENATE(RANK(rounds_cum_time[[#This Row],[43]],rounds_cum_time[43],1),"."))</f>
        <v>43.</v>
      </c>
      <c r="BA47" s="141" t="str">
        <f>IF(ISBLANK(laps_times[[#This Row],[44]]),"DNF",CONCATENATE(RANK(rounds_cum_time[[#This Row],[44]],rounds_cum_time[44],1),"."))</f>
        <v>43.</v>
      </c>
      <c r="BB47" s="141" t="str">
        <f>IF(ISBLANK(laps_times[[#This Row],[45]]),"DNF",CONCATENATE(RANK(rounds_cum_time[[#This Row],[45]],rounds_cum_time[45],1),"."))</f>
        <v>43.</v>
      </c>
      <c r="BC47" s="141" t="str">
        <f>IF(ISBLANK(laps_times[[#This Row],[46]]),"DNF",CONCATENATE(RANK(rounds_cum_time[[#This Row],[46]],rounds_cum_time[46],1),"."))</f>
        <v>43.</v>
      </c>
      <c r="BD47" s="141" t="str">
        <f>IF(ISBLANK(laps_times[[#This Row],[47]]),"DNF",CONCATENATE(RANK(rounds_cum_time[[#This Row],[47]],rounds_cum_time[47],1),"."))</f>
        <v>42.</v>
      </c>
      <c r="BE47" s="141" t="str">
        <f>IF(ISBLANK(laps_times[[#This Row],[48]]),"DNF",CONCATENATE(RANK(rounds_cum_time[[#This Row],[48]],rounds_cum_time[48],1),"."))</f>
        <v>42.</v>
      </c>
      <c r="BF47" s="141" t="str">
        <f>IF(ISBLANK(laps_times[[#This Row],[49]]),"DNF",CONCATENATE(RANK(rounds_cum_time[[#This Row],[49]],rounds_cum_time[49],1),"."))</f>
        <v>43.</v>
      </c>
      <c r="BG47" s="141" t="str">
        <f>IF(ISBLANK(laps_times[[#This Row],[50]]),"DNF",CONCATENATE(RANK(rounds_cum_time[[#This Row],[50]],rounds_cum_time[50],1),"."))</f>
        <v>42.</v>
      </c>
      <c r="BH47" s="141" t="str">
        <f>IF(ISBLANK(laps_times[[#This Row],[51]]),"DNF",CONCATENATE(RANK(rounds_cum_time[[#This Row],[51]],rounds_cum_time[51],1),"."))</f>
        <v>43.</v>
      </c>
      <c r="BI47" s="141" t="str">
        <f>IF(ISBLANK(laps_times[[#This Row],[52]]),"DNF",CONCATENATE(RANK(rounds_cum_time[[#This Row],[52]],rounds_cum_time[52],1),"."))</f>
        <v>42.</v>
      </c>
      <c r="BJ47" s="141" t="str">
        <f>IF(ISBLANK(laps_times[[#This Row],[53]]),"DNF",CONCATENATE(RANK(rounds_cum_time[[#This Row],[53]],rounds_cum_time[53],1),"."))</f>
        <v>42.</v>
      </c>
      <c r="BK47" s="141" t="str">
        <f>IF(ISBLANK(laps_times[[#This Row],[54]]),"DNF",CONCATENATE(RANK(rounds_cum_time[[#This Row],[54]],rounds_cum_time[54],1),"."))</f>
        <v>42.</v>
      </c>
      <c r="BL47" s="141" t="str">
        <f>IF(ISBLANK(laps_times[[#This Row],[55]]),"DNF",CONCATENATE(RANK(rounds_cum_time[[#This Row],[55]],rounds_cum_time[55],1),"."))</f>
        <v>42.</v>
      </c>
      <c r="BM47" s="141" t="str">
        <f>IF(ISBLANK(laps_times[[#This Row],[56]]),"DNF",CONCATENATE(RANK(rounds_cum_time[[#This Row],[56]],rounds_cum_time[56],1),"."))</f>
        <v>42.</v>
      </c>
      <c r="BN47" s="141" t="str">
        <f>IF(ISBLANK(laps_times[[#This Row],[57]]),"DNF",CONCATENATE(RANK(rounds_cum_time[[#This Row],[57]],rounds_cum_time[57],1),"."))</f>
        <v>41.</v>
      </c>
      <c r="BO47" s="141" t="str">
        <f>IF(ISBLANK(laps_times[[#This Row],[58]]),"DNF",CONCATENATE(RANK(rounds_cum_time[[#This Row],[58]],rounds_cum_time[58],1),"."))</f>
        <v>41.</v>
      </c>
      <c r="BP47" s="141" t="str">
        <f>IF(ISBLANK(laps_times[[#This Row],[59]]),"DNF",CONCATENATE(RANK(rounds_cum_time[[#This Row],[59]],rounds_cum_time[59],1),"."))</f>
        <v>42.</v>
      </c>
      <c r="BQ47" s="141" t="str">
        <f>IF(ISBLANK(laps_times[[#This Row],[60]]),"DNF",CONCATENATE(RANK(rounds_cum_time[[#This Row],[60]],rounds_cum_time[60],1),"."))</f>
        <v>42.</v>
      </c>
      <c r="BR47" s="141" t="str">
        <f>IF(ISBLANK(laps_times[[#This Row],[61]]),"DNF",CONCATENATE(RANK(rounds_cum_time[[#This Row],[61]],rounds_cum_time[61],1),"."))</f>
        <v>42.</v>
      </c>
      <c r="BS47" s="141" t="str">
        <f>IF(ISBLANK(laps_times[[#This Row],[62]]),"DNF",CONCATENATE(RANK(rounds_cum_time[[#This Row],[62]],rounds_cum_time[62],1),"."))</f>
        <v>42.</v>
      </c>
      <c r="BT47" s="142" t="str">
        <f>IF(ISBLANK(laps_times[[#This Row],[63]]),"DNF",CONCATENATE(RANK(rounds_cum_time[[#This Row],[63]],rounds_cum_time[63],1),"."))</f>
        <v>42.</v>
      </c>
    </row>
    <row r="48" spans="2:72" x14ac:dyDescent="0.2">
      <c r="B48" s="130">
        <f>laps_times[[#This Row],[poř]]</f>
        <v>43</v>
      </c>
      <c r="C48" s="140">
        <f>laps_times[[#This Row],[s.č.]]</f>
        <v>50</v>
      </c>
      <c r="D48" s="131" t="str">
        <f>laps_times[[#This Row],[jméno]]</f>
        <v>Šimek Miroslav</v>
      </c>
      <c r="E48" s="132">
        <f>laps_times[[#This Row],[roč]]</f>
        <v>1966</v>
      </c>
      <c r="F48" s="132" t="str">
        <f>laps_times[[#This Row],[kat]]</f>
        <v>M4</v>
      </c>
      <c r="G48" s="132">
        <f>laps_times[[#This Row],[poř_kat]]</f>
        <v>4</v>
      </c>
      <c r="H48" s="131" t="str">
        <f>IF(ISBLANK(laps_times[[#This Row],[klub]]),"-",laps_times[[#This Row],[klub]])</f>
        <v>TC Dvořák Č. Budějovice</v>
      </c>
      <c r="I48" s="134">
        <f>laps_times[[#This Row],[celk. čas]]</f>
        <v>0.14548921296296297</v>
      </c>
      <c r="J48" s="141" t="str">
        <f>IF(ISBLANK(laps_times[[#This Row],[1]]),"DNF",CONCATENATE(RANK(rounds_cum_time[[#This Row],[1]],rounds_cum_time[1],1),"."))</f>
        <v>46.</v>
      </c>
      <c r="K48" s="141" t="str">
        <f>IF(ISBLANK(laps_times[[#This Row],[2]]),"DNF",CONCATENATE(RANK(rounds_cum_time[[#This Row],[2]],rounds_cum_time[2],1),"."))</f>
        <v>48.</v>
      </c>
      <c r="L48" s="141" t="str">
        <f>IF(ISBLANK(laps_times[[#This Row],[3]]),"DNF",CONCATENATE(RANK(rounds_cum_time[[#This Row],[3]],rounds_cum_time[3],1),"."))</f>
        <v>51.</v>
      </c>
      <c r="M48" s="141" t="str">
        <f>IF(ISBLANK(laps_times[[#This Row],[4]]),"DNF",CONCATENATE(RANK(rounds_cum_time[[#This Row],[4]],rounds_cum_time[4],1),"."))</f>
        <v>51.</v>
      </c>
      <c r="N48" s="141" t="str">
        <f>IF(ISBLANK(laps_times[[#This Row],[5]]),"DNF",CONCATENATE(RANK(rounds_cum_time[[#This Row],[5]],rounds_cum_time[5],1),"."))</f>
        <v>51.</v>
      </c>
      <c r="O48" s="141" t="str">
        <f>IF(ISBLANK(laps_times[[#This Row],[6]]),"DNF",CONCATENATE(RANK(rounds_cum_time[[#This Row],[6]],rounds_cum_time[6],1),"."))</f>
        <v>69.</v>
      </c>
      <c r="P48" s="141" t="str">
        <f>IF(ISBLANK(laps_times[[#This Row],[7]]),"DNF",CONCATENATE(RANK(rounds_cum_time[[#This Row],[7]],rounds_cum_time[7],1),"."))</f>
        <v>70.</v>
      </c>
      <c r="Q48" s="141" t="str">
        <f>IF(ISBLANK(laps_times[[#This Row],[8]]),"DNF",CONCATENATE(RANK(rounds_cum_time[[#This Row],[8]],rounds_cum_time[8],1),"."))</f>
        <v>71.</v>
      </c>
      <c r="R48" s="141" t="str">
        <f>IF(ISBLANK(laps_times[[#This Row],[9]]),"DNF",CONCATENATE(RANK(rounds_cum_time[[#This Row],[9]],rounds_cum_time[9],1),"."))</f>
        <v>71.</v>
      </c>
      <c r="S48" s="141" t="str">
        <f>IF(ISBLANK(laps_times[[#This Row],[10]]),"DNF",CONCATENATE(RANK(rounds_cum_time[[#This Row],[10]],rounds_cum_time[10],1),"."))</f>
        <v>71.</v>
      </c>
      <c r="T48" s="141" t="str">
        <f>IF(ISBLANK(laps_times[[#This Row],[11]]),"DNF",CONCATENATE(RANK(rounds_cum_time[[#This Row],[11]],rounds_cum_time[11],1),"."))</f>
        <v>71.</v>
      </c>
      <c r="U48" s="141" t="str">
        <f>IF(ISBLANK(laps_times[[#This Row],[12]]),"DNF",CONCATENATE(RANK(rounds_cum_time[[#This Row],[12]],rounds_cum_time[12],1),"."))</f>
        <v>71.</v>
      </c>
      <c r="V48" s="141" t="str">
        <f>IF(ISBLANK(laps_times[[#This Row],[13]]),"DNF",CONCATENATE(RANK(rounds_cum_time[[#This Row],[13]],rounds_cum_time[13],1),"."))</f>
        <v>71.</v>
      </c>
      <c r="W48" s="141" t="str">
        <f>IF(ISBLANK(laps_times[[#This Row],[14]]),"DNF",CONCATENATE(RANK(rounds_cum_time[[#This Row],[14]],rounds_cum_time[14],1),"."))</f>
        <v>71.</v>
      </c>
      <c r="X48" s="141" t="str">
        <f>IF(ISBLANK(laps_times[[#This Row],[15]]),"DNF",CONCATENATE(RANK(rounds_cum_time[[#This Row],[15]],rounds_cum_time[15],1),"."))</f>
        <v>71.</v>
      </c>
      <c r="Y48" s="141" t="str">
        <f>IF(ISBLANK(laps_times[[#This Row],[16]]),"DNF",CONCATENATE(RANK(rounds_cum_time[[#This Row],[16]],rounds_cum_time[16],1),"."))</f>
        <v>71.</v>
      </c>
      <c r="Z48" s="141" t="str">
        <f>IF(ISBLANK(laps_times[[#This Row],[17]]),"DNF",CONCATENATE(RANK(rounds_cum_time[[#This Row],[17]],rounds_cum_time[17],1),"."))</f>
        <v>71.</v>
      </c>
      <c r="AA48" s="141" t="str">
        <f>IF(ISBLANK(laps_times[[#This Row],[18]]),"DNF",CONCATENATE(RANK(rounds_cum_time[[#This Row],[18]],rounds_cum_time[18],1),"."))</f>
        <v>72.</v>
      </c>
      <c r="AB48" s="141" t="str">
        <f>IF(ISBLANK(laps_times[[#This Row],[19]]),"DNF",CONCATENATE(RANK(rounds_cum_time[[#This Row],[19]],rounds_cum_time[19],1),"."))</f>
        <v>73.</v>
      </c>
      <c r="AC48" s="141" t="str">
        <f>IF(ISBLANK(laps_times[[#This Row],[20]]),"DNF",CONCATENATE(RANK(rounds_cum_time[[#This Row],[20]],rounds_cum_time[20],1),"."))</f>
        <v>73.</v>
      </c>
      <c r="AD48" s="141" t="str">
        <f>IF(ISBLANK(laps_times[[#This Row],[21]]),"DNF",CONCATENATE(RANK(rounds_cum_time[[#This Row],[21]],rounds_cum_time[21],1),"."))</f>
        <v>74.</v>
      </c>
      <c r="AE48" s="141" t="str">
        <f>IF(ISBLANK(laps_times[[#This Row],[22]]),"DNF",CONCATENATE(RANK(rounds_cum_time[[#This Row],[22]],rounds_cum_time[22],1),"."))</f>
        <v>74.</v>
      </c>
      <c r="AF48" s="141" t="str">
        <f>IF(ISBLANK(laps_times[[#This Row],[23]]),"DNF",CONCATENATE(RANK(rounds_cum_time[[#This Row],[23]],rounds_cum_time[23],1),"."))</f>
        <v>74.</v>
      </c>
      <c r="AG48" s="141" t="str">
        <f>IF(ISBLANK(laps_times[[#This Row],[24]]),"DNF",CONCATENATE(RANK(rounds_cum_time[[#This Row],[24]],rounds_cum_time[24],1),"."))</f>
        <v>74.</v>
      </c>
      <c r="AH48" s="141" t="str">
        <f>IF(ISBLANK(laps_times[[#This Row],[25]]),"DNF",CONCATENATE(RANK(rounds_cum_time[[#This Row],[25]],rounds_cum_time[25],1),"."))</f>
        <v>74.</v>
      </c>
      <c r="AI48" s="141" t="str">
        <f>IF(ISBLANK(laps_times[[#This Row],[26]]),"DNF",CONCATENATE(RANK(rounds_cum_time[[#This Row],[26]],rounds_cum_time[26],1),"."))</f>
        <v>74.</v>
      </c>
      <c r="AJ48" s="141" t="str">
        <f>IF(ISBLANK(laps_times[[#This Row],[27]]),"DNF",CONCATENATE(RANK(rounds_cum_time[[#This Row],[27]],rounds_cum_time[27],1),"."))</f>
        <v>74.</v>
      </c>
      <c r="AK48" s="141" t="str">
        <f>IF(ISBLANK(laps_times[[#This Row],[28]]),"DNF",CONCATENATE(RANK(rounds_cum_time[[#This Row],[28]],rounds_cum_time[28],1),"."))</f>
        <v>74.</v>
      </c>
      <c r="AL48" s="141" t="str">
        <f>IF(ISBLANK(laps_times[[#This Row],[29]]),"DNF",CONCATENATE(RANK(rounds_cum_time[[#This Row],[29]],rounds_cum_time[29],1),"."))</f>
        <v>74.</v>
      </c>
      <c r="AM48" s="141" t="str">
        <f>IF(ISBLANK(laps_times[[#This Row],[30]]),"DNF",CONCATENATE(RANK(rounds_cum_time[[#This Row],[30]],rounds_cum_time[30],1),"."))</f>
        <v>74.</v>
      </c>
      <c r="AN48" s="141" t="str">
        <f>IF(ISBLANK(laps_times[[#This Row],[31]]),"DNF",CONCATENATE(RANK(rounds_cum_time[[#This Row],[31]],rounds_cum_time[31],1),"."))</f>
        <v>72.</v>
      </c>
      <c r="AO48" s="141" t="str">
        <f>IF(ISBLANK(laps_times[[#This Row],[32]]),"DNF",CONCATENATE(RANK(rounds_cum_time[[#This Row],[32]],rounds_cum_time[32],1),"."))</f>
        <v>70.</v>
      </c>
      <c r="AP48" s="141" t="str">
        <f>IF(ISBLANK(laps_times[[#This Row],[33]]),"DNF",CONCATENATE(RANK(rounds_cum_time[[#This Row],[33]],rounds_cum_time[33],1),"."))</f>
        <v>70.</v>
      </c>
      <c r="AQ48" s="141" t="str">
        <f>IF(ISBLANK(laps_times[[#This Row],[34]]),"DNF",CONCATENATE(RANK(rounds_cum_time[[#This Row],[34]],rounds_cum_time[34],1),"."))</f>
        <v>69.</v>
      </c>
      <c r="AR48" s="141" t="str">
        <f>IF(ISBLANK(laps_times[[#This Row],[35]]),"DNF",CONCATENATE(RANK(rounds_cum_time[[#This Row],[35]],rounds_cum_time[35],1),"."))</f>
        <v>66.</v>
      </c>
      <c r="AS48" s="141" t="str">
        <f>IF(ISBLANK(laps_times[[#This Row],[36]]),"DNF",CONCATENATE(RANK(rounds_cum_time[[#This Row],[36]],rounds_cum_time[36],1),"."))</f>
        <v>65.</v>
      </c>
      <c r="AT48" s="141" t="str">
        <f>IF(ISBLANK(laps_times[[#This Row],[37]]),"DNF",CONCATENATE(RANK(rounds_cum_time[[#This Row],[37]],rounds_cum_time[37],1),"."))</f>
        <v>62.</v>
      </c>
      <c r="AU48" s="141" t="str">
        <f>IF(ISBLANK(laps_times[[#This Row],[38]]),"DNF",CONCATENATE(RANK(rounds_cum_time[[#This Row],[38]],rounds_cum_time[38],1),"."))</f>
        <v>62.</v>
      </c>
      <c r="AV48" s="141" t="str">
        <f>IF(ISBLANK(laps_times[[#This Row],[39]]),"DNF",CONCATENATE(RANK(rounds_cum_time[[#This Row],[39]],rounds_cum_time[39],1),"."))</f>
        <v>60.</v>
      </c>
      <c r="AW48" s="141" t="str">
        <f>IF(ISBLANK(laps_times[[#This Row],[40]]),"DNF",CONCATENATE(RANK(rounds_cum_time[[#This Row],[40]],rounds_cum_time[40],1),"."))</f>
        <v>60.</v>
      </c>
      <c r="AX48" s="141" t="str">
        <f>IF(ISBLANK(laps_times[[#This Row],[41]]),"DNF",CONCATENATE(RANK(rounds_cum_time[[#This Row],[41]],rounds_cum_time[41],1),"."))</f>
        <v>59.</v>
      </c>
      <c r="AY48" s="141" t="str">
        <f>IF(ISBLANK(laps_times[[#This Row],[42]]),"DNF",CONCATENATE(RANK(rounds_cum_time[[#This Row],[42]],rounds_cum_time[42],1),"."))</f>
        <v>57.</v>
      </c>
      <c r="AZ48" s="141" t="str">
        <f>IF(ISBLANK(laps_times[[#This Row],[43]]),"DNF",CONCATENATE(RANK(rounds_cum_time[[#This Row],[43]],rounds_cum_time[43],1),"."))</f>
        <v>57.</v>
      </c>
      <c r="BA48" s="141" t="str">
        <f>IF(ISBLANK(laps_times[[#This Row],[44]]),"DNF",CONCATENATE(RANK(rounds_cum_time[[#This Row],[44]],rounds_cum_time[44],1),"."))</f>
        <v>57.</v>
      </c>
      <c r="BB48" s="141" t="str">
        <f>IF(ISBLANK(laps_times[[#This Row],[45]]),"DNF",CONCATENATE(RANK(rounds_cum_time[[#This Row],[45]],rounds_cum_time[45],1),"."))</f>
        <v>56.</v>
      </c>
      <c r="BC48" s="141" t="str">
        <f>IF(ISBLANK(laps_times[[#This Row],[46]]),"DNF",CONCATENATE(RANK(rounds_cum_time[[#This Row],[46]],rounds_cum_time[46],1),"."))</f>
        <v>56.</v>
      </c>
      <c r="BD48" s="141" t="str">
        <f>IF(ISBLANK(laps_times[[#This Row],[47]]),"DNF",CONCATENATE(RANK(rounds_cum_time[[#This Row],[47]],rounds_cum_time[47],1),"."))</f>
        <v>56.</v>
      </c>
      <c r="BE48" s="141" t="str">
        <f>IF(ISBLANK(laps_times[[#This Row],[48]]),"DNF",CONCATENATE(RANK(rounds_cum_time[[#This Row],[48]],rounds_cum_time[48],1),"."))</f>
        <v>54.</v>
      </c>
      <c r="BF48" s="141" t="str">
        <f>IF(ISBLANK(laps_times[[#This Row],[49]]),"DNF",CONCATENATE(RANK(rounds_cum_time[[#This Row],[49]],rounds_cum_time[49],1),"."))</f>
        <v>53.</v>
      </c>
      <c r="BG48" s="141" t="str">
        <f>IF(ISBLANK(laps_times[[#This Row],[50]]),"DNF",CONCATENATE(RANK(rounds_cum_time[[#This Row],[50]],rounds_cum_time[50],1),"."))</f>
        <v>53.</v>
      </c>
      <c r="BH48" s="141" t="str">
        <f>IF(ISBLANK(laps_times[[#This Row],[51]]),"DNF",CONCATENATE(RANK(rounds_cum_time[[#This Row],[51]],rounds_cum_time[51],1),"."))</f>
        <v>52.</v>
      </c>
      <c r="BI48" s="141" t="str">
        <f>IF(ISBLANK(laps_times[[#This Row],[52]]),"DNF",CONCATENATE(RANK(rounds_cum_time[[#This Row],[52]],rounds_cum_time[52],1),"."))</f>
        <v>52.</v>
      </c>
      <c r="BJ48" s="141" t="str">
        <f>IF(ISBLANK(laps_times[[#This Row],[53]]),"DNF",CONCATENATE(RANK(rounds_cum_time[[#This Row],[53]],rounds_cum_time[53],1),"."))</f>
        <v>49.</v>
      </c>
      <c r="BK48" s="141" t="str">
        <f>IF(ISBLANK(laps_times[[#This Row],[54]]),"DNF",CONCATENATE(RANK(rounds_cum_time[[#This Row],[54]],rounds_cum_time[54],1),"."))</f>
        <v>48.</v>
      </c>
      <c r="BL48" s="141" t="str">
        <f>IF(ISBLANK(laps_times[[#This Row],[55]]),"DNF",CONCATENATE(RANK(rounds_cum_time[[#This Row],[55]],rounds_cum_time[55],1),"."))</f>
        <v>46.</v>
      </c>
      <c r="BM48" s="141" t="str">
        <f>IF(ISBLANK(laps_times[[#This Row],[56]]),"DNF",CONCATENATE(RANK(rounds_cum_time[[#This Row],[56]],rounds_cum_time[56],1),"."))</f>
        <v>45.</v>
      </c>
      <c r="BN48" s="141" t="str">
        <f>IF(ISBLANK(laps_times[[#This Row],[57]]),"DNF",CONCATENATE(RANK(rounds_cum_time[[#This Row],[57]],rounds_cum_time[57],1),"."))</f>
        <v>45.</v>
      </c>
      <c r="BO48" s="141" t="str">
        <f>IF(ISBLANK(laps_times[[#This Row],[58]]),"DNF",CONCATENATE(RANK(rounds_cum_time[[#This Row],[58]],rounds_cum_time[58],1),"."))</f>
        <v>45.</v>
      </c>
      <c r="BP48" s="141" t="str">
        <f>IF(ISBLANK(laps_times[[#This Row],[59]]),"DNF",CONCATENATE(RANK(rounds_cum_time[[#This Row],[59]],rounds_cum_time[59],1),"."))</f>
        <v>45.</v>
      </c>
      <c r="BQ48" s="141" t="str">
        <f>IF(ISBLANK(laps_times[[#This Row],[60]]),"DNF",CONCATENATE(RANK(rounds_cum_time[[#This Row],[60]],rounds_cum_time[60],1),"."))</f>
        <v>44.</v>
      </c>
      <c r="BR48" s="141" t="str">
        <f>IF(ISBLANK(laps_times[[#This Row],[61]]),"DNF",CONCATENATE(RANK(rounds_cum_time[[#This Row],[61]],rounds_cum_time[61],1),"."))</f>
        <v>43.</v>
      </c>
      <c r="BS48" s="141" t="str">
        <f>IF(ISBLANK(laps_times[[#This Row],[62]]),"DNF",CONCATENATE(RANK(rounds_cum_time[[#This Row],[62]],rounds_cum_time[62],1),"."))</f>
        <v>43.</v>
      </c>
      <c r="BT48" s="142" t="str">
        <f>IF(ISBLANK(laps_times[[#This Row],[63]]),"DNF",CONCATENATE(RANK(rounds_cum_time[[#This Row],[63]],rounds_cum_time[63],1),"."))</f>
        <v>43.</v>
      </c>
    </row>
    <row r="49" spans="2:72" x14ac:dyDescent="0.2">
      <c r="B49" s="130">
        <f>laps_times[[#This Row],[poř]]</f>
        <v>44</v>
      </c>
      <c r="C49" s="140">
        <f>laps_times[[#This Row],[s.č.]]</f>
        <v>95</v>
      </c>
      <c r="D49" s="131" t="str">
        <f>laps_times[[#This Row],[jméno]]</f>
        <v>Vítů Michal</v>
      </c>
      <c r="E49" s="132">
        <f>laps_times[[#This Row],[roč]]</f>
        <v>1978</v>
      </c>
      <c r="F49" s="132" t="str">
        <f>laps_times[[#This Row],[kat]]</f>
        <v>M2</v>
      </c>
      <c r="G49" s="132">
        <f>laps_times[[#This Row],[poř_kat]]</f>
        <v>16</v>
      </c>
      <c r="H49" s="131" t="str">
        <f>IF(ISBLANK(laps_times[[#This Row],[klub]]),"-",laps_times[[#This Row],[klub]])</f>
        <v>Pacemakers</v>
      </c>
      <c r="I49" s="134">
        <f>laps_times[[#This Row],[celk. čas]]</f>
        <v>0.14551564814814813</v>
      </c>
      <c r="J49" s="141" t="str">
        <f>IF(ISBLANK(laps_times[[#This Row],[1]]),"DNF",CONCATENATE(RANK(rounds_cum_time[[#This Row],[1]],rounds_cum_time[1],1),"."))</f>
        <v>49.</v>
      </c>
      <c r="K49" s="141" t="str">
        <f>IF(ISBLANK(laps_times[[#This Row],[2]]),"DNF",CONCATENATE(RANK(rounds_cum_time[[#This Row],[2]],rounds_cum_time[2],1),"."))</f>
        <v>53.</v>
      </c>
      <c r="L49" s="141" t="str">
        <f>IF(ISBLANK(laps_times[[#This Row],[3]]),"DNF",CONCATENATE(RANK(rounds_cum_time[[#This Row],[3]],rounds_cum_time[3],1),"."))</f>
        <v>54.</v>
      </c>
      <c r="M49" s="141" t="str">
        <f>IF(ISBLANK(laps_times[[#This Row],[4]]),"DNF",CONCATENATE(RANK(rounds_cum_time[[#This Row],[4]],rounds_cum_time[4],1),"."))</f>
        <v>53.</v>
      </c>
      <c r="N49" s="141" t="str">
        <f>IF(ISBLANK(laps_times[[#This Row],[5]]),"DNF",CONCATENATE(RANK(rounds_cum_time[[#This Row],[5]],rounds_cum_time[5],1),"."))</f>
        <v>54.</v>
      </c>
      <c r="O49" s="141" t="str">
        <f>IF(ISBLANK(laps_times[[#This Row],[6]]),"DNF",CONCATENATE(RANK(rounds_cum_time[[#This Row],[6]],rounds_cum_time[6],1),"."))</f>
        <v>51.</v>
      </c>
      <c r="P49" s="141" t="str">
        <f>IF(ISBLANK(laps_times[[#This Row],[7]]),"DNF",CONCATENATE(RANK(rounds_cum_time[[#This Row],[7]],rounds_cum_time[7],1),"."))</f>
        <v>50.</v>
      </c>
      <c r="Q49" s="141" t="str">
        <f>IF(ISBLANK(laps_times[[#This Row],[8]]),"DNF",CONCATENATE(RANK(rounds_cum_time[[#This Row],[8]],rounds_cum_time[8],1),"."))</f>
        <v>50.</v>
      </c>
      <c r="R49" s="141" t="str">
        <f>IF(ISBLANK(laps_times[[#This Row],[9]]),"DNF",CONCATENATE(RANK(rounds_cum_time[[#This Row],[9]],rounds_cum_time[9],1),"."))</f>
        <v>52.</v>
      </c>
      <c r="S49" s="141" t="str">
        <f>IF(ISBLANK(laps_times[[#This Row],[10]]),"DNF",CONCATENATE(RANK(rounds_cum_time[[#This Row],[10]],rounds_cum_time[10],1),"."))</f>
        <v>53.</v>
      </c>
      <c r="T49" s="141" t="str">
        <f>IF(ISBLANK(laps_times[[#This Row],[11]]),"DNF",CONCATENATE(RANK(rounds_cum_time[[#This Row],[11]],rounds_cum_time[11],1),"."))</f>
        <v>53.</v>
      </c>
      <c r="U49" s="141" t="str">
        <f>IF(ISBLANK(laps_times[[#This Row],[12]]),"DNF",CONCATENATE(RANK(rounds_cum_time[[#This Row],[12]],rounds_cum_time[12],1),"."))</f>
        <v>56.</v>
      </c>
      <c r="V49" s="141" t="str">
        <f>IF(ISBLANK(laps_times[[#This Row],[13]]),"DNF",CONCATENATE(RANK(rounds_cum_time[[#This Row],[13]],rounds_cum_time[13],1),"."))</f>
        <v>57.</v>
      </c>
      <c r="W49" s="141" t="str">
        <f>IF(ISBLANK(laps_times[[#This Row],[14]]),"DNF",CONCATENATE(RANK(rounds_cum_time[[#This Row],[14]],rounds_cum_time[14],1),"."))</f>
        <v>59.</v>
      </c>
      <c r="X49" s="141" t="str">
        <f>IF(ISBLANK(laps_times[[#This Row],[15]]),"DNF",CONCATENATE(RANK(rounds_cum_time[[#This Row],[15]],rounds_cum_time[15],1),"."))</f>
        <v>63.</v>
      </c>
      <c r="Y49" s="141" t="str">
        <f>IF(ISBLANK(laps_times[[#This Row],[16]]),"DNF",CONCATENATE(RANK(rounds_cum_time[[#This Row],[16]],rounds_cum_time[16],1),"."))</f>
        <v>64.</v>
      </c>
      <c r="Z49" s="141" t="str">
        <f>IF(ISBLANK(laps_times[[#This Row],[17]]),"DNF",CONCATENATE(RANK(rounds_cum_time[[#This Row],[17]],rounds_cum_time[17],1),"."))</f>
        <v>63.</v>
      </c>
      <c r="AA49" s="141" t="str">
        <f>IF(ISBLANK(laps_times[[#This Row],[18]]),"DNF",CONCATENATE(RANK(rounds_cum_time[[#This Row],[18]],rounds_cum_time[18],1),"."))</f>
        <v>63.</v>
      </c>
      <c r="AB49" s="141" t="str">
        <f>IF(ISBLANK(laps_times[[#This Row],[19]]),"DNF",CONCATENATE(RANK(rounds_cum_time[[#This Row],[19]],rounds_cum_time[19],1),"."))</f>
        <v>64.</v>
      </c>
      <c r="AC49" s="141" t="str">
        <f>IF(ISBLANK(laps_times[[#This Row],[20]]),"DNF",CONCATENATE(RANK(rounds_cum_time[[#This Row],[20]],rounds_cum_time[20],1),"."))</f>
        <v>62.</v>
      </c>
      <c r="AD49" s="141" t="str">
        <f>IF(ISBLANK(laps_times[[#This Row],[21]]),"DNF",CONCATENATE(RANK(rounds_cum_time[[#This Row],[21]],rounds_cum_time[21],1),"."))</f>
        <v>61.</v>
      </c>
      <c r="AE49" s="141" t="str">
        <f>IF(ISBLANK(laps_times[[#This Row],[22]]),"DNF",CONCATENATE(RANK(rounds_cum_time[[#This Row],[22]],rounds_cum_time[22],1),"."))</f>
        <v>62.</v>
      </c>
      <c r="AF49" s="141" t="str">
        <f>IF(ISBLANK(laps_times[[#This Row],[23]]),"DNF",CONCATENATE(RANK(rounds_cum_time[[#This Row],[23]],rounds_cum_time[23],1),"."))</f>
        <v>61.</v>
      </c>
      <c r="AG49" s="141" t="str">
        <f>IF(ISBLANK(laps_times[[#This Row],[24]]),"DNF",CONCATENATE(RANK(rounds_cum_time[[#This Row],[24]],rounds_cum_time[24],1),"."))</f>
        <v>61.</v>
      </c>
      <c r="AH49" s="141" t="str">
        <f>IF(ISBLANK(laps_times[[#This Row],[25]]),"DNF",CONCATENATE(RANK(rounds_cum_time[[#This Row],[25]],rounds_cum_time[25],1),"."))</f>
        <v>59.</v>
      </c>
      <c r="AI49" s="141" t="str">
        <f>IF(ISBLANK(laps_times[[#This Row],[26]]),"DNF",CONCATENATE(RANK(rounds_cum_time[[#This Row],[26]],rounds_cum_time[26],1),"."))</f>
        <v>60.</v>
      </c>
      <c r="AJ49" s="141" t="str">
        <f>IF(ISBLANK(laps_times[[#This Row],[27]]),"DNF",CONCATENATE(RANK(rounds_cum_time[[#This Row],[27]],rounds_cum_time[27],1),"."))</f>
        <v>60.</v>
      </c>
      <c r="AK49" s="141" t="str">
        <f>IF(ISBLANK(laps_times[[#This Row],[28]]),"DNF",CONCATENATE(RANK(rounds_cum_time[[#This Row],[28]],rounds_cum_time[28],1),"."))</f>
        <v>60.</v>
      </c>
      <c r="AL49" s="141" t="str">
        <f>IF(ISBLANK(laps_times[[#This Row],[29]]),"DNF",CONCATENATE(RANK(rounds_cum_time[[#This Row],[29]],rounds_cum_time[29],1),"."))</f>
        <v>59.</v>
      </c>
      <c r="AM49" s="141" t="str">
        <f>IF(ISBLANK(laps_times[[#This Row],[30]]),"DNF",CONCATENATE(RANK(rounds_cum_time[[#This Row],[30]],rounds_cum_time[30],1),"."))</f>
        <v>60.</v>
      </c>
      <c r="AN49" s="141" t="str">
        <f>IF(ISBLANK(laps_times[[#This Row],[31]]),"DNF",CONCATENATE(RANK(rounds_cum_time[[#This Row],[31]],rounds_cum_time[31],1),"."))</f>
        <v>60.</v>
      </c>
      <c r="AO49" s="141" t="str">
        <f>IF(ISBLANK(laps_times[[#This Row],[32]]),"DNF",CONCATENATE(RANK(rounds_cum_time[[#This Row],[32]],rounds_cum_time[32],1),"."))</f>
        <v>59.</v>
      </c>
      <c r="AP49" s="141" t="str">
        <f>IF(ISBLANK(laps_times[[#This Row],[33]]),"DNF",CONCATENATE(RANK(rounds_cum_time[[#This Row],[33]],rounds_cum_time[33],1),"."))</f>
        <v>58.</v>
      </c>
      <c r="AQ49" s="141" t="str">
        <f>IF(ISBLANK(laps_times[[#This Row],[34]]),"DNF",CONCATENATE(RANK(rounds_cum_time[[#This Row],[34]],rounds_cum_time[34],1),"."))</f>
        <v>57.</v>
      </c>
      <c r="AR49" s="141" t="str">
        <f>IF(ISBLANK(laps_times[[#This Row],[35]]),"DNF",CONCATENATE(RANK(rounds_cum_time[[#This Row],[35]],rounds_cum_time[35],1),"."))</f>
        <v>56.</v>
      </c>
      <c r="AS49" s="141" t="str">
        <f>IF(ISBLANK(laps_times[[#This Row],[36]]),"DNF",CONCATENATE(RANK(rounds_cum_time[[#This Row],[36]],rounds_cum_time[36],1),"."))</f>
        <v>55.</v>
      </c>
      <c r="AT49" s="141" t="str">
        <f>IF(ISBLANK(laps_times[[#This Row],[37]]),"DNF",CONCATENATE(RANK(rounds_cum_time[[#This Row],[37]],rounds_cum_time[37],1),"."))</f>
        <v>56.</v>
      </c>
      <c r="AU49" s="141" t="str">
        <f>IF(ISBLANK(laps_times[[#This Row],[38]]),"DNF",CONCATENATE(RANK(rounds_cum_time[[#This Row],[38]],rounds_cum_time[38],1),"."))</f>
        <v>56.</v>
      </c>
      <c r="AV49" s="141" t="str">
        <f>IF(ISBLANK(laps_times[[#This Row],[39]]),"DNF",CONCATENATE(RANK(rounds_cum_time[[#This Row],[39]],rounds_cum_time[39],1),"."))</f>
        <v>56.</v>
      </c>
      <c r="AW49" s="141" t="str">
        <f>IF(ISBLANK(laps_times[[#This Row],[40]]),"DNF",CONCATENATE(RANK(rounds_cum_time[[#This Row],[40]],rounds_cum_time[40],1),"."))</f>
        <v>55.</v>
      </c>
      <c r="AX49" s="141" t="str">
        <f>IF(ISBLANK(laps_times[[#This Row],[41]]),"DNF",CONCATENATE(RANK(rounds_cum_time[[#This Row],[41]],rounds_cum_time[41],1),"."))</f>
        <v>54.</v>
      </c>
      <c r="AY49" s="141" t="str">
        <f>IF(ISBLANK(laps_times[[#This Row],[42]]),"DNF",CONCATENATE(RANK(rounds_cum_time[[#This Row],[42]],rounds_cum_time[42],1),"."))</f>
        <v>54.</v>
      </c>
      <c r="AZ49" s="141" t="str">
        <f>IF(ISBLANK(laps_times[[#This Row],[43]]),"DNF",CONCATENATE(RANK(rounds_cum_time[[#This Row],[43]],rounds_cum_time[43],1),"."))</f>
        <v>54.</v>
      </c>
      <c r="BA49" s="141" t="str">
        <f>IF(ISBLANK(laps_times[[#This Row],[44]]),"DNF",CONCATENATE(RANK(rounds_cum_time[[#This Row],[44]],rounds_cum_time[44],1),"."))</f>
        <v>55.</v>
      </c>
      <c r="BB49" s="141" t="str">
        <f>IF(ISBLANK(laps_times[[#This Row],[45]]),"DNF",CONCATENATE(RANK(rounds_cum_time[[#This Row],[45]],rounds_cum_time[45],1),"."))</f>
        <v>54.</v>
      </c>
      <c r="BC49" s="141" t="str">
        <f>IF(ISBLANK(laps_times[[#This Row],[46]]),"DNF",CONCATENATE(RANK(rounds_cum_time[[#This Row],[46]],rounds_cum_time[46],1),"."))</f>
        <v>54.</v>
      </c>
      <c r="BD49" s="141" t="str">
        <f>IF(ISBLANK(laps_times[[#This Row],[47]]),"DNF",CONCATENATE(RANK(rounds_cum_time[[#This Row],[47]],rounds_cum_time[47],1),"."))</f>
        <v>54.</v>
      </c>
      <c r="BE49" s="141" t="str">
        <f>IF(ISBLANK(laps_times[[#This Row],[48]]),"DNF",CONCATENATE(RANK(rounds_cum_time[[#This Row],[48]],rounds_cum_time[48],1),"."))</f>
        <v>51.</v>
      </c>
      <c r="BF49" s="141" t="str">
        <f>IF(ISBLANK(laps_times[[#This Row],[49]]),"DNF",CONCATENATE(RANK(rounds_cum_time[[#This Row],[49]],rounds_cum_time[49],1),"."))</f>
        <v>51.</v>
      </c>
      <c r="BG49" s="141" t="str">
        <f>IF(ISBLANK(laps_times[[#This Row],[50]]),"DNF",CONCATENATE(RANK(rounds_cum_time[[#This Row],[50]],rounds_cum_time[50],1),"."))</f>
        <v>51.</v>
      </c>
      <c r="BH49" s="141" t="str">
        <f>IF(ISBLANK(laps_times[[#This Row],[51]]),"DNF",CONCATENATE(RANK(rounds_cum_time[[#This Row],[51]],rounds_cum_time[51],1),"."))</f>
        <v>50.</v>
      </c>
      <c r="BI49" s="141" t="str">
        <f>IF(ISBLANK(laps_times[[#This Row],[52]]),"DNF",CONCATENATE(RANK(rounds_cum_time[[#This Row],[52]],rounds_cum_time[52],1),"."))</f>
        <v>50.</v>
      </c>
      <c r="BJ49" s="141" t="str">
        <f>IF(ISBLANK(laps_times[[#This Row],[53]]),"DNF",CONCATENATE(RANK(rounds_cum_time[[#This Row],[53]],rounds_cum_time[53],1),"."))</f>
        <v>47.</v>
      </c>
      <c r="BK49" s="141" t="str">
        <f>IF(ISBLANK(laps_times[[#This Row],[54]]),"DNF",CONCATENATE(RANK(rounds_cum_time[[#This Row],[54]],rounds_cum_time[54],1),"."))</f>
        <v>47.</v>
      </c>
      <c r="BL49" s="141" t="str">
        <f>IF(ISBLANK(laps_times[[#This Row],[55]]),"DNF",CONCATENATE(RANK(rounds_cum_time[[#This Row],[55]],rounds_cum_time[55],1),"."))</f>
        <v>47.</v>
      </c>
      <c r="BM49" s="141" t="str">
        <f>IF(ISBLANK(laps_times[[#This Row],[56]]),"DNF",CONCATENATE(RANK(rounds_cum_time[[#This Row],[56]],rounds_cum_time[56],1),"."))</f>
        <v>46.</v>
      </c>
      <c r="BN49" s="141" t="str">
        <f>IF(ISBLANK(laps_times[[#This Row],[57]]),"DNF",CONCATENATE(RANK(rounds_cum_time[[#This Row],[57]],rounds_cum_time[57],1),"."))</f>
        <v>46.</v>
      </c>
      <c r="BO49" s="141" t="str">
        <f>IF(ISBLANK(laps_times[[#This Row],[58]]),"DNF",CONCATENATE(RANK(rounds_cum_time[[#This Row],[58]],rounds_cum_time[58],1),"."))</f>
        <v>46.</v>
      </c>
      <c r="BP49" s="141" t="str">
        <f>IF(ISBLANK(laps_times[[#This Row],[59]]),"DNF",CONCATENATE(RANK(rounds_cum_time[[#This Row],[59]],rounds_cum_time[59],1),"."))</f>
        <v>46.</v>
      </c>
      <c r="BQ49" s="141" t="str">
        <f>IF(ISBLANK(laps_times[[#This Row],[60]]),"DNF",CONCATENATE(RANK(rounds_cum_time[[#This Row],[60]],rounds_cum_time[60],1),"."))</f>
        <v>45.</v>
      </c>
      <c r="BR49" s="141" t="str">
        <f>IF(ISBLANK(laps_times[[#This Row],[61]]),"DNF",CONCATENATE(RANK(rounds_cum_time[[#This Row],[61]],rounds_cum_time[61],1),"."))</f>
        <v>44.</v>
      </c>
      <c r="BS49" s="141" t="str">
        <f>IF(ISBLANK(laps_times[[#This Row],[62]]),"DNF",CONCATENATE(RANK(rounds_cum_time[[#This Row],[62]],rounds_cum_time[62],1),"."))</f>
        <v>44.</v>
      </c>
      <c r="BT49" s="142" t="str">
        <f>IF(ISBLANK(laps_times[[#This Row],[63]]),"DNF",CONCATENATE(RANK(rounds_cum_time[[#This Row],[63]],rounds_cum_time[63],1),"."))</f>
        <v>44.</v>
      </c>
    </row>
    <row r="50" spans="2:72" x14ac:dyDescent="0.2">
      <c r="B50" s="130">
        <f>laps_times[[#This Row],[poř]]</f>
        <v>45</v>
      </c>
      <c r="C50" s="140">
        <f>laps_times[[#This Row],[s.č.]]</f>
        <v>21</v>
      </c>
      <c r="D50" s="131" t="str">
        <f>laps_times[[#This Row],[jméno]]</f>
        <v>Prokop Matěj</v>
      </c>
      <c r="E50" s="132">
        <f>laps_times[[#This Row],[roč]]</f>
        <v>1986</v>
      </c>
      <c r="F50" s="132" t="str">
        <f>laps_times[[#This Row],[kat]]</f>
        <v>M2</v>
      </c>
      <c r="G50" s="132">
        <f>laps_times[[#This Row],[poř_kat]]</f>
        <v>17</v>
      </c>
      <c r="H50" s="131" t="str">
        <f>IF(ISBLANK(laps_times[[#This Row],[klub]]),"-",laps_times[[#This Row],[klub]])</f>
        <v>Clovek Levyt</v>
      </c>
      <c r="I50" s="134">
        <f>laps_times[[#This Row],[celk. čas]]</f>
        <v>0.14627086805555556</v>
      </c>
      <c r="J50" s="141" t="str">
        <f>IF(ISBLANK(laps_times[[#This Row],[1]]),"DNF",CONCATENATE(RANK(rounds_cum_time[[#This Row],[1]],rounds_cum_time[1],1),"."))</f>
        <v>41.</v>
      </c>
      <c r="K50" s="141" t="str">
        <f>IF(ISBLANK(laps_times[[#This Row],[2]]),"DNF",CONCATENATE(RANK(rounds_cum_time[[#This Row],[2]],rounds_cum_time[2],1),"."))</f>
        <v>38.</v>
      </c>
      <c r="L50" s="141" t="str">
        <f>IF(ISBLANK(laps_times[[#This Row],[3]]),"DNF",CONCATENATE(RANK(rounds_cum_time[[#This Row],[3]],rounds_cum_time[3],1),"."))</f>
        <v>38.</v>
      </c>
      <c r="M50" s="141" t="str">
        <f>IF(ISBLANK(laps_times[[#This Row],[4]]),"DNF",CONCATENATE(RANK(rounds_cum_time[[#This Row],[4]],rounds_cum_time[4],1),"."))</f>
        <v>38.</v>
      </c>
      <c r="N50" s="141" t="str">
        <f>IF(ISBLANK(laps_times[[#This Row],[5]]),"DNF",CONCATENATE(RANK(rounds_cum_time[[#This Row],[5]],rounds_cum_time[5],1),"."))</f>
        <v>38.</v>
      </c>
      <c r="O50" s="141" t="str">
        <f>IF(ISBLANK(laps_times[[#This Row],[6]]),"DNF",CONCATENATE(RANK(rounds_cum_time[[#This Row],[6]],rounds_cum_time[6],1),"."))</f>
        <v>38.</v>
      </c>
      <c r="P50" s="141" t="str">
        <f>IF(ISBLANK(laps_times[[#This Row],[7]]),"DNF",CONCATENATE(RANK(rounds_cum_time[[#This Row],[7]],rounds_cum_time[7],1),"."))</f>
        <v>38.</v>
      </c>
      <c r="Q50" s="141" t="str">
        <f>IF(ISBLANK(laps_times[[#This Row],[8]]),"DNF",CONCATENATE(RANK(rounds_cum_time[[#This Row],[8]],rounds_cum_time[8],1),"."))</f>
        <v>37.</v>
      </c>
      <c r="R50" s="141" t="str">
        <f>IF(ISBLANK(laps_times[[#This Row],[9]]),"DNF",CONCATENATE(RANK(rounds_cum_time[[#This Row],[9]],rounds_cum_time[9],1),"."))</f>
        <v>37.</v>
      </c>
      <c r="S50" s="141" t="str">
        <f>IF(ISBLANK(laps_times[[#This Row],[10]]),"DNF",CONCATENATE(RANK(rounds_cum_time[[#This Row],[10]],rounds_cum_time[10],1),"."))</f>
        <v>37.</v>
      </c>
      <c r="T50" s="141" t="str">
        <f>IF(ISBLANK(laps_times[[#This Row],[11]]),"DNF",CONCATENATE(RANK(rounds_cum_time[[#This Row],[11]],rounds_cum_time[11],1),"."))</f>
        <v>37.</v>
      </c>
      <c r="U50" s="141" t="str">
        <f>IF(ISBLANK(laps_times[[#This Row],[12]]),"DNF",CONCATENATE(RANK(rounds_cum_time[[#This Row],[12]],rounds_cum_time[12],1),"."))</f>
        <v>37.</v>
      </c>
      <c r="V50" s="141" t="str">
        <f>IF(ISBLANK(laps_times[[#This Row],[13]]),"DNF",CONCATENATE(RANK(rounds_cum_time[[#This Row],[13]],rounds_cum_time[13],1),"."))</f>
        <v>38.</v>
      </c>
      <c r="W50" s="141" t="str">
        <f>IF(ISBLANK(laps_times[[#This Row],[14]]),"DNF",CONCATENATE(RANK(rounds_cum_time[[#This Row],[14]],rounds_cum_time[14],1),"."))</f>
        <v>38.</v>
      </c>
      <c r="X50" s="141" t="str">
        <f>IF(ISBLANK(laps_times[[#This Row],[15]]),"DNF",CONCATENATE(RANK(rounds_cum_time[[#This Row],[15]],rounds_cum_time[15],1),"."))</f>
        <v>39.</v>
      </c>
      <c r="Y50" s="141" t="str">
        <f>IF(ISBLANK(laps_times[[#This Row],[16]]),"DNF",CONCATENATE(RANK(rounds_cum_time[[#This Row],[16]],rounds_cum_time[16],1),"."))</f>
        <v>38.</v>
      </c>
      <c r="Z50" s="141" t="str">
        <f>IF(ISBLANK(laps_times[[#This Row],[17]]),"DNF",CONCATENATE(RANK(rounds_cum_time[[#This Row],[17]],rounds_cum_time[17],1),"."))</f>
        <v>39.</v>
      </c>
      <c r="AA50" s="141" t="str">
        <f>IF(ISBLANK(laps_times[[#This Row],[18]]),"DNF",CONCATENATE(RANK(rounds_cum_time[[#This Row],[18]],rounds_cum_time[18],1),"."))</f>
        <v>40.</v>
      </c>
      <c r="AB50" s="141" t="str">
        <f>IF(ISBLANK(laps_times[[#This Row],[19]]),"DNF",CONCATENATE(RANK(rounds_cum_time[[#This Row],[19]],rounds_cum_time[19],1),"."))</f>
        <v>40.</v>
      </c>
      <c r="AC50" s="141" t="str">
        <f>IF(ISBLANK(laps_times[[#This Row],[20]]),"DNF",CONCATENATE(RANK(rounds_cum_time[[#This Row],[20]],rounds_cum_time[20],1),"."))</f>
        <v>40.</v>
      </c>
      <c r="AD50" s="141" t="str">
        <f>IF(ISBLANK(laps_times[[#This Row],[21]]),"DNF",CONCATENATE(RANK(rounds_cum_time[[#This Row],[21]],rounds_cum_time[21],1),"."))</f>
        <v>39.</v>
      </c>
      <c r="AE50" s="141" t="str">
        <f>IF(ISBLANK(laps_times[[#This Row],[22]]),"DNF",CONCATENATE(RANK(rounds_cum_time[[#This Row],[22]],rounds_cum_time[22],1),"."))</f>
        <v>40.</v>
      </c>
      <c r="AF50" s="141" t="str">
        <f>IF(ISBLANK(laps_times[[#This Row],[23]]),"DNF",CONCATENATE(RANK(rounds_cum_time[[#This Row],[23]],rounds_cum_time[23],1),"."))</f>
        <v>40.</v>
      </c>
      <c r="AG50" s="141" t="str">
        <f>IF(ISBLANK(laps_times[[#This Row],[24]]),"DNF",CONCATENATE(RANK(rounds_cum_time[[#This Row],[24]],rounds_cum_time[24],1),"."))</f>
        <v>40.</v>
      </c>
      <c r="AH50" s="141" t="str">
        <f>IF(ISBLANK(laps_times[[#This Row],[25]]),"DNF",CONCATENATE(RANK(rounds_cum_time[[#This Row],[25]],rounds_cum_time[25],1),"."))</f>
        <v>40.</v>
      </c>
      <c r="AI50" s="141" t="str">
        <f>IF(ISBLANK(laps_times[[#This Row],[26]]),"DNF",CONCATENATE(RANK(rounds_cum_time[[#This Row],[26]],rounds_cum_time[26],1),"."))</f>
        <v>40.</v>
      </c>
      <c r="AJ50" s="141" t="str">
        <f>IF(ISBLANK(laps_times[[#This Row],[27]]),"DNF",CONCATENATE(RANK(rounds_cum_time[[#This Row],[27]],rounds_cum_time[27],1),"."))</f>
        <v>40.</v>
      </c>
      <c r="AK50" s="141" t="str">
        <f>IF(ISBLANK(laps_times[[#This Row],[28]]),"DNF",CONCATENATE(RANK(rounds_cum_time[[#This Row],[28]],rounds_cum_time[28],1),"."))</f>
        <v>39.</v>
      </c>
      <c r="AL50" s="141" t="str">
        <f>IF(ISBLANK(laps_times[[#This Row],[29]]),"DNF",CONCATENATE(RANK(rounds_cum_time[[#This Row],[29]],rounds_cum_time[29],1),"."))</f>
        <v>39.</v>
      </c>
      <c r="AM50" s="141" t="str">
        <f>IF(ISBLANK(laps_times[[#This Row],[30]]),"DNF",CONCATENATE(RANK(rounds_cum_time[[#This Row],[30]],rounds_cum_time[30],1),"."))</f>
        <v>39.</v>
      </c>
      <c r="AN50" s="141" t="str">
        <f>IF(ISBLANK(laps_times[[#This Row],[31]]),"DNF",CONCATENATE(RANK(rounds_cum_time[[#This Row],[31]],rounds_cum_time[31],1),"."))</f>
        <v>39.</v>
      </c>
      <c r="AO50" s="141" t="str">
        <f>IF(ISBLANK(laps_times[[#This Row],[32]]),"DNF",CONCATENATE(RANK(rounds_cum_time[[#This Row],[32]],rounds_cum_time[32],1),"."))</f>
        <v>38.</v>
      </c>
      <c r="AP50" s="141" t="str">
        <f>IF(ISBLANK(laps_times[[#This Row],[33]]),"DNF",CONCATENATE(RANK(rounds_cum_time[[#This Row],[33]],rounds_cum_time[33],1),"."))</f>
        <v>38.</v>
      </c>
      <c r="AQ50" s="141" t="str">
        <f>IF(ISBLANK(laps_times[[#This Row],[34]]),"DNF",CONCATENATE(RANK(rounds_cum_time[[#This Row],[34]],rounds_cum_time[34],1),"."))</f>
        <v>39.</v>
      </c>
      <c r="AR50" s="141" t="str">
        <f>IF(ISBLANK(laps_times[[#This Row],[35]]),"DNF",CONCATENATE(RANK(rounds_cum_time[[#This Row],[35]],rounds_cum_time[35],1),"."))</f>
        <v>39.</v>
      </c>
      <c r="AS50" s="141" t="str">
        <f>IF(ISBLANK(laps_times[[#This Row],[36]]),"DNF",CONCATENATE(RANK(rounds_cum_time[[#This Row],[36]],rounds_cum_time[36],1),"."))</f>
        <v>39.</v>
      </c>
      <c r="AT50" s="141" t="str">
        <f>IF(ISBLANK(laps_times[[#This Row],[37]]),"DNF",CONCATENATE(RANK(rounds_cum_time[[#This Row],[37]],rounds_cum_time[37],1),"."))</f>
        <v>39.</v>
      </c>
      <c r="AU50" s="141" t="str">
        <f>IF(ISBLANK(laps_times[[#This Row],[38]]),"DNF",CONCATENATE(RANK(rounds_cum_time[[#This Row],[38]],rounds_cum_time[38],1),"."))</f>
        <v>41.</v>
      </c>
      <c r="AV50" s="141" t="str">
        <f>IF(ISBLANK(laps_times[[#This Row],[39]]),"DNF",CONCATENATE(RANK(rounds_cum_time[[#This Row],[39]],rounds_cum_time[39],1),"."))</f>
        <v>40.</v>
      </c>
      <c r="AW50" s="141" t="str">
        <f>IF(ISBLANK(laps_times[[#This Row],[40]]),"DNF",CONCATENATE(RANK(rounds_cum_time[[#This Row],[40]],rounds_cum_time[40],1),"."))</f>
        <v>40.</v>
      </c>
      <c r="AX50" s="141" t="str">
        <f>IF(ISBLANK(laps_times[[#This Row],[41]]),"DNF",CONCATENATE(RANK(rounds_cum_time[[#This Row],[41]],rounds_cum_time[41],1),"."))</f>
        <v>40.</v>
      </c>
      <c r="AY50" s="141" t="str">
        <f>IF(ISBLANK(laps_times[[#This Row],[42]]),"DNF",CONCATENATE(RANK(rounds_cum_time[[#This Row],[42]],rounds_cum_time[42],1),"."))</f>
        <v>40.</v>
      </c>
      <c r="AZ50" s="141" t="str">
        <f>IF(ISBLANK(laps_times[[#This Row],[43]]),"DNF",CONCATENATE(RANK(rounds_cum_time[[#This Row],[43]],rounds_cum_time[43],1),"."))</f>
        <v>40.</v>
      </c>
      <c r="BA50" s="141" t="str">
        <f>IF(ISBLANK(laps_times[[#This Row],[44]]),"DNF",CONCATENATE(RANK(rounds_cum_time[[#This Row],[44]],rounds_cum_time[44],1),"."))</f>
        <v>40.</v>
      </c>
      <c r="BB50" s="141" t="str">
        <f>IF(ISBLANK(laps_times[[#This Row],[45]]),"DNF",CONCATENATE(RANK(rounds_cum_time[[#This Row],[45]],rounds_cum_time[45],1),"."))</f>
        <v>40.</v>
      </c>
      <c r="BC50" s="141" t="str">
        <f>IF(ISBLANK(laps_times[[#This Row],[46]]),"DNF",CONCATENATE(RANK(rounds_cum_time[[#This Row],[46]],rounds_cum_time[46],1),"."))</f>
        <v>40.</v>
      </c>
      <c r="BD50" s="141" t="str">
        <f>IF(ISBLANK(laps_times[[#This Row],[47]]),"DNF",CONCATENATE(RANK(rounds_cum_time[[#This Row],[47]],rounds_cum_time[47],1),"."))</f>
        <v>40.</v>
      </c>
      <c r="BE50" s="141" t="str">
        <f>IF(ISBLANK(laps_times[[#This Row],[48]]),"DNF",CONCATENATE(RANK(rounds_cum_time[[#This Row],[48]],rounds_cum_time[48],1),"."))</f>
        <v>40.</v>
      </c>
      <c r="BF50" s="141" t="str">
        <f>IF(ISBLANK(laps_times[[#This Row],[49]]),"DNF",CONCATENATE(RANK(rounds_cum_time[[#This Row],[49]],rounds_cum_time[49],1),"."))</f>
        <v>40.</v>
      </c>
      <c r="BG50" s="141" t="str">
        <f>IF(ISBLANK(laps_times[[#This Row],[50]]),"DNF",CONCATENATE(RANK(rounds_cum_time[[#This Row],[50]],rounds_cum_time[50],1),"."))</f>
        <v>41.</v>
      </c>
      <c r="BH50" s="141" t="str">
        <f>IF(ISBLANK(laps_times[[#This Row],[51]]),"DNF",CONCATENATE(RANK(rounds_cum_time[[#This Row],[51]],rounds_cum_time[51],1),"."))</f>
        <v>42.</v>
      </c>
      <c r="BI50" s="141" t="str">
        <f>IF(ISBLANK(laps_times[[#This Row],[52]]),"DNF",CONCATENATE(RANK(rounds_cum_time[[#This Row],[52]],rounds_cum_time[52],1),"."))</f>
        <v>43.</v>
      </c>
      <c r="BJ50" s="141" t="str">
        <f>IF(ISBLANK(laps_times[[#This Row],[53]]),"DNF",CONCATENATE(RANK(rounds_cum_time[[#This Row],[53]],rounds_cum_time[53],1),"."))</f>
        <v>43.</v>
      </c>
      <c r="BK50" s="141" t="str">
        <f>IF(ISBLANK(laps_times[[#This Row],[54]]),"DNF",CONCATENATE(RANK(rounds_cum_time[[#This Row],[54]],rounds_cum_time[54],1),"."))</f>
        <v>43.</v>
      </c>
      <c r="BL50" s="141" t="str">
        <f>IF(ISBLANK(laps_times[[#This Row],[55]]),"DNF",CONCATENATE(RANK(rounds_cum_time[[#This Row],[55]],rounds_cum_time[55],1),"."))</f>
        <v>43.</v>
      </c>
      <c r="BM50" s="141" t="str">
        <f>IF(ISBLANK(laps_times[[#This Row],[56]]),"DNF",CONCATENATE(RANK(rounds_cum_time[[#This Row],[56]],rounds_cum_time[56],1),"."))</f>
        <v>43.</v>
      </c>
      <c r="BN50" s="141" t="str">
        <f>IF(ISBLANK(laps_times[[#This Row],[57]]),"DNF",CONCATENATE(RANK(rounds_cum_time[[#This Row],[57]],rounds_cum_time[57],1),"."))</f>
        <v>42.</v>
      </c>
      <c r="BO50" s="141" t="str">
        <f>IF(ISBLANK(laps_times[[#This Row],[58]]),"DNF",CONCATENATE(RANK(rounds_cum_time[[#This Row],[58]],rounds_cum_time[58],1),"."))</f>
        <v>42.</v>
      </c>
      <c r="BP50" s="141" t="str">
        <f>IF(ISBLANK(laps_times[[#This Row],[59]]),"DNF",CONCATENATE(RANK(rounds_cum_time[[#This Row],[59]],rounds_cum_time[59],1),"."))</f>
        <v>43.</v>
      </c>
      <c r="BQ50" s="141" t="str">
        <f>IF(ISBLANK(laps_times[[#This Row],[60]]),"DNF",CONCATENATE(RANK(rounds_cum_time[[#This Row],[60]],rounds_cum_time[60],1),"."))</f>
        <v>43.</v>
      </c>
      <c r="BR50" s="141" t="str">
        <f>IF(ISBLANK(laps_times[[#This Row],[61]]),"DNF",CONCATENATE(RANK(rounds_cum_time[[#This Row],[61]],rounds_cum_time[61],1),"."))</f>
        <v>45.</v>
      </c>
      <c r="BS50" s="141" t="str">
        <f>IF(ISBLANK(laps_times[[#This Row],[62]]),"DNF",CONCATENATE(RANK(rounds_cum_time[[#This Row],[62]],rounds_cum_time[62],1),"."))</f>
        <v>45.</v>
      </c>
      <c r="BT50" s="142" t="str">
        <f>IF(ISBLANK(laps_times[[#This Row],[63]]),"DNF",CONCATENATE(RANK(rounds_cum_time[[#This Row],[63]],rounds_cum_time[63],1),"."))</f>
        <v>45.</v>
      </c>
    </row>
    <row r="51" spans="2:72" x14ac:dyDescent="0.2">
      <c r="B51" s="130">
        <f>laps_times[[#This Row],[poř]]</f>
        <v>46</v>
      </c>
      <c r="C51" s="140">
        <f>laps_times[[#This Row],[s.č.]]</f>
        <v>111</v>
      </c>
      <c r="D51" s="131" t="str">
        <f>laps_times[[#This Row],[jméno]]</f>
        <v>Diviš Jiří</v>
      </c>
      <c r="E51" s="132">
        <f>laps_times[[#This Row],[roč]]</f>
        <v>1975</v>
      </c>
      <c r="F51" s="132" t="str">
        <f>laps_times[[#This Row],[kat]]</f>
        <v>M3</v>
      </c>
      <c r="G51" s="132">
        <f>laps_times[[#This Row],[poř_kat]]</f>
        <v>19</v>
      </c>
      <c r="H51" s="131" t="str">
        <f>IF(ISBLANK(laps_times[[#This Row],[klub]]),"-",laps_times[[#This Row],[klub]])</f>
        <v>CBC Team</v>
      </c>
      <c r="I51" s="134">
        <f>laps_times[[#This Row],[celk. čas]]</f>
        <v>0.14634388888888888</v>
      </c>
      <c r="J51" s="141" t="str">
        <f>IF(ISBLANK(laps_times[[#This Row],[1]]),"DNF",CONCATENATE(RANK(rounds_cum_time[[#This Row],[1]],rounds_cum_time[1],1),"."))</f>
        <v>23.</v>
      </c>
      <c r="K51" s="141" t="str">
        <f>IF(ISBLANK(laps_times[[#This Row],[2]]),"DNF",CONCATENATE(RANK(rounds_cum_time[[#This Row],[2]],rounds_cum_time[2],1),"."))</f>
        <v>23.</v>
      </c>
      <c r="L51" s="141" t="str">
        <f>IF(ISBLANK(laps_times[[#This Row],[3]]),"DNF",CONCATENATE(RANK(rounds_cum_time[[#This Row],[3]],rounds_cum_time[3],1),"."))</f>
        <v>23.</v>
      </c>
      <c r="M51" s="141" t="str">
        <f>IF(ISBLANK(laps_times[[#This Row],[4]]),"DNF",CONCATENATE(RANK(rounds_cum_time[[#This Row],[4]],rounds_cum_time[4],1),"."))</f>
        <v>24.</v>
      </c>
      <c r="N51" s="141" t="str">
        <f>IF(ISBLANK(laps_times[[#This Row],[5]]),"DNF",CONCATENATE(RANK(rounds_cum_time[[#This Row],[5]],rounds_cum_time[5],1),"."))</f>
        <v>24.</v>
      </c>
      <c r="O51" s="141" t="str">
        <f>IF(ISBLANK(laps_times[[#This Row],[6]]),"DNF",CONCATENATE(RANK(rounds_cum_time[[#This Row],[6]],rounds_cum_time[6],1),"."))</f>
        <v>25.</v>
      </c>
      <c r="P51" s="141" t="str">
        <f>IF(ISBLANK(laps_times[[#This Row],[7]]),"DNF",CONCATENATE(RANK(rounds_cum_time[[#This Row],[7]],rounds_cum_time[7],1),"."))</f>
        <v>25.</v>
      </c>
      <c r="Q51" s="141" t="str">
        <f>IF(ISBLANK(laps_times[[#This Row],[8]]),"DNF",CONCATENATE(RANK(rounds_cum_time[[#This Row],[8]],rounds_cum_time[8],1),"."))</f>
        <v>25.</v>
      </c>
      <c r="R51" s="141" t="str">
        <f>IF(ISBLANK(laps_times[[#This Row],[9]]),"DNF",CONCATENATE(RANK(rounds_cum_time[[#This Row],[9]],rounds_cum_time[9],1),"."))</f>
        <v>25.</v>
      </c>
      <c r="S51" s="141" t="str">
        <f>IF(ISBLANK(laps_times[[#This Row],[10]]),"DNF",CONCATENATE(RANK(rounds_cum_time[[#This Row],[10]],rounds_cum_time[10],1),"."))</f>
        <v>27.</v>
      </c>
      <c r="T51" s="141" t="str">
        <f>IF(ISBLANK(laps_times[[#This Row],[11]]),"DNF",CONCATENATE(RANK(rounds_cum_time[[#This Row],[11]],rounds_cum_time[11],1),"."))</f>
        <v>26.</v>
      </c>
      <c r="U51" s="141" t="str">
        <f>IF(ISBLANK(laps_times[[#This Row],[12]]),"DNF",CONCATENATE(RANK(rounds_cum_time[[#This Row],[12]],rounds_cum_time[12],1),"."))</f>
        <v>26.</v>
      </c>
      <c r="V51" s="141" t="str">
        <f>IF(ISBLANK(laps_times[[#This Row],[13]]),"DNF",CONCATENATE(RANK(rounds_cum_time[[#This Row],[13]],rounds_cum_time[13],1),"."))</f>
        <v>26.</v>
      </c>
      <c r="W51" s="141" t="str">
        <f>IF(ISBLANK(laps_times[[#This Row],[14]]),"DNF",CONCATENATE(RANK(rounds_cum_time[[#This Row],[14]],rounds_cum_time[14],1),"."))</f>
        <v>26.</v>
      </c>
      <c r="X51" s="141" t="str">
        <f>IF(ISBLANK(laps_times[[#This Row],[15]]),"DNF",CONCATENATE(RANK(rounds_cum_time[[#This Row],[15]],rounds_cum_time[15],1),"."))</f>
        <v>25.</v>
      </c>
      <c r="Y51" s="141" t="str">
        <f>IF(ISBLANK(laps_times[[#This Row],[16]]),"DNF",CONCATENATE(RANK(rounds_cum_time[[#This Row],[16]],rounds_cum_time[16],1),"."))</f>
        <v>25.</v>
      </c>
      <c r="Z51" s="141" t="str">
        <f>IF(ISBLANK(laps_times[[#This Row],[17]]),"DNF",CONCATENATE(RANK(rounds_cum_time[[#This Row],[17]],rounds_cum_time[17],1),"."))</f>
        <v>25.</v>
      </c>
      <c r="AA51" s="141" t="str">
        <f>IF(ISBLANK(laps_times[[#This Row],[18]]),"DNF",CONCATENATE(RANK(rounds_cum_time[[#This Row],[18]],rounds_cum_time[18],1),"."))</f>
        <v>25.</v>
      </c>
      <c r="AB51" s="141" t="str">
        <f>IF(ISBLANK(laps_times[[#This Row],[19]]),"DNF",CONCATENATE(RANK(rounds_cum_time[[#This Row],[19]],rounds_cum_time[19],1),"."))</f>
        <v>25.</v>
      </c>
      <c r="AC51" s="141" t="str">
        <f>IF(ISBLANK(laps_times[[#This Row],[20]]),"DNF",CONCATENATE(RANK(rounds_cum_time[[#This Row],[20]],rounds_cum_time[20],1),"."))</f>
        <v>25.</v>
      </c>
      <c r="AD51" s="141" t="str">
        <f>IF(ISBLANK(laps_times[[#This Row],[21]]),"DNF",CONCATENATE(RANK(rounds_cum_time[[#This Row],[21]],rounds_cum_time[21],1),"."))</f>
        <v>25.</v>
      </c>
      <c r="AE51" s="141" t="str">
        <f>IF(ISBLANK(laps_times[[#This Row],[22]]),"DNF",CONCATENATE(RANK(rounds_cum_time[[#This Row],[22]],rounds_cum_time[22],1),"."))</f>
        <v>25.</v>
      </c>
      <c r="AF51" s="141" t="str">
        <f>IF(ISBLANK(laps_times[[#This Row],[23]]),"DNF",CONCATENATE(RANK(rounds_cum_time[[#This Row],[23]],rounds_cum_time[23],1),"."))</f>
        <v>25.</v>
      </c>
      <c r="AG51" s="141" t="str">
        <f>IF(ISBLANK(laps_times[[#This Row],[24]]),"DNF",CONCATENATE(RANK(rounds_cum_time[[#This Row],[24]],rounds_cum_time[24],1),"."))</f>
        <v>26.</v>
      </c>
      <c r="AH51" s="141" t="str">
        <f>IF(ISBLANK(laps_times[[#This Row],[25]]),"DNF",CONCATENATE(RANK(rounds_cum_time[[#This Row],[25]],rounds_cum_time[25],1),"."))</f>
        <v>26.</v>
      </c>
      <c r="AI51" s="141" t="str">
        <f>IF(ISBLANK(laps_times[[#This Row],[26]]),"DNF",CONCATENATE(RANK(rounds_cum_time[[#This Row],[26]],rounds_cum_time[26],1),"."))</f>
        <v>27.</v>
      </c>
      <c r="AJ51" s="141" t="str">
        <f>IF(ISBLANK(laps_times[[#This Row],[27]]),"DNF",CONCATENATE(RANK(rounds_cum_time[[#This Row],[27]],rounds_cum_time[27],1),"."))</f>
        <v>27.</v>
      </c>
      <c r="AK51" s="141" t="str">
        <f>IF(ISBLANK(laps_times[[#This Row],[28]]),"DNF",CONCATENATE(RANK(rounds_cum_time[[#This Row],[28]],rounds_cum_time[28],1),"."))</f>
        <v>27.</v>
      </c>
      <c r="AL51" s="141" t="str">
        <f>IF(ISBLANK(laps_times[[#This Row],[29]]),"DNF",CONCATENATE(RANK(rounds_cum_time[[#This Row],[29]],rounds_cum_time[29],1),"."))</f>
        <v>27.</v>
      </c>
      <c r="AM51" s="141" t="str">
        <f>IF(ISBLANK(laps_times[[#This Row],[30]]),"DNF",CONCATENATE(RANK(rounds_cum_time[[#This Row],[30]],rounds_cum_time[30],1),"."))</f>
        <v>28.</v>
      </c>
      <c r="AN51" s="141" t="str">
        <f>IF(ISBLANK(laps_times[[#This Row],[31]]),"DNF",CONCATENATE(RANK(rounds_cum_time[[#This Row],[31]],rounds_cum_time[31],1),"."))</f>
        <v>27.</v>
      </c>
      <c r="AO51" s="141" t="str">
        <f>IF(ISBLANK(laps_times[[#This Row],[32]]),"DNF",CONCATENATE(RANK(rounds_cum_time[[#This Row],[32]],rounds_cum_time[32],1),"."))</f>
        <v>27.</v>
      </c>
      <c r="AP51" s="141" t="str">
        <f>IF(ISBLANK(laps_times[[#This Row],[33]]),"DNF",CONCATENATE(RANK(rounds_cum_time[[#This Row],[33]],rounds_cum_time[33],1),"."))</f>
        <v>27.</v>
      </c>
      <c r="AQ51" s="141" t="str">
        <f>IF(ISBLANK(laps_times[[#This Row],[34]]),"DNF",CONCATENATE(RANK(rounds_cum_time[[#This Row],[34]],rounds_cum_time[34],1),"."))</f>
        <v>27.</v>
      </c>
      <c r="AR51" s="141" t="str">
        <f>IF(ISBLANK(laps_times[[#This Row],[35]]),"DNF",CONCATENATE(RANK(rounds_cum_time[[#This Row],[35]],rounds_cum_time[35],1),"."))</f>
        <v>28.</v>
      </c>
      <c r="AS51" s="141" t="str">
        <f>IF(ISBLANK(laps_times[[#This Row],[36]]),"DNF",CONCATENATE(RANK(rounds_cum_time[[#This Row],[36]],rounds_cum_time[36],1),"."))</f>
        <v>28.</v>
      </c>
      <c r="AT51" s="141" t="str">
        <f>IF(ISBLANK(laps_times[[#This Row],[37]]),"DNF",CONCATENATE(RANK(rounds_cum_time[[#This Row],[37]],rounds_cum_time[37],1),"."))</f>
        <v>28.</v>
      </c>
      <c r="AU51" s="141" t="str">
        <f>IF(ISBLANK(laps_times[[#This Row],[38]]),"DNF",CONCATENATE(RANK(rounds_cum_time[[#This Row],[38]],rounds_cum_time[38],1),"."))</f>
        <v>29.</v>
      </c>
      <c r="AV51" s="141" t="str">
        <f>IF(ISBLANK(laps_times[[#This Row],[39]]),"DNF",CONCATENATE(RANK(rounds_cum_time[[#This Row],[39]],rounds_cum_time[39],1),"."))</f>
        <v>29.</v>
      </c>
      <c r="AW51" s="141" t="str">
        <f>IF(ISBLANK(laps_times[[#This Row],[40]]),"DNF",CONCATENATE(RANK(rounds_cum_time[[#This Row],[40]],rounds_cum_time[40],1),"."))</f>
        <v>32.</v>
      </c>
      <c r="AX51" s="141" t="str">
        <f>IF(ISBLANK(laps_times[[#This Row],[41]]),"DNF",CONCATENATE(RANK(rounds_cum_time[[#This Row],[41]],rounds_cum_time[41],1),"."))</f>
        <v>33.</v>
      </c>
      <c r="AY51" s="141" t="str">
        <f>IF(ISBLANK(laps_times[[#This Row],[42]]),"DNF",CONCATENATE(RANK(rounds_cum_time[[#This Row],[42]],rounds_cum_time[42],1),"."))</f>
        <v>34.</v>
      </c>
      <c r="AZ51" s="141" t="str">
        <f>IF(ISBLANK(laps_times[[#This Row],[43]]),"DNF",CONCATENATE(RANK(rounds_cum_time[[#This Row],[43]],rounds_cum_time[43],1),"."))</f>
        <v>34.</v>
      </c>
      <c r="BA51" s="141" t="str">
        <f>IF(ISBLANK(laps_times[[#This Row],[44]]),"DNF",CONCATENATE(RANK(rounds_cum_time[[#This Row],[44]],rounds_cum_time[44],1),"."))</f>
        <v>35.</v>
      </c>
      <c r="BB51" s="141" t="str">
        <f>IF(ISBLANK(laps_times[[#This Row],[45]]),"DNF",CONCATENATE(RANK(rounds_cum_time[[#This Row],[45]],rounds_cum_time[45],1),"."))</f>
        <v>35.</v>
      </c>
      <c r="BC51" s="141" t="str">
        <f>IF(ISBLANK(laps_times[[#This Row],[46]]),"DNF",CONCATENATE(RANK(rounds_cum_time[[#This Row],[46]],rounds_cum_time[46],1),"."))</f>
        <v>35.</v>
      </c>
      <c r="BD51" s="141" t="str">
        <f>IF(ISBLANK(laps_times[[#This Row],[47]]),"DNF",CONCATENATE(RANK(rounds_cum_time[[#This Row],[47]],rounds_cum_time[47],1),"."))</f>
        <v>38.</v>
      </c>
      <c r="BE51" s="141" t="str">
        <f>IF(ISBLANK(laps_times[[#This Row],[48]]),"DNF",CONCATENATE(RANK(rounds_cum_time[[#This Row],[48]],rounds_cum_time[48],1),"."))</f>
        <v>38.</v>
      </c>
      <c r="BF51" s="141" t="str">
        <f>IF(ISBLANK(laps_times[[#This Row],[49]]),"DNF",CONCATENATE(RANK(rounds_cum_time[[#This Row],[49]],rounds_cum_time[49],1),"."))</f>
        <v>38.</v>
      </c>
      <c r="BG51" s="141" t="str">
        <f>IF(ISBLANK(laps_times[[#This Row],[50]]),"DNF",CONCATENATE(RANK(rounds_cum_time[[#This Row],[50]],rounds_cum_time[50],1),"."))</f>
        <v>37.</v>
      </c>
      <c r="BH51" s="141" t="str">
        <f>IF(ISBLANK(laps_times[[#This Row],[51]]),"DNF",CONCATENATE(RANK(rounds_cum_time[[#This Row],[51]],rounds_cum_time[51],1),"."))</f>
        <v>38.</v>
      </c>
      <c r="BI51" s="141" t="str">
        <f>IF(ISBLANK(laps_times[[#This Row],[52]]),"DNF",CONCATENATE(RANK(rounds_cum_time[[#This Row],[52]],rounds_cum_time[52],1),"."))</f>
        <v>38.</v>
      </c>
      <c r="BJ51" s="141" t="str">
        <f>IF(ISBLANK(laps_times[[#This Row],[53]]),"DNF",CONCATENATE(RANK(rounds_cum_time[[#This Row],[53]],rounds_cum_time[53],1),"."))</f>
        <v>39.</v>
      </c>
      <c r="BK51" s="141" t="str">
        <f>IF(ISBLANK(laps_times[[#This Row],[54]]),"DNF",CONCATENATE(RANK(rounds_cum_time[[#This Row],[54]],rounds_cum_time[54],1),"."))</f>
        <v>40.</v>
      </c>
      <c r="BL51" s="141" t="str">
        <f>IF(ISBLANK(laps_times[[#This Row],[55]]),"DNF",CONCATENATE(RANK(rounds_cum_time[[#This Row],[55]],rounds_cum_time[55],1),"."))</f>
        <v>41.</v>
      </c>
      <c r="BM51" s="141" t="str">
        <f>IF(ISBLANK(laps_times[[#This Row],[56]]),"DNF",CONCATENATE(RANK(rounds_cum_time[[#This Row],[56]],rounds_cum_time[56],1),"."))</f>
        <v>41.</v>
      </c>
      <c r="BN51" s="141" t="str">
        <f>IF(ISBLANK(laps_times[[#This Row],[57]]),"DNF",CONCATENATE(RANK(rounds_cum_time[[#This Row],[57]],rounds_cum_time[57],1),"."))</f>
        <v>43.</v>
      </c>
      <c r="BO51" s="141" t="str">
        <f>IF(ISBLANK(laps_times[[#This Row],[58]]),"DNF",CONCATENATE(RANK(rounds_cum_time[[#This Row],[58]],rounds_cum_time[58],1),"."))</f>
        <v>44.</v>
      </c>
      <c r="BP51" s="141" t="str">
        <f>IF(ISBLANK(laps_times[[#This Row],[59]]),"DNF",CONCATENATE(RANK(rounds_cum_time[[#This Row],[59]],rounds_cum_time[59],1),"."))</f>
        <v>44.</v>
      </c>
      <c r="BQ51" s="141" t="str">
        <f>IF(ISBLANK(laps_times[[#This Row],[60]]),"DNF",CONCATENATE(RANK(rounds_cum_time[[#This Row],[60]],rounds_cum_time[60],1),"."))</f>
        <v>46.</v>
      </c>
      <c r="BR51" s="141" t="str">
        <f>IF(ISBLANK(laps_times[[#This Row],[61]]),"DNF",CONCATENATE(RANK(rounds_cum_time[[#This Row],[61]],rounds_cum_time[61],1),"."))</f>
        <v>46.</v>
      </c>
      <c r="BS51" s="141" t="str">
        <f>IF(ISBLANK(laps_times[[#This Row],[62]]),"DNF",CONCATENATE(RANK(rounds_cum_time[[#This Row],[62]],rounds_cum_time[62],1),"."))</f>
        <v>46.</v>
      </c>
      <c r="BT51" s="142" t="str">
        <f>IF(ISBLANK(laps_times[[#This Row],[63]]),"DNF",CONCATENATE(RANK(rounds_cum_time[[#This Row],[63]],rounds_cum_time[63],1),"."))</f>
        <v>46.</v>
      </c>
    </row>
    <row r="52" spans="2:72" x14ac:dyDescent="0.2">
      <c r="B52" s="130">
        <f>laps_times[[#This Row],[poř]]</f>
        <v>47</v>
      </c>
      <c r="C52" s="140">
        <f>laps_times[[#This Row],[s.č.]]</f>
        <v>109</v>
      </c>
      <c r="D52" s="131" t="str">
        <f>laps_times[[#This Row],[jméno]]</f>
        <v>Cechmeister Bohumil</v>
      </c>
      <c r="E52" s="132">
        <f>laps_times[[#This Row],[roč]]</f>
        <v>1974</v>
      </c>
      <c r="F52" s="132" t="str">
        <f>laps_times[[#This Row],[kat]]</f>
        <v>M3</v>
      </c>
      <c r="G52" s="132">
        <f>laps_times[[#This Row],[poř_kat]]</f>
        <v>20</v>
      </c>
      <c r="H52" s="131" t="str">
        <f>IF(ISBLANK(laps_times[[#This Row],[klub]]),"-",laps_times[[#This Row],[klub]])</f>
        <v>Sokol Přísnotice</v>
      </c>
      <c r="I52" s="134">
        <f>laps_times[[#This Row],[celk. čas]]</f>
        <v>0.14666567129629629</v>
      </c>
      <c r="J52" s="141" t="str">
        <f>IF(ISBLANK(laps_times[[#This Row],[1]]),"DNF",CONCATENATE(RANK(rounds_cum_time[[#This Row],[1]],rounds_cum_time[1],1),"."))</f>
        <v>55.</v>
      </c>
      <c r="K52" s="141" t="str">
        <f>IF(ISBLANK(laps_times[[#This Row],[2]]),"DNF",CONCATENATE(RANK(rounds_cum_time[[#This Row],[2]],rounds_cum_time[2],1),"."))</f>
        <v>59.</v>
      </c>
      <c r="L52" s="141" t="str">
        <f>IF(ISBLANK(laps_times[[#This Row],[3]]),"DNF",CONCATENATE(RANK(rounds_cum_time[[#This Row],[3]],rounds_cum_time[3],1),"."))</f>
        <v>61.</v>
      </c>
      <c r="M52" s="141" t="str">
        <f>IF(ISBLANK(laps_times[[#This Row],[4]]),"DNF",CONCATENATE(RANK(rounds_cum_time[[#This Row],[4]],rounds_cum_time[4],1),"."))</f>
        <v>62.</v>
      </c>
      <c r="N52" s="141" t="str">
        <f>IF(ISBLANK(laps_times[[#This Row],[5]]),"DNF",CONCATENATE(RANK(rounds_cum_time[[#This Row],[5]],rounds_cum_time[5],1),"."))</f>
        <v>61.</v>
      </c>
      <c r="O52" s="141" t="str">
        <f>IF(ISBLANK(laps_times[[#This Row],[6]]),"DNF",CONCATENATE(RANK(rounds_cum_time[[#This Row],[6]],rounds_cum_time[6],1),"."))</f>
        <v>58.</v>
      </c>
      <c r="P52" s="141" t="str">
        <f>IF(ISBLANK(laps_times[[#This Row],[7]]),"DNF",CONCATENATE(RANK(rounds_cum_time[[#This Row],[7]],rounds_cum_time[7],1),"."))</f>
        <v>57.</v>
      </c>
      <c r="Q52" s="141" t="str">
        <f>IF(ISBLANK(laps_times[[#This Row],[8]]),"DNF",CONCATENATE(RANK(rounds_cum_time[[#This Row],[8]],rounds_cum_time[8],1),"."))</f>
        <v>57.</v>
      </c>
      <c r="R52" s="141" t="str">
        <f>IF(ISBLANK(laps_times[[#This Row],[9]]),"DNF",CONCATENATE(RANK(rounds_cum_time[[#This Row],[9]],rounds_cum_time[9],1),"."))</f>
        <v>56.</v>
      </c>
      <c r="S52" s="141" t="str">
        <f>IF(ISBLANK(laps_times[[#This Row],[10]]),"DNF",CONCATENATE(RANK(rounds_cum_time[[#This Row],[10]],rounds_cum_time[10],1),"."))</f>
        <v>57.</v>
      </c>
      <c r="T52" s="141" t="str">
        <f>IF(ISBLANK(laps_times[[#This Row],[11]]),"DNF",CONCATENATE(RANK(rounds_cum_time[[#This Row],[11]],rounds_cum_time[11],1),"."))</f>
        <v>57.</v>
      </c>
      <c r="U52" s="141" t="str">
        <f>IF(ISBLANK(laps_times[[#This Row],[12]]),"DNF",CONCATENATE(RANK(rounds_cum_time[[#This Row],[12]],rounds_cum_time[12],1),"."))</f>
        <v>55.</v>
      </c>
      <c r="V52" s="141" t="str">
        <f>IF(ISBLANK(laps_times[[#This Row],[13]]),"DNF",CONCATENATE(RANK(rounds_cum_time[[#This Row],[13]],rounds_cum_time[13],1),"."))</f>
        <v>56.</v>
      </c>
      <c r="W52" s="141" t="str">
        <f>IF(ISBLANK(laps_times[[#This Row],[14]]),"DNF",CONCATENATE(RANK(rounds_cum_time[[#This Row],[14]],rounds_cum_time[14],1),"."))</f>
        <v>60.</v>
      </c>
      <c r="X52" s="141" t="str">
        <f>IF(ISBLANK(laps_times[[#This Row],[15]]),"DNF",CONCATENATE(RANK(rounds_cum_time[[#This Row],[15]],rounds_cum_time[15],1),"."))</f>
        <v>62.</v>
      </c>
      <c r="Y52" s="141" t="str">
        <f>IF(ISBLANK(laps_times[[#This Row],[16]]),"DNF",CONCATENATE(RANK(rounds_cum_time[[#This Row],[16]],rounds_cum_time[16],1),"."))</f>
        <v>63.</v>
      </c>
      <c r="Z52" s="141" t="str">
        <f>IF(ISBLANK(laps_times[[#This Row],[17]]),"DNF",CONCATENATE(RANK(rounds_cum_time[[#This Row],[17]],rounds_cum_time[17],1),"."))</f>
        <v>64.</v>
      </c>
      <c r="AA52" s="141" t="str">
        <f>IF(ISBLANK(laps_times[[#This Row],[18]]),"DNF",CONCATENATE(RANK(rounds_cum_time[[#This Row],[18]],rounds_cum_time[18],1),"."))</f>
        <v>65.</v>
      </c>
      <c r="AB52" s="141" t="str">
        <f>IF(ISBLANK(laps_times[[#This Row],[19]]),"DNF",CONCATENATE(RANK(rounds_cum_time[[#This Row],[19]],rounds_cum_time[19],1),"."))</f>
        <v>63.</v>
      </c>
      <c r="AC52" s="141" t="str">
        <f>IF(ISBLANK(laps_times[[#This Row],[20]]),"DNF",CONCATENATE(RANK(rounds_cum_time[[#This Row],[20]],rounds_cum_time[20],1),"."))</f>
        <v>63.</v>
      </c>
      <c r="AD52" s="141" t="str">
        <f>IF(ISBLANK(laps_times[[#This Row],[21]]),"DNF",CONCATENATE(RANK(rounds_cum_time[[#This Row],[21]],rounds_cum_time[21],1),"."))</f>
        <v>62.</v>
      </c>
      <c r="AE52" s="141" t="str">
        <f>IF(ISBLANK(laps_times[[#This Row],[22]]),"DNF",CONCATENATE(RANK(rounds_cum_time[[#This Row],[22]],rounds_cum_time[22],1),"."))</f>
        <v>61.</v>
      </c>
      <c r="AF52" s="141" t="str">
        <f>IF(ISBLANK(laps_times[[#This Row],[23]]),"DNF",CONCATENATE(RANK(rounds_cum_time[[#This Row],[23]],rounds_cum_time[23],1),"."))</f>
        <v>60.</v>
      </c>
      <c r="AG52" s="141" t="str">
        <f>IF(ISBLANK(laps_times[[#This Row],[24]]),"DNF",CONCATENATE(RANK(rounds_cum_time[[#This Row],[24]],rounds_cum_time[24],1),"."))</f>
        <v>60.</v>
      </c>
      <c r="AH52" s="141" t="str">
        <f>IF(ISBLANK(laps_times[[#This Row],[25]]),"DNF",CONCATENATE(RANK(rounds_cum_time[[#This Row],[25]],rounds_cum_time[25],1),"."))</f>
        <v>60.</v>
      </c>
      <c r="AI52" s="141" t="str">
        <f>IF(ISBLANK(laps_times[[#This Row],[26]]),"DNF",CONCATENATE(RANK(rounds_cum_time[[#This Row],[26]],rounds_cum_time[26],1),"."))</f>
        <v>59.</v>
      </c>
      <c r="AJ52" s="141" t="str">
        <f>IF(ISBLANK(laps_times[[#This Row],[27]]),"DNF",CONCATENATE(RANK(rounds_cum_time[[#This Row],[27]],rounds_cum_time[27],1),"."))</f>
        <v>59.</v>
      </c>
      <c r="AK52" s="141" t="str">
        <f>IF(ISBLANK(laps_times[[#This Row],[28]]),"DNF",CONCATENATE(RANK(rounds_cum_time[[#This Row],[28]],rounds_cum_time[28],1),"."))</f>
        <v>59.</v>
      </c>
      <c r="AL52" s="141" t="str">
        <f>IF(ISBLANK(laps_times[[#This Row],[29]]),"DNF",CONCATENATE(RANK(rounds_cum_time[[#This Row],[29]],rounds_cum_time[29],1),"."))</f>
        <v>60.</v>
      </c>
      <c r="AM52" s="141" t="str">
        <f>IF(ISBLANK(laps_times[[#This Row],[30]]),"DNF",CONCATENATE(RANK(rounds_cum_time[[#This Row],[30]],rounds_cum_time[30],1),"."))</f>
        <v>59.</v>
      </c>
      <c r="AN52" s="141" t="str">
        <f>IF(ISBLANK(laps_times[[#This Row],[31]]),"DNF",CONCATENATE(RANK(rounds_cum_time[[#This Row],[31]],rounds_cum_time[31],1),"."))</f>
        <v>59.</v>
      </c>
      <c r="AO52" s="141" t="str">
        <f>IF(ISBLANK(laps_times[[#This Row],[32]]),"DNF",CONCATENATE(RANK(rounds_cum_time[[#This Row],[32]],rounds_cum_time[32],1),"."))</f>
        <v>60.</v>
      </c>
      <c r="AP52" s="141" t="str">
        <f>IF(ISBLANK(laps_times[[#This Row],[33]]),"DNF",CONCATENATE(RANK(rounds_cum_time[[#This Row],[33]],rounds_cum_time[33],1),"."))</f>
        <v>59.</v>
      </c>
      <c r="AQ52" s="141" t="str">
        <f>IF(ISBLANK(laps_times[[#This Row],[34]]),"DNF",CONCATENATE(RANK(rounds_cum_time[[#This Row],[34]],rounds_cum_time[34],1),"."))</f>
        <v>58.</v>
      </c>
      <c r="AR52" s="141" t="str">
        <f>IF(ISBLANK(laps_times[[#This Row],[35]]),"DNF",CONCATENATE(RANK(rounds_cum_time[[#This Row],[35]],rounds_cum_time[35],1),"."))</f>
        <v>55.</v>
      </c>
      <c r="AS52" s="141" t="str">
        <f>IF(ISBLANK(laps_times[[#This Row],[36]]),"DNF",CONCATENATE(RANK(rounds_cum_time[[#This Row],[36]],rounds_cum_time[36],1),"."))</f>
        <v>56.</v>
      </c>
      <c r="AT52" s="141" t="str">
        <f>IF(ISBLANK(laps_times[[#This Row],[37]]),"DNF",CONCATENATE(RANK(rounds_cum_time[[#This Row],[37]],rounds_cum_time[37],1),"."))</f>
        <v>55.</v>
      </c>
      <c r="AU52" s="141" t="str">
        <f>IF(ISBLANK(laps_times[[#This Row],[38]]),"DNF",CONCATENATE(RANK(rounds_cum_time[[#This Row],[38]],rounds_cum_time[38],1),"."))</f>
        <v>55.</v>
      </c>
      <c r="AV52" s="141" t="str">
        <f>IF(ISBLANK(laps_times[[#This Row],[39]]),"DNF",CONCATENATE(RANK(rounds_cum_time[[#This Row],[39]],rounds_cum_time[39],1),"."))</f>
        <v>55.</v>
      </c>
      <c r="AW52" s="141" t="str">
        <f>IF(ISBLANK(laps_times[[#This Row],[40]]),"DNF",CONCATENATE(RANK(rounds_cum_time[[#This Row],[40]],rounds_cum_time[40],1),"."))</f>
        <v>54.</v>
      </c>
      <c r="AX52" s="141" t="str">
        <f>IF(ISBLANK(laps_times[[#This Row],[41]]),"DNF",CONCATENATE(RANK(rounds_cum_time[[#This Row],[41]],rounds_cum_time[41],1),"."))</f>
        <v>55.</v>
      </c>
      <c r="AY52" s="141" t="str">
        <f>IF(ISBLANK(laps_times[[#This Row],[42]]),"DNF",CONCATENATE(RANK(rounds_cum_time[[#This Row],[42]],rounds_cum_time[42],1),"."))</f>
        <v>55.</v>
      </c>
      <c r="AZ52" s="141" t="str">
        <f>IF(ISBLANK(laps_times[[#This Row],[43]]),"DNF",CONCATENATE(RANK(rounds_cum_time[[#This Row],[43]],rounds_cum_time[43],1),"."))</f>
        <v>55.</v>
      </c>
      <c r="BA52" s="141" t="str">
        <f>IF(ISBLANK(laps_times[[#This Row],[44]]),"DNF",CONCATENATE(RANK(rounds_cum_time[[#This Row],[44]],rounds_cum_time[44],1),"."))</f>
        <v>54.</v>
      </c>
      <c r="BB52" s="141" t="str">
        <f>IF(ISBLANK(laps_times[[#This Row],[45]]),"DNF",CONCATENATE(RANK(rounds_cum_time[[#This Row],[45]],rounds_cum_time[45],1),"."))</f>
        <v>55.</v>
      </c>
      <c r="BC52" s="141" t="str">
        <f>IF(ISBLANK(laps_times[[#This Row],[46]]),"DNF",CONCATENATE(RANK(rounds_cum_time[[#This Row],[46]],rounds_cum_time[46],1),"."))</f>
        <v>55.</v>
      </c>
      <c r="BD52" s="141" t="str">
        <f>IF(ISBLANK(laps_times[[#This Row],[47]]),"DNF",CONCATENATE(RANK(rounds_cum_time[[#This Row],[47]],rounds_cum_time[47],1),"."))</f>
        <v>53.</v>
      </c>
      <c r="BE52" s="141" t="str">
        <f>IF(ISBLANK(laps_times[[#This Row],[48]]),"DNF",CONCATENATE(RANK(rounds_cum_time[[#This Row],[48]],rounds_cum_time[48],1),"."))</f>
        <v>52.</v>
      </c>
      <c r="BF52" s="141" t="str">
        <f>IF(ISBLANK(laps_times[[#This Row],[49]]),"DNF",CONCATENATE(RANK(rounds_cum_time[[#This Row],[49]],rounds_cum_time[49],1),"."))</f>
        <v>52.</v>
      </c>
      <c r="BG52" s="141" t="str">
        <f>IF(ISBLANK(laps_times[[#This Row],[50]]),"DNF",CONCATENATE(RANK(rounds_cum_time[[#This Row],[50]],rounds_cum_time[50],1),"."))</f>
        <v>52.</v>
      </c>
      <c r="BH52" s="141" t="str">
        <f>IF(ISBLANK(laps_times[[#This Row],[51]]),"DNF",CONCATENATE(RANK(rounds_cum_time[[#This Row],[51]],rounds_cum_time[51],1),"."))</f>
        <v>51.</v>
      </c>
      <c r="BI52" s="141" t="str">
        <f>IF(ISBLANK(laps_times[[#This Row],[52]]),"DNF",CONCATENATE(RANK(rounds_cum_time[[#This Row],[52]],rounds_cum_time[52],1),"."))</f>
        <v>51.</v>
      </c>
      <c r="BJ52" s="141" t="str">
        <f>IF(ISBLANK(laps_times[[#This Row],[53]]),"DNF",CONCATENATE(RANK(rounds_cum_time[[#This Row],[53]],rounds_cum_time[53],1),"."))</f>
        <v>48.</v>
      </c>
      <c r="BK52" s="141" t="str">
        <f>IF(ISBLANK(laps_times[[#This Row],[54]]),"DNF",CONCATENATE(RANK(rounds_cum_time[[#This Row],[54]],rounds_cum_time[54],1),"."))</f>
        <v>49.</v>
      </c>
      <c r="BL52" s="141" t="str">
        <f>IF(ISBLANK(laps_times[[#This Row],[55]]),"DNF",CONCATENATE(RANK(rounds_cum_time[[#This Row],[55]],rounds_cum_time[55],1),"."))</f>
        <v>48.</v>
      </c>
      <c r="BM52" s="141" t="str">
        <f>IF(ISBLANK(laps_times[[#This Row],[56]]),"DNF",CONCATENATE(RANK(rounds_cum_time[[#This Row],[56]],rounds_cum_time[56],1),"."))</f>
        <v>47.</v>
      </c>
      <c r="BN52" s="141" t="str">
        <f>IF(ISBLANK(laps_times[[#This Row],[57]]),"DNF",CONCATENATE(RANK(rounds_cum_time[[#This Row],[57]],rounds_cum_time[57],1),"."))</f>
        <v>47.</v>
      </c>
      <c r="BO52" s="141" t="str">
        <f>IF(ISBLANK(laps_times[[#This Row],[58]]),"DNF",CONCATENATE(RANK(rounds_cum_time[[#This Row],[58]],rounds_cum_time[58],1),"."))</f>
        <v>47.</v>
      </c>
      <c r="BP52" s="141" t="str">
        <f>IF(ISBLANK(laps_times[[#This Row],[59]]),"DNF",CONCATENATE(RANK(rounds_cum_time[[#This Row],[59]],rounds_cum_time[59],1),"."))</f>
        <v>47.</v>
      </c>
      <c r="BQ52" s="141" t="str">
        <f>IF(ISBLANK(laps_times[[#This Row],[60]]),"DNF",CONCATENATE(RANK(rounds_cum_time[[#This Row],[60]],rounds_cum_time[60],1),"."))</f>
        <v>47.</v>
      </c>
      <c r="BR52" s="141" t="str">
        <f>IF(ISBLANK(laps_times[[#This Row],[61]]),"DNF",CONCATENATE(RANK(rounds_cum_time[[#This Row],[61]],rounds_cum_time[61],1),"."))</f>
        <v>47.</v>
      </c>
      <c r="BS52" s="141" t="str">
        <f>IF(ISBLANK(laps_times[[#This Row],[62]]),"DNF",CONCATENATE(RANK(rounds_cum_time[[#This Row],[62]],rounds_cum_time[62],1),"."))</f>
        <v>47.</v>
      </c>
      <c r="BT52" s="142" t="str">
        <f>IF(ISBLANK(laps_times[[#This Row],[63]]),"DNF",CONCATENATE(RANK(rounds_cum_time[[#This Row],[63]],rounds_cum_time[63],1),"."))</f>
        <v>47.</v>
      </c>
    </row>
    <row r="53" spans="2:72" x14ac:dyDescent="0.2">
      <c r="B53" s="130">
        <f>laps_times[[#This Row],[poř]]</f>
        <v>48</v>
      </c>
      <c r="C53" s="140">
        <f>laps_times[[#This Row],[s.č.]]</f>
        <v>24</v>
      </c>
      <c r="D53" s="131" t="str">
        <f>laps_times[[#This Row],[jméno]]</f>
        <v>Prokop Ondřej</v>
      </c>
      <c r="E53" s="132">
        <f>laps_times[[#This Row],[roč]]</f>
        <v>1962</v>
      </c>
      <c r="F53" s="132" t="str">
        <f>laps_times[[#This Row],[kat]]</f>
        <v>M4</v>
      </c>
      <c r="G53" s="132">
        <f>laps_times[[#This Row],[poř_kat]]</f>
        <v>5</v>
      </c>
      <c r="H53" s="131" t="str">
        <f>IF(ISBLANK(laps_times[[#This Row],[klub]]),"-",laps_times[[#This Row],[klub]])</f>
        <v>ČAU</v>
      </c>
      <c r="I53" s="134">
        <f>laps_times[[#This Row],[celk. čas]]</f>
        <v>0.14815767361111112</v>
      </c>
      <c r="J53" s="141" t="str">
        <f>IF(ISBLANK(laps_times[[#This Row],[1]]),"DNF",CONCATENATE(RANK(rounds_cum_time[[#This Row],[1]],rounds_cum_time[1],1),"."))</f>
        <v>56.</v>
      </c>
      <c r="K53" s="141" t="str">
        <f>IF(ISBLANK(laps_times[[#This Row],[2]]),"DNF",CONCATENATE(RANK(rounds_cum_time[[#This Row],[2]],rounds_cum_time[2],1),"."))</f>
        <v>49.</v>
      </c>
      <c r="L53" s="141" t="str">
        <f>IF(ISBLANK(laps_times[[#This Row],[3]]),"DNF",CONCATENATE(RANK(rounds_cum_time[[#This Row],[3]],rounds_cum_time[3],1),"."))</f>
        <v>46.</v>
      </c>
      <c r="M53" s="141" t="str">
        <f>IF(ISBLANK(laps_times[[#This Row],[4]]),"DNF",CONCATENATE(RANK(rounds_cum_time[[#This Row],[4]],rounds_cum_time[4],1),"."))</f>
        <v>46.</v>
      </c>
      <c r="N53" s="141" t="str">
        <f>IF(ISBLANK(laps_times[[#This Row],[5]]),"DNF",CONCATENATE(RANK(rounds_cum_time[[#This Row],[5]],rounds_cum_time[5],1),"."))</f>
        <v>46.</v>
      </c>
      <c r="O53" s="141" t="str">
        <f>IF(ISBLANK(laps_times[[#This Row],[6]]),"DNF",CONCATENATE(RANK(rounds_cum_time[[#This Row],[6]],rounds_cum_time[6],1),"."))</f>
        <v>47.</v>
      </c>
      <c r="P53" s="141" t="str">
        <f>IF(ISBLANK(laps_times[[#This Row],[7]]),"DNF",CONCATENATE(RANK(rounds_cum_time[[#This Row],[7]],rounds_cum_time[7],1),"."))</f>
        <v>46.</v>
      </c>
      <c r="Q53" s="141" t="str">
        <f>IF(ISBLANK(laps_times[[#This Row],[8]]),"DNF",CONCATENATE(RANK(rounds_cum_time[[#This Row],[8]],rounds_cum_time[8],1),"."))</f>
        <v>46.</v>
      </c>
      <c r="R53" s="141" t="str">
        <f>IF(ISBLANK(laps_times[[#This Row],[9]]),"DNF",CONCATENATE(RANK(rounds_cum_time[[#This Row],[9]],rounds_cum_time[9],1),"."))</f>
        <v>46.</v>
      </c>
      <c r="S53" s="141" t="str">
        <f>IF(ISBLANK(laps_times[[#This Row],[10]]),"DNF",CONCATENATE(RANK(rounds_cum_time[[#This Row],[10]],rounds_cum_time[10],1),"."))</f>
        <v>46.</v>
      </c>
      <c r="T53" s="141" t="str">
        <f>IF(ISBLANK(laps_times[[#This Row],[11]]),"DNF",CONCATENATE(RANK(rounds_cum_time[[#This Row],[11]],rounds_cum_time[11],1),"."))</f>
        <v>45.</v>
      </c>
      <c r="U53" s="141" t="str">
        <f>IF(ISBLANK(laps_times[[#This Row],[12]]),"DNF",CONCATENATE(RANK(rounds_cum_time[[#This Row],[12]],rounds_cum_time[12],1),"."))</f>
        <v>45.</v>
      </c>
      <c r="V53" s="141" t="str">
        <f>IF(ISBLANK(laps_times[[#This Row],[13]]),"DNF",CONCATENATE(RANK(rounds_cum_time[[#This Row],[13]],rounds_cum_time[13],1),"."))</f>
        <v>45.</v>
      </c>
      <c r="W53" s="141" t="str">
        <f>IF(ISBLANK(laps_times[[#This Row],[14]]),"DNF",CONCATENATE(RANK(rounds_cum_time[[#This Row],[14]],rounds_cum_time[14],1),"."))</f>
        <v>45.</v>
      </c>
      <c r="X53" s="141" t="str">
        <f>IF(ISBLANK(laps_times[[#This Row],[15]]),"DNF",CONCATENATE(RANK(rounds_cum_time[[#This Row],[15]],rounds_cum_time[15],1),"."))</f>
        <v>45.</v>
      </c>
      <c r="Y53" s="141" t="str">
        <f>IF(ISBLANK(laps_times[[#This Row],[16]]),"DNF",CONCATENATE(RANK(rounds_cum_time[[#This Row],[16]],rounds_cum_time[16],1),"."))</f>
        <v>45.</v>
      </c>
      <c r="Z53" s="141" t="str">
        <f>IF(ISBLANK(laps_times[[#This Row],[17]]),"DNF",CONCATENATE(RANK(rounds_cum_time[[#This Row],[17]],rounds_cum_time[17],1),"."))</f>
        <v>45.</v>
      </c>
      <c r="AA53" s="141" t="str">
        <f>IF(ISBLANK(laps_times[[#This Row],[18]]),"DNF",CONCATENATE(RANK(rounds_cum_time[[#This Row],[18]],rounds_cum_time[18],1),"."))</f>
        <v>45.</v>
      </c>
      <c r="AB53" s="141" t="str">
        <f>IF(ISBLANK(laps_times[[#This Row],[19]]),"DNF",CONCATENATE(RANK(rounds_cum_time[[#This Row],[19]],rounds_cum_time[19],1),"."))</f>
        <v>44.</v>
      </c>
      <c r="AC53" s="141" t="str">
        <f>IF(ISBLANK(laps_times[[#This Row],[20]]),"DNF",CONCATENATE(RANK(rounds_cum_time[[#This Row],[20]],rounds_cum_time[20],1),"."))</f>
        <v>45.</v>
      </c>
      <c r="AD53" s="141" t="str">
        <f>IF(ISBLANK(laps_times[[#This Row],[21]]),"DNF",CONCATENATE(RANK(rounds_cum_time[[#This Row],[21]],rounds_cum_time[21],1),"."))</f>
        <v>43.</v>
      </c>
      <c r="AE53" s="141" t="str">
        <f>IF(ISBLANK(laps_times[[#This Row],[22]]),"DNF",CONCATENATE(RANK(rounds_cum_time[[#This Row],[22]],rounds_cum_time[22],1),"."))</f>
        <v>42.</v>
      </c>
      <c r="AF53" s="141" t="str">
        <f>IF(ISBLANK(laps_times[[#This Row],[23]]),"DNF",CONCATENATE(RANK(rounds_cum_time[[#This Row],[23]],rounds_cum_time[23],1),"."))</f>
        <v>42.</v>
      </c>
      <c r="AG53" s="141" t="str">
        <f>IF(ISBLANK(laps_times[[#This Row],[24]]),"DNF",CONCATENATE(RANK(rounds_cum_time[[#This Row],[24]],rounds_cum_time[24],1),"."))</f>
        <v>41.</v>
      </c>
      <c r="AH53" s="141" t="str">
        <f>IF(ISBLANK(laps_times[[#This Row],[25]]),"DNF",CONCATENATE(RANK(rounds_cum_time[[#This Row],[25]],rounds_cum_time[25],1),"."))</f>
        <v>41.</v>
      </c>
      <c r="AI53" s="141" t="str">
        <f>IF(ISBLANK(laps_times[[#This Row],[26]]),"DNF",CONCATENATE(RANK(rounds_cum_time[[#This Row],[26]],rounds_cum_time[26],1),"."))</f>
        <v>41.</v>
      </c>
      <c r="AJ53" s="141" t="str">
        <f>IF(ISBLANK(laps_times[[#This Row],[27]]),"DNF",CONCATENATE(RANK(rounds_cum_time[[#This Row],[27]],rounds_cum_time[27],1),"."))</f>
        <v>42.</v>
      </c>
      <c r="AK53" s="141" t="str">
        <f>IF(ISBLANK(laps_times[[#This Row],[28]]),"DNF",CONCATENATE(RANK(rounds_cum_time[[#This Row],[28]],rounds_cum_time[28],1),"."))</f>
        <v>42.</v>
      </c>
      <c r="AL53" s="141" t="str">
        <f>IF(ISBLANK(laps_times[[#This Row],[29]]),"DNF",CONCATENATE(RANK(rounds_cum_time[[#This Row],[29]],rounds_cum_time[29],1),"."))</f>
        <v>42.</v>
      </c>
      <c r="AM53" s="141" t="str">
        <f>IF(ISBLANK(laps_times[[#This Row],[30]]),"DNF",CONCATENATE(RANK(rounds_cum_time[[#This Row],[30]],rounds_cum_time[30],1),"."))</f>
        <v>42.</v>
      </c>
      <c r="AN53" s="141" t="str">
        <f>IF(ISBLANK(laps_times[[#This Row],[31]]),"DNF",CONCATENATE(RANK(rounds_cum_time[[#This Row],[31]],rounds_cum_time[31],1),"."))</f>
        <v>42.</v>
      </c>
      <c r="AO53" s="141" t="str">
        <f>IF(ISBLANK(laps_times[[#This Row],[32]]),"DNF",CONCATENATE(RANK(rounds_cum_time[[#This Row],[32]],rounds_cum_time[32],1),"."))</f>
        <v>41.</v>
      </c>
      <c r="AP53" s="141" t="str">
        <f>IF(ISBLANK(laps_times[[#This Row],[33]]),"DNF",CONCATENATE(RANK(rounds_cum_time[[#This Row],[33]],rounds_cum_time[33],1),"."))</f>
        <v>42.</v>
      </c>
      <c r="AQ53" s="141" t="str">
        <f>IF(ISBLANK(laps_times[[#This Row],[34]]),"DNF",CONCATENATE(RANK(rounds_cum_time[[#This Row],[34]],rounds_cum_time[34],1),"."))</f>
        <v>42.</v>
      </c>
      <c r="AR53" s="141" t="str">
        <f>IF(ISBLANK(laps_times[[#This Row],[35]]),"DNF",CONCATENATE(RANK(rounds_cum_time[[#This Row],[35]],rounds_cum_time[35],1),"."))</f>
        <v>42.</v>
      </c>
      <c r="AS53" s="141" t="str">
        <f>IF(ISBLANK(laps_times[[#This Row],[36]]),"DNF",CONCATENATE(RANK(rounds_cum_time[[#This Row],[36]],rounds_cum_time[36],1),"."))</f>
        <v>42.</v>
      </c>
      <c r="AT53" s="141" t="str">
        <f>IF(ISBLANK(laps_times[[#This Row],[37]]),"DNF",CONCATENATE(RANK(rounds_cum_time[[#This Row],[37]],rounds_cum_time[37],1),"."))</f>
        <v>42.</v>
      </c>
      <c r="AU53" s="141" t="str">
        <f>IF(ISBLANK(laps_times[[#This Row],[38]]),"DNF",CONCATENATE(RANK(rounds_cum_time[[#This Row],[38]],rounds_cum_time[38],1),"."))</f>
        <v>42.</v>
      </c>
      <c r="AV53" s="141" t="str">
        <f>IF(ISBLANK(laps_times[[#This Row],[39]]),"DNF",CONCATENATE(RANK(rounds_cum_time[[#This Row],[39]],rounds_cum_time[39],1),"."))</f>
        <v>39.</v>
      </c>
      <c r="AW53" s="141" t="str">
        <f>IF(ISBLANK(laps_times[[#This Row],[40]]),"DNF",CONCATENATE(RANK(rounds_cum_time[[#This Row],[40]],rounds_cum_time[40],1),"."))</f>
        <v>38.</v>
      </c>
      <c r="AX53" s="141" t="str">
        <f>IF(ISBLANK(laps_times[[#This Row],[41]]),"DNF",CONCATENATE(RANK(rounds_cum_time[[#This Row],[41]],rounds_cum_time[41],1),"."))</f>
        <v>37.</v>
      </c>
      <c r="AY53" s="141" t="str">
        <f>IF(ISBLANK(laps_times[[#This Row],[42]]),"DNF",CONCATENATE(RANK(rounds_cum_time[[#This Row],[42]],rounds_cum_time[42],1),"."))</f>
        <v>36.</v>
      </c>
      <c r="AZ53" s="141" t="str">
        <f>IF(ISBLANK(laps_times[[#This Row],[43]]),"DNF",CONCATENATE(RANK(rounds_cum_time[[#This Row],[43]],rounds_cum_time[43],1),"."))</f>
        <v>36.</v>
      </c>
      <c r="BA53" s="141" t="str">
        <f>IF(ISBLANK(laps_times[[#This Row],[44]]),"DNF",CONCATENATE(RANK(rounds_cum_time[[#This Row],[44]],rounds_cum_time[44],1),"."))</f>
        <v>36.</v>
      </c>
      <c r="BB53" s="141" t="str">
        <f>IF(ISBLANK(laps_times[[#This Row],[45]]),"DNF",CONCATENATE(RANK(rounds_cum_time[[#This Row],[45]],rounds_cum_time[45],1),"."))</f>
        <v>36.</v>
      </c>
      <c r="BC53" s="141" t="str">
        <f>IF(ISBLANK(laps_times[[#This Row],[46]]),"DNF",CONCATENATE(RANK(rounds_cum_time[[#This Row],[46]],rounds_cum_time[46],1),"."))</f>
        <v>36.</v>
      </c>
      <c r="BD53" s="141" t="str">
        <f>IF(ISBLANK(laps_times[[#This Row],[47]]),"DNF",CONCATENATE(RANK(rounds_cum_time[[#This Row],[47]],rounds_cum_time[47],1),"."))</f>
        <v>35.</v>
      </c>
      <c r="BE53" s="141" t="str">
        <f>IF(ISBLANK(laps_times[[#This Row],[48]]),"DNF",CONCATENATE(RANK(rounds_cum_time[[#This Row],[48]],rounds_cum_time[48],1),"."))</f>
        <v>35.</v>
      </c>
      <c r="BF53" s="141" t="str">
        <f>IF(ISBLANK(laps_times[[#This Row],[49]]),"DNF",CONCATENATE(RANK(rounds_cum_time[[#This Row],[49]],rounds_cum_time[49],1),"."))</f>
        <v>37.</v>
      </c>
      <c r="BG53" s="141" t="str">
        <f>IF(ISBLANK(laps_times[[#This Row],[50]]),"DNF",CONCATENATE(RANK(rounds_cum_time[[#This Row],[50]],rounds_cum_time[50],1),"."))</f>
        <v>43.</v>
      </c>
      <c r="BH53" s="141" t="str">
        <f>IF(ISBLANK(laps_times[[#This Row],[51]]),"DNF",CONCATENATE(RANK(rounds_cum_time[[#This Row],[51]],rounds_cum_time[51],1),"."))</f>
        <v>47.</v>
      </c>
      <c r="BI53" s="141" t="str">
        <f>IF(ISBLANK(laps_times[[#This Row],[52]]),"DNF",CONCATENATE(RANK(rounds_cum_time[[#This Row],[52]],rounds_cum_time[52],1),"."))</f>
        <v>47.</v>
      </c>
      <c r="BJ53" s="141" t="str">
        <f>IF(ISBLANK(laps_times[[#This Row],[53]]),"DNF",CONCATENATE(RANK(rounds_cum_time[[#This Row],[53]],rounds_cum_time[53],1),"."))</f>
        <v>50.</v>
      </c>
      <c r="BK53" s="141" t="str">
        <f>IF(ISBLANK(laps_times[[#This Row],[54]]),"DNF",CONCATENATE(RANK(rounds_cum_time[[#This Row],[54]],rounds_cum_time[54],1),"."))</f>
        <v>51.</v>
      </c>
      <c r="BL53" s="141" t="str">
        <f>IF(ISBLANK(laps_times[[#This Row],[55]]),"DNF",CONCATENATE(RANK(rounds_cum_time[[#This Row],[55]],rounds_cum_time[55],1),"."))</f>
        <v>51.</v>
      </c>
      <c r="BM53" s="141" t="str">
        <f>IF(ISBLANK(laps_times[[#This Row],[56]]),"DNF",CONCATENATE(RANK(rounds_cum_time[[#This Row],[56]],rounds_cum_time[56],1),"."))</f>
        <v>51.</v>
      </c>
      <c r="BN53" s="141" t="str">
        <f>IF(ISBLANK(laps_times[[#This Row],[57]]),"DNF",CONCATENATE(RANK(rounds_cum_time[[#This Row],[57]],rounds_cum_time[57],1),"."))</f>
        <v>51.</v>
      </c>
      <c r="BO53" s="141" t="str">
        <f>IF(ISBLANK(laps_times[[#This Row],[58]]),"DNF",CONCATENATE(RANK(rounds_cum_time[[#This Row],[58]],rounds_cum_time[58],1),"."))</f>
        <v>48.</v>
      </c>
      <c r="BP53" s="141" t="str">
        <f>IF(ISBLANK(laps_times[[#This Row],[59]]),"DNF",CONCATENATE(RANK(rounds_cum_time[[#This Row],[59]],rounds_cum_time[59],1),"."))</f>
        <v>48.</v>
      </c>
      <c r="BQ53" s="141" t="str">
        <f>IF(ISBLANK(laps_times[[#This Row],[60]]),"DNF",CONCATENATE(RANK(rounds_cum_time[[#This Row],[60]],rounds_cum_time[60],1),"."))</f>
        <v>48.</v>
      </c>
      <c r="BR53" s="141" t="str">
        <f>IF(ISBLANK(laps_times[[#This Row],[61]]),"DNF",CONCATENATE(RANK(rounds_cum_time[[#This Row],[61]],rounds_cum_time[61],1),"."))</f>
        <v>48.</v>
      </c>
      <c r="BS53" s="141" t="str">
        <f>IF(ISBLANK(laps_times[[#This Row],[62]]),"DNF",CONCATENATE(RANK(rounds_cum_time[[#This Row],[62]],rounds_cum_time[62],1),"."))</f>
        <v>48.</v>
      </c>
      <c r="BT53" s="142" t="str">
        <f>IF(ISBLANK(laps_times[[#This Row],[63]]),"DNF",CONCATENATE(RANK(rounds_cum_time[[#This Row],[63]],rounds_cum_time[63],1),"."))</f>
        <v>48.</v>
      </c>
    </row>
    <row r="54" spans="2:72" x14ac:dyDescent="0.2">
      <c r="B54" s="130">
        <f>laps_times[[#This Row],[poř]]</f>
        <v>49</v>
      </c>
      <c r="C54" s="140">
        <f>laps_times[[#This Row],[s.č.]]</f>
        <v>73</v>
      </c>
      <c r="D54" s="131" t="str">
        <f>laps_times[[#This Row],[jméno]]</f>
        <v>Kozák Pavel</v>
      </c>
      <c r="E54" s="132">
        <f>laps_times[[#This Row],[roč]]</f>
        <v>1973</v>
      </c>
      <c r="F54" s="132" t="str">
        <f>laps_times[[#This Row],[kat]]</f>
        <v>M3</v>
      </c>
      <c r="G54" s="132">
        <f>laps_times[[#This Row],[poř_kat]]</f>
        <v>21</v>
      </c>
      <c r="H54" s="131" t="str">
        <f>IF(ISBLANK(laps_times[[#This Row],[klub]]),"-",laps_times[[#This Row],[klub]])</f>
        <v>SK Stodola Roudné</v>
      </c>
      <c r="I54" s="134">
        <f>laps_times[[#This Row],[celk. čas]]</f>
        <v>0.14890891203703704</v>
      </c>
      <c r="J54" s="141" t="str">
        <f>IF(ISBLANK(laps_times[[#This Row],[1]]),"DNF",CONCATENATE(RANK(rounds_cum_time[[#This Row],[1]],rounds_cum_time[1],1),"."))</f>
        <v>94.</v>
      </c>
      <c r="K54" s="141" t="str">
        <f>IF(ISBLANK(laps_times[[#This Row],[2]]),"DNF",CONCATENATE(RANK(rounds_cum_time[[#This Row],[2]],rounds_cum_time[2],1),"."))</f>
        <v>89.</v>
      </c>
      <c r="L54" s="141" t="str">
        <f>IF(ISBLANK(laps_times[[#This Row],[3]]),"DNF",CONCATENATE(RANK(rounds_cum_time[[#This Row],[3]],rounds_cum_time[3],1),"."))</f>
        <v>85.</v>
      </c>
      <c r="M54" s="141" t="str">
        <f>IF(ISBLANK(laps_times[[#This Row],[4]]),"DNF",CONCATENATE(RANK(rounds_cum_time[[#This Row],[4]],rounds_cum_time[4],1),"."))</f>
        <v>77.</v>
      </c>
      <c r="N54" s="141" t="str">
        <f>IF(ISBLANK(laps_times[[#This Row],[5]]),"DNF",CONCATENATE(RANK(rounds_cum_time[[#This Row],[5]],rounds_cum_time[5],1),"."))</f>
        <v>76.</v>
      </c>
      <c r="O54" s="141" t="str">
        <f>IF(ISBLANK(laps_times[[#This Row],[6]]),"DNF",CONCATENATE(RANK(rounds_cum_time[[#This Row],[6]],rounds_cum_time[6],1),"."))</f>
        <v>75.</v>
      </c>
      <c r="P54" s="141" t="str">
        <f>IF(ISBLANK(laps_times[[#This Row],[7]]),"DNF",CONCATENATE(RANK(rounds_cum_time[[#This Row],[7]],rounds_cum_time[7],1),"."))</f>
        <v>72.</v>
      </c>
      <c r="Q54" s="141" t="str">
        <f>IF(ISBLANK(laps_times[[#This Row],[8]]),"DNF",CONCATENATE(RANK(rounds_cum_time[[#This Row],[8]],rounds_cum_time[8],1),"."))</f>
        <v>69.</v>
      </c>
      <c r="R54" s="141" t="str">
        <f>IF(ISBLANK(laps_times[[#This Row],[9]]),"DNF",CONCATENATE(RANK(rounds_cum_time[[#This Row],[9]],rounds_cum_time[9],1),"."))</f>
        <v>66.</v>
      </c>
      <c r="S54" s="141" t="str">
        <f>IF(ISBLANK(laps_times[[#This Row],[10]]),"DNF",CONCATENATE(RANK(rounds_cum_time[[#This Row],[10]],rounds_cum_time[10],1),"."))</f>
        <v>63.</v>
      </c>
      <c r="T54" s="141" t="str">
        <f>IF(ISBLANK(laps_times[[#This Row],[11]]),"DNF",CONCATENATE(RANK(rounds_cum_time[[#This Row],[11]],rounds_cum_time[11],1),"."))</f>
        <v>61.</v>
      </c>
      <c r="U54" s="141" t="str">
        <f>IF(ISBLANK(laps_times[[#This Row],[12]]),"DNF",CONCATENATE(RANK(rounds_cum_time[[#This Row],[12]],rounds_cum_time[12],1),"."))</f>
        <v>53.</v>
      </c>
      <c r="V54" s="141" t="str">
        <f>IF(ISBLANK(laps_times[[#This Row],[13]]),"DNF",CONCATENATE(RANK(rounds_cum_time[[#This Row],[13]],rounds_cum_time[13],1),"."))</f>
        <v>53.</v>
      </c>
      <c r="W54" s="141" t="str">
        <f>IF(ISBLANK(laps_times[[#This Row],[14]]),"DNF",CONCATENATE(RANK(rounds_cum_time[[#This Row],[14]],rounds_cum_time[14],1),"."))</f>
        <v>53.</v>
      </c>
      <c r="X54" s="141" t="str">
        <f>IF(ISBLANK(laps_times[[#This Row],[15]]),"DNF",CONCATENATE(RANK(rounds_cum_time[[#This Row],[15]],rounds_cum_time[15],1),"."))</f>
        <v>53.</v>
      </c>
      <c r="Y54" s="141" t="str">
        <f>IF(ISBLANK(laps_times[[#This Row],[16]]),"DNF",CONCATENATE(RANK(rounds_cum_time[[#This Row],[16]],rounds_cum_time[16],1),"."))</f>
        <v>52.</v>
      </c>
      <c r="Z54" s="141" t="str">
        <f>IF(ISBLANK(laps_times[[#This Row],[17]]),"DNF",CONCATENATE(RANK(rounds_cum_time[[#This Row],[17]],rounds_cum_time[17],1),"."))</f>
        <v>52.</v>
      </c>
      <c r="AA54" s="141" t="str">
        <f>IF(ISBLANK(laps_times[[#This Row],[18]]),"DNF",CONCATENATE(RANK(rounds_cum_time[[#This Row],[18]],rounds_cum_time[18],1),"."))</f>
        <v>52.</v>
      </c>
      <c r="AB54" s="141" t="str">
        <f>IF(ISBLANK(laps_times[[#This Row],[19]]),"DNF",CONCATENATE(RANK(rounds_cum_time[[#This Row],[19]],rounds_cum_time[19],1),"."))</f>
        <v>52.</v>
      </c>
      <c r="AC54" s="141" t="str">
        <f>IF(ISBLANK(laps_times[[#This Row],[20]]),"DNF",CONCATENATE(RANK(rounds_cum_time[[#This Row],[20]],rounds_cum_time[20],1),"."))</f>
        <v>53.</v>
      </c>
      <c r="AD54" s="141" t="str">
        <f>IF(ISBLANK(laps_times[[#This Row],[21]]),"DNF",CONCATENATE(RANK(rounds_cum_time[[#This Row],[21]],rounds_cum_time[21],1),"."))</f>
        <v>53.</v>
      </c>
      <c r="AE54" s="141" t="str">
        <f>IF(ISBLANK(laps_times[[#This Row],[22]]),"DNF",CONCATENATE(RANK(rounds_cum_time[[#This Row],[22]],rounds_cum_time[22],1),"."))</f>
        <v>53.</v>
      </c>
      <c r="AF54" s="141" t="str">
        <f>IF(ISBLANK(laps_times[[#This Row],[23]]),"DNF",CONCATENATE(RANK(rounds_cum_time[[#This Row],[23]],rounds_cum_time[23],1),"."))</f>
        <v>53.</v>
      </c>
      <c r="AG54" s="141" t="str">
        <f>IF(ISBLANK(laps_times[[#This Row],[24]]),"DNF",CONCATENATE(RANK(rounds_cum_time[[#This Row],[24]],rounds_cum_time[24],1),"."))</f>
        <v>53.</v>
      </c>
      <c r="AH54" s="141" t="str">
        <f>IF(ISBLANK(laps_times[[#This Row],[25]]),"DNF",CONCATENATE(RANK(rounds_cum_time[[#This Row],[25]],rounds_cum_time[25],1),"."))</f>
        <v>53.</v>
      </c>
      <c r="AI54" s="141" t="str">
        <f>IF(ISBLANK(laps_times[[#This Row],[26]]),"DNF",CONCATENATE(RANK(rounds_cum_time[[#This Row],[26]],rounds_cum_time[26],1),"."))</f>
        <v>52.</v>
      </c>
      <c r="AJ54" s="141" t="str">
        <f>IF(ISBLANK(laps_times[[#This Row],[27]]),"DNF",CONCATENATE(RANK(rounds_cum_time[[#This Row],[27]],rounds_cum_time[27],1),"."))</f>
        <v>52.</v>
      </c>
      <c r="AK54" s="141" t="str">
        <f>IF(ISBLANK(laps_times[[#This Row],[28]]),"DNF",CONCATENATE(RANK(rounds_cum_time[[#This Row],[28]],rounds_cum_time[28],1),"."))</f>
        <v>51.</v>
      </c>
      <c r="AL54" s="141" t="str">
        <f>IF(ISBLANK(laps_times[[#This Row],[29]]),"DNF",CONCATENATE(RANK(rounds_cum_time[[#This Row],[29]],rounds_cum_time[29],1),"."))</f>
        <v>49.</v>
      </c>
      <c r="AM54" s="141" t="str">
        <f>IF(ISBLANK(laps_times[[#This Row],[30]]),"DNF",CONCATENATE(RANK(rounds_cum_time[[#This Row],[30]],rounds_cum_time[30],1),"."))</f>
        <v>49.</v>
      </c>
      <c r="AN54" s="141" t="str">
        <f>IF(ISBLANK(laps_times[[#This Row],[31]]),"DNF",CONCATENATE(RANK(rounds_cum_time[[#This Row],[31]],rounds_cum_time[31],1),"."))</f>
        <v>49.</v>
      </c>
      <c r="AO54" s="141" t="str">
        <f>IF(ISBLANK(laps_times[[#This Row],[32]]),"DNF",CONCATENATE(RANK(rounds_cum_time[[#This Row],[32]],rounds_cum_time[32],1),"."))</f>
        <v>49.</v>
      </c>
      <c r="AP54" s="141" t="str">
        <f>IF(ISBLANK(laps_times[[#This Row],[33]]),"DNF",CONCATENATE(RANK(rounds_cum_time[[#This Row],[33]],rounds_cum_time[33],1),"."))</f>
        <v>50.</v>
      </c>
      <c r="AQ54" s="141" t="str">
        <f>IF(ISBLANK(laps_times[[#This Row],[34]]),"DNF",CONCATENATE(RANK(rounds_cum_time[[#This Row],[34]],rounds_cum_time[34],1),"."))</f>
        <v>49.</v>
      </c>
      <c r="AR54" s="141" t="str">
        <f>IF(ISBLANK(laps_times[[#This Row],[35]]),"DNF",CONCATENATE(RANK(rounds_cum_time[[#This Row],[35]],rounds_cum_time[35],1),"."))</f>
        <v>49.</v>
      </c>
      <c r="AS54" s="141" t="str">
        <f>IF(ISBLANK(laps_times[[#This Row],[36]]),"DNF",CONCATENATE(RANK(rounds_cum_time[[#This Row],[36]],rounds_cum_time[36],1),"."))</f>
        <v>50.</v>
      </c>
      <c r="AT54" s="141" t="str">
        <f>IF(ISBLANK(laps_times[[#This Row],[37]]),"DNF",CONCATENATE(RANK(rounds_cum_time[[#This Row],[37]],rounds_cum_time[37],1),"."))</f>
        <v>50.</v>
      </c>
      <c r="AU54" s="141" t="str">
        <f>IF(ISBLANK(laps_times[[#This Row],[38]]),"DNF",CONCATENATE(RANK(rounds_cum_time[[#This Row],[38]],rounds_cum_time[38],1),"."))</f>
        <v>50.</v>
      </c>
      <c r="AV54" s="141" t="str">
        <f>IF(ISBLANK(laps_times[[#This Row],[39]]),"DNF",CONCATENATE(RANK(rounds_cum_time[[#This Row],[39]],rounds_cum_time[39],1),"."))</f>
        <v>48.</v>
      </c>
      <c r="AW54" s="141" t="str">
        <f>IF(ISBLANK(laps_times[[#This Row],[40]]),"DNF",CONCATENATE(RANK(rounds_cum_time[[#This Row],[40]],rounds_cum_time[40],1),"."))</f>
        <v>49.</v>
      </c>
      <c r="AX54" s="141" t="str">
        <f>IF(ISBLANK(laps_times[[#This Row],[41]]),"DNF",CONCATENATE(RANK(rounds_cum_time[[#This Row],[41]],rounds_cum_time[41],1),"."))</f>
        <v>51.</v>
      </c>
      <c r="AY54" s="141" t="str">
        <f>IF(ISBLANK(laps_times[[#This Row],[42]]),"DNF",CONCATENATE(RANK(rounds_cum_time[[#This Row],[42]],rounds_cum_time[42],1),"."))</f>
        <v>51.</v>
      </c>
      <c r="AZ54" s="141" t="str">
        <f>IF(ISBLANK(laps_times[[#This Row],[43]]),"DNF",CONCATENATE(RANK(rounds_cum_time[[#This Row],[43]],rounds_cum_time[43],1),"."))</f>
        <v>51.</v>
      </c>
      <c r="BA54" s="141" t="str">
        <f>IF(ISBLANK(laps_times[[#This Row],[44]]),"DNF",CONCATENATE(RANK(rounds_cum_time[[#This Row],[44]],rounds_cum_time[44],1),"."))</f>
        <v>52.</v>
      </c>
      <c r="BB54" s="141" t="str">
        <f>IF(ISBLANK(laps_times[[#This Row],[45]]),"DNF",CONCATENATE(RANK(rounds_cum_time[[#This Row],[45]],rounds_cum_time[45],1),"."))</f>
        <v>51.</v>
      </c>
      <c r="BC54" s="141" t="str">
        <f>IF(ISBLANK(laps_times[[#This Row],[46]]),"DNF",CONCATENATE(RANK(rounds_cum_time[[#This Row],[46]],rounds_cum_time[46],1),"."))</f>
        <v>50.</v>
      </c>
      <c r="BD54" s="141" t="str">
        <f>IF(ISBLANK(laps_times[[#This Row],[47]]),"DNF",CONCATENATE(RANK(rounds_cum_time[[#This Row],[47]],rounds_cum_time[47],1),"."))</f>
        <v>49.</v>
      </c>
      <c r="BE54" s="141" t="str">
        <f>IF(ISBLANK(laps_times[[#This Row],[48]]),"DNF",CONCATENATE(RANK(rounds_cum_time[[#This Row],[48]],rounds_cum_time[48],1),"."))</f>
        <v>49.</v>
      </c>
      <c r="BF54" s="141" t="str">
        <f>IF(ISBLANK(laps_times[[#This Row],[49]]),"DNF",CONCATENATE(RANK(rounds_cum_time[[#This Row],[49]],rounds_cum_time[49],1),"."))</f>
        <v>49.</v>
      </c>
      <c r="BG54" s="141" t="str">
        <f>IF(ISBLANK(laps_times[[#This Row],[50]]),"DNF",CONCATENATE(RANK(rounds_cum_time[[#This Row],[50]],rounds_cum_time[50],1),"."))</f>
        <v>49.</v>
      </c>
      <c r="BH54" s="141" t="str">
        <f>IF(ISBLANK(laps_times[[#This Row],[51]]),"DNF",CONCATENATE(RANK(rounds_cum_time[[#This Row],[51]],rounds_cum_time[51],1),"."))</f>
        <v>49.</v>
      </c>
      <c r="BI54" s="141" t="str">
        <f>IF(ISBLANK(laps_times[[#This Row],[52]]),"DNF",CONCATENATE(RANK(rounds_cum_time[[#This Row],[52]],rounds_cum_time[52],1),"."))</f>
        <v>49.</v>
      </c>
      <c r="BJ54" s="141" t="str">
        <f>IF(ISBLANK(laps_times[[#This Row],[53]]),"DNF",CONCATENATE(RANK(rounds_cum_time[[#This Row],[53]],rounds_cum_time[53],1),"."))</f>
        <v>51.</v>
      </c>
      <c r="BK54" s="141" t="str">
        <f>IF(ISBLANK(laps_times[[#This Row],[54]]),"DNF",CONCATENATE(RANK(rounds_cum_time[[#This Row],[54]],rounds_cum_time[54],1),"."))</f>
        <v>50.</v>
      </c>
      <c r="BL54" s="141" t="str">
        <f>IF(ISBLANK(laps_times[[#This Row],[55]]),"DNF",CONCATENATE(RANK(rounds_cum_time[[#This Row],[55]],rounds_cum_time[55],1),"."))</f>
        <v>49.</v>
      </c>
      <c r="BM54" s="141" t="str">
        <f>IF(ISBLANK(laps_times[[#This Row],[56]]),"DNF",CONCATENATE(RANK(rounds_cum_time[[#This Row],[56]],rounds_cum_time[56],1),"."))</f>
        <v>50.</v>
      </c>
      <c r="BN54" s="141" t="str">
        <f>IF(ISBLANK(laps_times[[#This Row],[57]]),"DNF",CONCATENATE(RANK(rounds_cum_time[[#This Row],[57]],rounds_cum_time[57],1),"."))</f>
        <v>50.</v>
      </c>
      <c r="BO54" s="141" t="str">
        <f>IF(ISBLANK(laps_times[[#This Row],[58]]),"DNF",CONCATENATE(RANK(rounds_cum_time[[#This Row],[58]],rounds_cum_time[58],1),"."))</f>
        <v>49.</v>
      </c>
      <c r="BP54" s="141" t="str">
        <f>IF(ISBLANK(laps_times[[#This Row],[59]]),"DNF",CONCATENATE(RANK(rounds_cum_time[[#This Row],[59]],rounds_cum_time[59],1),"."))</f>
        <v>49.</v>
      </c>
      <c r="BQ54" s="141" t="str">
        <f>IF(ISBLANK(laps_times[[#This Row],[60]]),"DNF",CONCATENATE(RANK(rounds_cum_time[[#This Row],[60]],rounds_cum_time[60],1),"."))</f>
        <v>49.</v>
      </c>
      <c r="BR54" s="141" t="str">
        <f>IF(ISBLANK(laps_times[[#This Row],[61]]),"DNF",CONCATENATE(RANK(rounds_cum_time[[#This Row],[61]],rounds_cum_time[61],1),"."))</f>
        <v>49.</v>
      </c>
      <c r="BS54" s="141" t="str">
        <f>IF(ISBLANK(laps_times[[#This Row],[62]]),"DNF",CONCATENATE(RANK(rounds_cum_time[[#This Row],[62]],rounds_cum_time[62],1),"."))</f>
        <v>49.</v>
      </c>
      <c r="BT54" s="142" t="str">
        <f>IF(ISBLANK(laps_times[[#This Row],[63]]),"DNF",CONCATENATE(RANK(rounds_cum_time[[#This Row],[63]],rounds_cum_time[63],1),"."))</f>
        <v>49.</v>
      </c>
    </row>
    <row r="55" spans="2:72" x14ac:dyDescent="0.2">
      <c r="B55" s="130">
        <f>laps_times[[#This Row],[poř]]</f>
        <v>50</v>
      </c>
      <c r="C55" s="140">
        <f>laps_times[[#This Row],[s.č.]]</f>
        <v>69</v>
      </c>
      <c r="D55" s="131" t="str">
        <f>laps_times[[#This Row],[jméno]]</f>
        <v>Kolář Ivan</v>
      </c>
      <c r="E55" s="132">
        <f>laps_times[[#This Row],[roč]]</f>
        <v>1963</v>
      </c>
      <c r="F55" s="132" t="str">
        <f>laps_times[[#This Row],[kat]]</f>
        <v>M4</v>
      </c>
      <c r="G55" s="132">
        <f>laps_times[[#This Row],[poř_kat]]</f>
        <v>6</v>
      </c>
      <c r="H55" s="131" t="str">
        <f>IF(ISBLANK(laps_times[[#This Row],[klub]]),"-",laps_times[[#This Row],[klub]])</f>
        <v>-</v>
      </c>
      <c r="I55" s="134">
        <f>laps_times[[#This Row],[celk. čas]]</f>
        <v>0.14905634259259259</v>
      </c>
      <c r="J55" s="141" t="str">
        <f>IF(ISBLANK(laps_times[[#This Row],[1]]),"DNF",CONCATENATE(RANK(rounds_cum_time[[#This Row],[1]],rounds_cum_time[1],1),"."))</f>
        <v>33.</v>
      </c>
      <c r="K55" s="141" t="str">
        <f>IF(ISBLANK(laps_times[[#This Row],[2]]),"DNF",CONCATENATE(RANK(rounds_cum_time[[#This Row],[2]],rounds_cum_time[2],1),"."))</f>
        <v>37.</v>
      </c>
      <c r="L55" s="141" t="str">
        <f>IF(ISBLANK(laps_times[[#This Row],[3]]),"DNF",CONCATENATE(RANK(rounds_cum_time[[#This Row],[3]],rounds_cum_time[3],1),"."))</f>
        <v>36.</v>
      </c>
      <c r="M55" s="141" t="str">
        <f>IF(ISBLANK(laps_times[[#This Row],[4]]),"DNF",CONCATENATE(RANK(rounds_cum_time[[#This Row],[4]],rounds_cum_time[4],1),"."))</f>
        <v>36.</v>
      </c>
      <c r="N55" s="141" t="str">
        <f>IF(ISBLANK(laps_times[[#This Row],[5]]),"DNF",CONCATENATE(RANK(rounds_cum_time[[#This Row],[5]],rounds_cum_time[5],1),"."))</f>
        <v>36.</v>
      </c>
      <c r="O55" s="141" t="str">
        <f>IF(ISBLANK(laps_times[[#This Row],[6]]),"DNF",CONCATENATE(RANK(rounds_cum_time[[#This Row],[6]],rounds_cum_time[6],1),"."))</f>
        <v>35.</v>
      </c>
      <c r="P55" s="141" t="str">
        <f>IF(ISBLANK(laps_times[[#This Row],[7]]),"DNF",CONCATENATE(RANK(rounds_cum_time[[#This Row],[7]],rounds_cum_time[7],1),"."))</f>
        <v>36.</v>
      </c>
      <c r="Q55" s="141" t="str">
        <f>IF(ISBLANK(laps_times[[#This Row],[8]]),"DNF",CONCATENATE(RANK(rounds_cum_time[[#This Row],[8]],rounds_cum_time[8],1),"."))</f>
        <v>35.</v>
      </c>
      <c r="R55" s="141" t="str">
        <f>IF(ISBLANK(laps_times[[#This Row],[9]]),"DNF",CONCATENATE(RANK(rounds_cum_time[[#This Row],[9]],rounds_cum_time[9],1),"."))</f>
        <v>35.</v>
      </c>
      <c r="S55" s="141" t="str">
        <f>IF(ISBLANK(laps_times[[#This Row],[10]]),"DNF",CONCATENATE(RANK(rounds_cum_time[[#This Row],[10]],rounds_cum_time[10],1),"."))</f>
        <v>34.</v>
      </c>
      <c r="T55" s="141" t="str">
        <f>IF(ISBLANK(laps_times[[#This Row],[11]]),"DNF",CONCATENATE(RANK(rounds_cum_time[[#This Row],[11]],rounds_cum_time[11],1),"."))</f>
        <v>34.</v>
      </c>
      <c r="U55" s="141" t="str">
        <f>IF(ISBLANK(laps_times[[#This Row],[12]]),"DNF",CONCATENATE(RANK(rounds_cum_time[[#This Row],[12]],rounds_cum_time[12],1),"."))</f>
        <v>35.</v>
      </c>
      <c r="V55" s="141" t="str">
        <f>IF(ISBLANK(laps_times[[#This Row],[13]]),"DNF",CONCATENATE(RANK(rounds_cum_time[[#This Row],[13]],rounds_cum_time[13],1),"."))</f>
        <v>35.</v>
      </c>
      <c r="W55" s="141" t="str">
        <f>IF(ISBLANK(laps_times[[#This Row],[14]]),"DNF",CONCATENATE(RANK(rounds_cum_time[[#This Row],[14]],rounds_cum_time[14],1),"."))</f>
        <v>35.</v>
      </c>
      <c r="X55" s="141" t="str">
        <f>IF(ISBLANK(laps_times[[#This Row],[15]]),"DNF",CONCATENATE(RANK(rounds_cum_time[[#This Row],[15]],rounds_cum_time[15],1),"."))</f>
        <v>37.</v>
      </c>
      <c r="Y55" s="141" t="str">
        <f>IF(ISBLANK(laps_times[[#This Row],[16]]),"DNF",CONCATENATE(RANK(rounds_cum_time[[#This Row],[16]],rounds_cum_time[16],1),"."))</f>
        <v>36.</v>
      </c>
      <c r="Z55" s="141" t="str">
        <f>IF(ISBLANK(laps_times[[#This Row],[17]]),"DNF",CONCATENATE(RANK(rounds_cum_time[[#This Row],[17]],rounds_cum_time[17],1),"."))</f>
        <v>37.</v>
      </c>
      <c r="AA55" s="141" t="str">
        <f>IF(ISBLANK(laps_times[[#This Row],[18]]),"DNF",CONCATENATE(RANK(rounds_cum_time[[#This Row],[18]],rounds_cum_time[18],1),"."))</f>
        <v>39.</v>
      </c>
      <c r="AB55" s="141" t="str">
        <f>IF(ISBLANK(laps_times[[#This Row],[19]]),"DNF",CONCATENATE(RANK(rounds_cum_time[[#This Row],[19]],rounds_cum_time[19],1),"."))</f>
        <v>37.</v>
      </c>
      <c r="AC55" s="141" t="str">
        <f>IF(ISBLANK(laps_times[[#This Row],[20]]),"DNF",CONCATENATE(RANK(rounds_cum_time[[#This Row],[20]],rounds_cum_time[20],1),"."))</f>
        <v>35.</v>
      </c>
      <c r="AD55" s="141" t="str">
        <f>IF(ISBLANK(laps_times[[#This Row],[21]]),"DNF",CONCATENATE(RANK(rounds_cum_time[[#This Row],[21]],rounds_cum_time[21],1),"."))</f>
        <v>36.</v>
      </c>
      <c r="AE55" s="141" t="str">
        <f>IF(ISBLANK(laps_times[[#This Row],[22]]),"DNF",CONCATENATE(RANK(rounds_cum_time[[#This Row],[22]],rounds_cum_time[22],1),"."))</f>
        <v>36.</v>
      </c>
      <c r="AF55" s="141" t="str">
        <f>IF(ISBLANK(laps_times[[#This Row],[23]]),"DNF",CONCATENATE(RANK(rounds_cum_time[[#This Row],[23]],rounds_cum_time[23],1),"."))</f>
        <v>36.</v>
      </c>
      <c r="AG55" s="141" t="str">
        <f>IF(ISBLANK(laps_times[[#This Row],[24]]),"DNF",CONCATENATE(RANK(rounds_cum_time[[#This Row],[24]],rounds_cum_time[24],1),"."))</f>
        <v>37.</v>
      </c>
      <c r="AH55" s="141" t="str">
        <f>IF(ISBLANK(laps_times[[#This Row],[25]]),"DNF",CONCATENATE(RANK(rounds_cum_time[[#This Row],[25]],rounds_cum_time[25],1),"."))</f>
        <v>38.</v>
      </c>
      <c r="AI55" s="141" t="str">
        <f>IF(ISBLANK(laps_times[[#This Row],[26]]),"DNF",CONCATENATE(RANK(rounds_cum_time[[#This Row],[26]],rounds_cum_time[26],1),"."))</f>
        <v>37.</v>
      </c>
      <c r="AJ55" s="141" t="str">
        <f>IF(ISBLANK(laps_times[[#This Row],[27]]),"DNF",CONCATENATE(RANK(rounds_cum_time[[#This Row],[27]],rounds_cum_time[27],1),"."))</f>
        <v>37.</v>
      </c>
      <c r="AK55" s="141" t="str">
        <f>IF(ISBLANK(laps_times[[#This Row],[28]]),"DNF",CONCATENATE(RANK(rounds_cum_time[[#This Row],[28]],rounds_cum_time[28],1),"."))</f>
        <v>37.</v>
      </c>
      <c r="AL55" s="141" t="str">
        <f>IF(ISBLANK(laps_times[[#This Row],[29]]),"DNF",CONCATENATE(RANK(rounds_cum_time[[#This Row],[29]],rounds_cum_time[29],1),"."))</f>
        <v>37.</v>
      </c>
      <c r="AM55" s="141" t="str">
        <f>IF(ISBLANK(laps_times[[#This Row],[30]]),"DNF",CONCATENATE(RANK(rounds_cum_time[[#This Row],[30]],rounds_cum_time[30],1),"."))</f>
        <v>37.</v>
      </c>
      <c r="AN55" s="141" t="str">
        <f>IF(ISBLANK(laps_times[[#This Row],[31]]),"DNF",CONCATENATE(RANK(rounds_cum_time[[#This Row],[31]],rounds_cum_time[31],1),"."))</f>
        <v>37.</v>
      </c>
      <c r="AO55" s="141" t="str">
        <f>IF(ISBLANK(laps_times[[#This Row],[32]]),"DNF",CONCATENATE(RANK(rounds_cum_time[[#This Row],[32]],rounds_cum_time[32],1),"."))</f>
        <v>37.</v>
      </c>
      <c r="AP55" s="141" t="str">
        <f>IF(ISBLANK(laps_times[[#This Row],[33]]),"DNF",CONCATENATE(RANK(rounds_cum_time[[#This Row],[33]],rounds_cum_time[33],1),"."))</f>
        <v>37.</v>
      </c>
      <c r="AQ55" s="141" t="str">
        <f>IF(ISBLANK(laps_times[[#This Row],[34]]),"DNF",CONCATENATE(RANK(rounds_cum_time[[#This Row],[34]],rounds_cum_time[34],1),"."))</f>
        <v>37.</v>
      </c>
      <c r="AR55" s="141" t="str">
        <f>IF(ISBLANK(laps_times[[#This Row],[35]]),"DNF",CONCATENATE(RANK(rounds_cum_time[[#This Row],[35]],rounds_cum_time[35],1),"."))</f>
        <v>37.</v>
      </c>
      <c r="AS55" s="141" t="str">
        <f>IF(ISBLANK(laps_times[[#This Row],[36]]),"DNF",CONCATENATE(RANK(rounds_cum_time[[#This Row],[36]],rounds_cum_time[36],1),"."))</f>
        <v>37.</v>
      </c>
      <c r="AT55" s="141" t="str">
        <f>IF(ISBLANK(laps_times[[#This Row],[37]]),"DNF",CONCATENATE(RANK(rounds_cum_time[[#This Row],[37]],rounds_cum_time[37],1),"."))</f>
        <v>37.</v>
      </c>
      <c r="AU55" s="141" t="str">
        <f>IF(ISBLANK(laps_times[[#This Row],[38]]),"DNF",CONCATENATE(RANK(rounds_cum_time[[#This Row],[38]],rounds_cum_time[38],1),"."))</f>
        <v>39.</v>
      </c>
      <c r="AV55" s="141" t="str">
        <f>IF(ISBLANK(laps_times[[#This Row],[39]]),"DNF",CONCATENATE(RANK(rounds_cum_time[[#This Row],[39]],rounds_cum_time[39],1),"."))</f>
        <v>41.</v>
      </c>
      <c r="AW55" s="141" t="str">
        <f>IF(ISBLANK(laps_times[[#This Row],[40]]),"DNF",CONCATENATE(RANK(rounds_cum_time[[#This Row],[40]],rounds_cum_time[40],1),"."))</f>
        <v>41.</v>
      </c>
      <c r="AX55" s="141" t="str">
        <f>IF(ISBLANK(laps_times[[#This Row],[41]]),"DNF",CONCATENATE(RANK(rounds_cum_time[[#This Row],[41]],rounds_cum_time[41],1),"."))</f>
        <v>42.</v>
      </c>
      <c r="AY55" s="141" t="str">
        <f>IF(ISBLANK(laps_times[[#This Row],[42]]),"DNF",CONCATENATE(RANK(rounds_cum_time[[#This Row],[42]],rounds_cum_time[42],1),"."))</f>
        <v>42.</v>
      </c>
      <c r="AZ55" s="141" t="str">
        <f>IF(ISBLANK(laps_times[[#This Row],[43]]),"DNF",CONCATENATE(RANK(rounds_cum_time[[#This Row],[43]],rounds_cum_time[43],1),"."))</f>
        <v>41.</v>
      </c>
      <c r="BA55" s="141" t="str">
        <f>IF(ISBLANK(laps_times[[#This Row],[44]]),"DNF",CONCATENATE(RANK(rounds_cum_time[[#This Row],[44]],rounds_cum_time[44],1),"."))</f>
        <v>42.</v>
      </c>
      <c r="BB55" s="141" t="str">
        <f>IF(ISBLANK(laps_times[[#This Row],[45]]),"DNF",CONCATENATE(RANK(rounds_cum_time[[#This Row],[45]],rounds_cum_time[45],1),"."))</f>
        <v>41.</v>
      </c>
      <c r="BC55" s="141" t="str">
        <f>IF(ISBLANK(laps_times[[#This Row],[46]]),"DNF",CONCATENATE(RANK(rounds_cum_time[[#This Row],[46]],rounds_cum_time[46],1),"."))</f>
        <v>42.</v>
      </c>
      <c r="BD55" s="141" t="str">
        <f>IF(ISBLANK(laps_times[[#This Row],[47]]),"DNF",CONCATENATE(RANK(rounds_cum_time[[#This Row],[47]],rounds_cum_time[47],1),"."))</f>
        <v>44.</v>
      </c>
      <c r="BE55" s="141" t="str">
        <f>IF(ISBLANK(laps_times[[#This Row],[48]]),"DNF",CONCATENATE(RANK(rounds_cum_time[[#This Row],[48]],rounds_cum_time[48],1),"."))</f>
        <v>46.</v>
      </c>
      <c r="BF55" s="141" t="str">
        <f>IF(ISBLANK(laps_times[[#This Row],[49]]),"DNF",CONCATENATE(RANK(rounds_cum_time[[#This Row],[49]],rounds_cum_time[49],1),"."))</f>
        <v>46.</v>
      </c>
      <c r="BG55" s="141" t="str">
        <f>IF(ISBLANK(laps_times[[#This Row],[50]]),"DNF",CONCATENATE(RANK(rounds_cum_time[[#This Row],[50]],rounds_cum_time[50],1),"."))</f>
        <v>46.</v>
      </c>
      <c r="BH55" s="141" t="str">
        <f>IF(ISBLANK(laps_times[[#This Row],[51]]),"DNF",CONCATENATE(RANK(rounds_cum_time[[#This Row],[51]],rounds_cum_time[51],1),"."))</f>
        <v>45.</v>
      </c>
      <c r="BI55" s="141" t="str">
        <f>IF(ISBLANK(laps_times[[#This Row],[52]]),"DNF",CONCATENATE(RANK(rounds_cum_time[[#This Row],[52]],rounds_cum_time[52],1),"."))</f>
        <v>46.</v>
      </c>
      <c r="BJ55" s="141" t="str">
        <f>IF(ISBLANK(laps_times[[#This Row],[53]]),"DNF",CONCATENATE(RANK(rounds_cum_time[[#This Row],[53]],rounds_cum_time[53],1),"."))</f>
        <v>46.</v>
      </c>
      <c r="BK55" s="141" t="str">
        <f>IF(ISBLANK(laps_times[[#This Row],[54]]),"DNF",CONCATENATE(RANK(rounds_cum_time[[#This Row],[54]],rounds_cum_time[54],1),"."))</f>
        <v>46.</v>
      </c>
      <c r="BL55" s="141" t="str">
        <f>IF(ISBLANK(laps_times[[#This Row],[55]]),"DNF",CONCATENATE(RANK(rounds_cum_time[[#This Row],[55]],rounds_cum_time[55],1),"."))</f>
        <v>50.</v>
      </c>
      <c r="BM55" s="141" t="str">
        <f>IF(ISBLANK(laps_times[[#This Row],[56]]),"DNF",CONCATENATE(RANK(rounds_cum_time[[#This Row],[56]],rounds_cum_time[56],1),"."))</f>
        <v>49.</v>
      </c>
      <c r="BN55" s="141" t="str">
        <f>IF(ISBLANK(laps_times[[#This Row],[57]]),"DNF",CONCATENATE(RANK(rounds_cum_time[[#This Row],[57]],rounds_cum_time[57],1),"."))</f>
        <v>49.</v>
      </c>
      <c r="BO55" s="141" t="str">
        <f>IF(ISBLANK(laps_times[[#This Row],[58]]),"DNF",CONCATENATE(RANK(rounds_cum_time[[#This Row],[58]],rounds_cum_time[58],1),"."))</f>
        <v>51.</v>
      </c>
      <c r="BP55" s="141" t="str">
        <f>IF(ISBLANK(laps_times[[#This Row],[59]]),"DNF",CONCATENATE(RANK(rounds_cum_time[[#This Row],[59]],rounds_cum_time[59],1),"."))</f>
        <v>51.</v>
      </c>
      <c r="BQ55" s="141" t="str">
        <f>IF(ISBLANK(laps_times[[#This Row],[60]]),"DNF",CONCATENATE(RANK(rounds_cum_time[[#This Row],[60]],rounds_cum_time[60],1),"."))</f>
        <v>50.</v>
      </c>
      <c r="BR55" s="141" t="str">
        <f>IF(ISBLANK(laps_times[[#This Row],[61]]),"DNF",CONCATENATE(RANK(rounds_cum_time[[#This Row],[61]],rounds_cum_time[61],1),"."))</f>
        <v>50.</v>
      </c>
      <c r="BS55" s="141" t="str">
        <f>IF(ISBLANK(laps_times[[#This Row],[62]]),"DNF",CONCATENATE(RANK(rounds_cum_time[[#This Row],[62]],rounds_cum_time[62],1),"."))</f>
        <v>50.</v>
      </c>
      <c r="BT55" s="142" t="str">
        <f>IF(ISBLANK(laps_times[[#This Row],[63]]),"DNF",CONCATENATE(RANK(rounds_cum_time[[#This Row],[63]],rounds_cum_time[63],1),"."))</f>
        <v>50.</v>
      </c>
    </row>
    <row r="56" spans="2:72" x14ac:dyDescent="0.2">
      <c r="B56" s="130">
        <f>laps_times[[#This Row],[poř]]</f>
        <v>51</v>
      </c>
      <c r="C56" s="140">
        <f>laps_times[[#This Row],[s.č.]]</f>
        <v>129</v>
      </c>
      <c r="D56" s="131" t="str">
        <f>laps_times[[#This Row],[jméno]]</f>
        <v>Kohoutová Věra</v>
      </c>
      <c r="E56" s="132">
        <f>laps_times[[#This Row],[roč]]</f>
        <v>1967</v>
      </c>
      <c r="F56" s="132" t="str">
        <f>laps_times[[#This Row],[kat]]</f>
        <v>Z2</v>
      </c>
      <c r="G56" s="132">
        <f>laps_times[[#This Row],[poř_kat]]</f>
        <v>3</v>
      </c>
      <c r="H56" s="131" t="str">
        <f>IF(ISBLANK(laps_times[[#This Row],[klub]]),"-",laps_times[[#This Row],[klub]])</f>
        <v>Trailpoint</v>
      </c>
      <c r="I56" s="134">
        <f>laps_times[[#This Row],[celk. čas]]</f>
        <v>0.1495071875</v>
      </c>
      <c r="J56" s="141" t="str">
        <f>IF(ISBLANK(laps_times[[#This Row],[1]]),"DNF",CONCATENATE(RANK(rounds_cum_time[[#This Row],[1]],rounds_cum_time[1],1),"."))</f>
        <v>60.</v>
      </c>
      <c r="K56" s="141" t="str">
        <f>IF(ISBLANK(laps_times[[#This Row],[2]]),"DNF",CONCATENATE(RANK(rounds_cum_time[[#This Row],[2]],rounds_cum_time[2],1),"."))</f>
        <v>60.</v>
      </c>
      <c r="L56" s="141" t="str">
        <f>IF(ISBLANK(laps_times[[#This Row],[3]]),"DNF",CONCATENATE(RANK(rounds_cum_time[[#This Row],[3]],rounds_cum_time[3],1),"."))</f>
        <v>62.</v>
      </c>
      <c r="M56" s="141" t="str">
        <f>IF(ISBLANK(laps_times[[#This Row],[4]]),"DNF",CONCATENATE(RANK(rounds_cum_time[[#This Row],[4]],rounds_cum_time[4],1),"."))</f>
        <v>61.</v>
      </c>
      <c r="N56" s="141" t="str">
        <f>IF(ISBLANK(laps_times[[#This Row],[5]]),"DNF",CONCATENATE(RANK(rounds_cum_time[[#This Row],[5]],rounds_cum_time[5],1),"."))</f>
        <v>62.</v>
      </c>
      <c r="O56" s="141" t="str">
        <f>IF(ISBLANK(laps_times[[#This Row],[6]]),"DNF",CONCATENATE(RANK(rounds_cum_time[[#This Row],[6]],rounds_cum_time[6],1),"."))</f>
        <v>60.</v>
      </c>
      <c r="P56" s="141" t="str">
        <f>IF(ISBLANK(laps_times[[#This Row],[7]]),"DNF",CONCATENATE(RANK(rounds_cum_time[[#This Row],[7]],rounds_cum_time[7],1),"."))</f>
        <v>56.</v>
      </c>
      <c r="Q56" s="141" t="str">
        <f>IF(ISBLANK(laps_times[[#This Row],[8]]),"DNF",CONCATENATE(RANK(rounds_cum_time[[#This Row],[8]],rounds_cum_time[8],1),"."))</f>
        <v>56.</v>
      </c>
      <c r="R56" s="141" t="str">
        <f>IF(ISBLANK(laps_times[[#This Row],[9]]),"DNF",CONCATENATE(RANK(rounds_cum_time[[#This Row],[9]],rounds_cum_time[9],1),"."))</f>
        <v>57.</v>
      </c>
      <c r="S56" s="141" t="str">
        <f>IF(ISBLANK(laps_times[[#This Row],[10]]),"DNF",CONCATENATE(RANK(rounds_cum_time[[#This Row],[10]],rounds_cum_time[10],1),"."))</f>
        <v>58.</v>
      </c>
      <c r="T56" s="141" t="str">
        <f>IF(ISBLANK(laps_times[[#This Row],[11]]),"DNF",CONCATENATE(RANK(rounds_cum_time[[#This Row],[11]],rounds_cum_time[11],1),"."))</f>
        <v>60.</v>
      </c>
      <c r="U56" s="141" t="str">
        <f>IF(ISBLANK(laps_times[[#This Row],[12]]),"DNF",CONCATENATE(RANK(rounds_cum_time[[#This Row],[12]],rounds_cum_time[12],1),"."))</f>
        <v>61.</v>
      </c>
      <c r="V56" s="141" t="str">
        <f>IF(ISBLANK(laps_times[[#This Row],[13]]),"DNF",CONCATENATE(RANK(rounds_cum_time[[#This Row],[13]],rounds_cum_time[13],1),"."))</f>
        <v>62.</v>
      </c>
      <c r="W56" s="141" t="str">
        <f>IF(ISBLANK(laps_times[[#This Row],[14]]),"DNF",CONCATENATE(RANK(rounds_cum_time[[#This Row],[14]],rounds_cum_time[14],1),"."))</f>
        <v>64.</v>
      </c>
      <c r="X56" s="141" t="str">
        <f>IF(ISBLANK(laps_times[[#This Row],[15]]),"DNF",CONCATENATE(RANK(rounds_cum_time[[#This Row],[15]],rounds_cum_time[15],1),"."))</f>
        <v>65.</v>
      </c>
      <c r="Y56" s="141" t="str">
        <f>IF(ISBLANK(laps_times[[#This Row],[16]]),"DNF",CONCATENATE(RANK(rounds_cum_time[[#This Row],[16]],rounds_cum_time[16],1),"."))</f>
        <v>66.</v>
      </c>
      <c r="Z56" s="141" t="str">
        <f>IF(ISBLANK(laps_times[[#This Row],[17]]),"DNF",CONCATENATE(RANK(rounds_cum_time[[#This Row],[17]],rounds_cum_time[17],1),"."))</f>
        <v>67.</v>
      </c>
      <c r="AA56" s="141" t="str">
        <f>IF(ISBLANK(laps_times[[#This Row],[18]]),"DNF",CONCATENATE(RANK(rounds_cum_time[[#This Row],[18]],rounds_cum_time[18],1),"."))</f>
        <v>66.</v>
      </c>
      <c r="AB56" s="141" t="str">
        <f>IF(ISBLANK(laps_times[[#This Row],[19]]),"DNF",CONCATENATE(RANK(rounds_cum_time[[#This Row],[19]],rounds_cum_time[19],1),"."))</f>
        <v>66.</v>
      </c>
      <c r="AC56" s="141" t="str">
        <f>IF(ISBLANK(laps_times[[#This Row],[20]]),"DNF",CONCATENATE(RANK(rounds_cum_time[[#This Row],[20]],rounds_cum_time[20],1),"."))</f>
        <v>66.</v>
      </c>
      <c r="AD56" s="141" t="str">
        <f>IF(ISBLANK(laps_times[[#This Row],[21]]),"DNF",CONCATENATE(RANK(rounds_cum_time[[#This Row],[21]],rounds_cum_time[21],1),"."))</f>
        <v>65.</v>
      </c>
      <c r="AE56" s="141" t="str">
        <f>IF(ISBLANK(laps_times[[#This Row],[22]]),"DNF",CONCATENATE(RANK(rounds_cum_time[[#This Row],[22]],rounds_cum_time[22],1),"."))</f>
        <v>64.</v>
      </c>
      <c r="AF56" s="141" t="str">
        <f>IF(ISBLANK(laps_times[[#This Row],[23]]),"DNF",CONCATENATE(RANK(rounds_cum_time[[#This Row],[23]],rounds_cum_time[23],1),"."))</f>
        <v>63.</v>
      </c>
      <c r="AG56" s="141" t="str">
        <f>IF(ISBLANK(laps_times[[#This Row],[24]]),"DNF",CONCATENATE(RANK(rounds_cum_time[[#This Row],[24]],rounds_cum_time[24],1),"."))</f>
        <v>64.</v>
      </c>
      <c r="AH56" s="141" t="str">
        <f>IF(ISBLANK(laps_times[[#This Row],[25]]),"DNF",CONCATENATE(RANK(rounds_cum_time[[#This Row],[25]],rounds_cum_time[25],1),"."))</f>
        <v>63.</v>
      </c>
      <c r="AI56" s="141" t="str">
        <f>IF(ISBLANK(laps_times[[#This Row],[26]]),"DNF",CONCATENATE(RANK(rounds_cum_time[[#This Row],[26]],rounds_cum_time[26],1),"."))</f>
        <v>64.</v>
      </c>
      <c r="AJ56" s="141" t="str">
        <f>IF(ISBLANK(laps_times[[#This Row],[27]]),"DNF",CONCATENATE(RANK(rounds_cum_time[[#This Row],[27]],rounds_cum_time[27],1),"."))</f>
        <v>63.</v>
      </c>
      <c r="AK56" s="141" t="str">
        <f>IF(ISBLANK(laps_times[[#This Row],[28]]),"DNF",CONCATENATE(RANK(rounds_cum_time[[#This Row],[28]],rounds_cum_time[28],1),"."))</f>
        <v>63.</v>
      </c>
      <c r="AL56" s="141" t="str">
        <f>IF(ISBLANK(laps_times[[#This Row],[29]]),"DNF",CONCATENATE(RANK(rounds_cum_time[[#This Row],[29]],rounds_cum_time[29],1),"."))</f>
        <v>62.</v>
      </c>
      <c r="AM56" s="141" t="str">
        <f>IF(ISBLANK(laps_times[[#This Row],[30]]),"DNF",CONCATENATE(RANK(rounds_cum_time[[#This Row],[30]],rounds_cum_time[30],1),"."))</f>
        <v>62.</v>
      </c>
      <c r="AN56" s="141" t="str">
        <f>IF(ISBLANK(laps_times[[#This Row],[31]]),"DNF",CONCATENATE(RANK(rounds_cum_time[[#This Row],[31]],rounds_cum_time[31],1),"."))</f>
        <v>62.</v>
      </c>
      <c r="AO56" s="141" t="str">
        <f>IF(ISBLANK(laps_times[[#This Row],[32]]),"DNF",CONCATENATE(RANK(rounds_cum_time[[#This Row],[32]],rounds_cum_time[32],1),"."))</f>
        <v>62.</v>
      </c>
      <c r="AP56" s="141" t="str">
        <f>IF(ISBLANK(laps_times[[#This Row],[33]]),"DNF",CONCATENATE(RANK(rounds_cum_time[[#This Row],[33]],rounds_cum_time[33],1),"."))</f>
        <v>62.</v>
      </c>
      <c r="AQ56" s="141" t="str">
        <f>IF(ISBLANK(laps_times[[#This Row],[34]]),"DNF",CONCATENATE(RANK(rounds_cum_time[[#This Row],[34]],rounds_cum_time[34],1),"."))</f>
        <v>62.</v>
      </c>
      <c r="AR56" s="141" t="str">
        <f>IF(ISBLANK(laps_times[[#This Row],[35]]),"DNF",CONCATENATE(RANK(rounds_cum_time[[#This Row],[35]],rounds_cum_time[35],1),"."))</f>
        <v>61.</v>
      </c>
      <c r="AS56" s="141" t="str">
        <f>IF(ISBLANK(laps_times[[#This Row],[36]]),"DNF",CONCATENATE(RANK(rounds_cum_time[[#This Row],[36]],rounds_cum_time[36],1),"."))</f>
        <v>61.</v>
      </c>
      <c r="AT56" s="141" t="str">
        <f>IF(ISBLANK(laps_times[[#This Row],[37]]),"DNF",CONCATENATE(RANK(rounds_cum_time[[#This Row],[37]],rounds_cum_time[37],1),"."))</f>
        <v>60.</v>
      </c>
      <c r="AU56" s="141" t="str">
        <f>IF(ISBLANK(laps_times[[#This Row],[38]]),"DNF",CONCATENATE(RANK(rounds_cum_time[[#This Row],[38]],rounds_cum_time[38],1),"."))</f>
        <v>59.</v>
      </c>
      <c r="AV56" s="141" t="str">
        <f>IF(ISBLANK(laps_times[[#This Row],[39]]),"DNF",CONCATENATE(RANK(rounds_cum_time[[#This Row],[39]],rounds_cum_time[39],1),"."))</f>
        <v>59.</v>
      </c>
      <c r="AW56" s="141" t="str">
        <f>IF(ISBLANK(laps_times[[#This Row],[40]]),"DNF",CONCATENATE(RANK(rounds_cum_time[[#This Row],[40]],rounds_cum_time[40],1),"."))</f>
        <v>58.</v>
      </c>
      <c r="AX56" s="141" t="str">
        <f>IF(ISBLANK(laps_times[[#This Row],[41]]),"DNF",CONCATENATE(RANK(rounds_cum_time[[#This Row],[41]],rounds_cum_time[41],1),"."))</f>
        <v>58.</v>
      </c>
      <c r="AY56" s="141" t="str">
        <f>IF(ISBLANK(laps_times[[#This Row],[42]]),"DNF",CONCATENATE(RANK(rounds_cum_time[[#This Row],[42]],rounds_cum_time[42],1),"."))</f>
        <v>58.</v>
      </c>
      <c r="AZ56" s="141" t="str">
        <f>IF(ISBLANK(laps_times[[#This Row],[43]]),"DNF",CONCATENATE(RANK(rounds_cum_time[[#This Row],[43]],rounds_cum_time[43],1),"."))</f>
        <v>58.</v>
      </c>
      <c r="BA56" s="141" t="str">
        <f>IF(ISBLANK(laps_times[[#This Row],[44]]),"DNF",CONCATENATE(RANK(rounds_cum_time[[#This Row],[44]],rounds_cum_time[44],1),"."))</f>
        <v>58.</v>
      </c>
      <c r="BB56" s="141" t="str">
        <f>IF(ISBLANK(laps_times[[#This Row],[45]]),"DNF",CONCATENATE(RANK(rounds_cum_time[[#This Row],[45]],rounds_cum_time[45],1),"."))</f>
        <v>58.</v>
      </c>
      <c r="BC56" s="141" t="str">
        <f>IF(ISBLANK(laps_times[[#This Row],[46]]),"DNF",CONCATENATE(RANK(rounds_cum_time[[#This Row],[46]],rounds_cum_time[46],1),"."))</f>
        <v>58.</v>
      </c>
      <c r="BD56" s="141" t="str">
        <f>IF(ISBLANK(laps_times[[#This Row],[47]]),"DNF",CONCATENATE(RANK(rounds_cum_time[[#This Row],[47]],rounds_cum_time[47],1),"."))</f>
        <v>58.</v>
      </c>
      <c r="BE56" s="141" t="str">
        <f>IF(ISBLANK(laps_times[[#This Row],[48]]),"DNF",CONCATENATE(RANK(rounds_cum_time[[#This Row],[48]],rounds_cum_time[48],1),"."))</f>
        <v>58.</v>
      </c>
      <c r="BF56" s="141" t="str">
        <f>IF(ISBLANK(laps_times[[#This Row],[49]]),"DNF",CONCATENATE(RANK(rounds_cum_time[[#This Row],[49]],rounds_cum_time[49],1),"."))</f>
        <v>56.</v>
      </c>
      <c r="BG56" s="141" t="str">
        <f>IF(ISBLANK(laps_times[[#This Row],[50]]),"DNF",CONCATENATE(RANK(rounds_cum_time[[#This Row],[50]],rounds_cum_time[50],1),"."))</f>
        <v>56.</v>
      </c>
      <c r="BH56" s="141" t="str">
        <f>IF(ISBLANK(laps_times[[#This Row],[51]]),"DNF",CONCATENATE(RANK(rounds_cum_time[[#This Row],[51]],rounds_cum_time[51],1),"."))</f>
        <v>56.</v>
      </c>
      <c r="BI56" s="141" t="str">
        <f>IF(ISBLANK(laps_times[[#This Row],[52]]),"DNF",CONCATENATE(RANK(rounds_cum_time[[#This Row],[52]],rounds_cum_time[52],1),"."))</f>
        <v>54.</v>
      </c>
      <c r="BJ56" s="141" t="str">
        <f>IF(ISBLANK(laps_times[[#This Row],[53]]),"DNF",CONCATENATE(RANK(rounds_cum_time[[#This Row],[53]],rounds_cum_time[53],1),"."))</f>
        <v>54.</v>
      </c>
      <c r="BK56" s="141" t="str">
        <f>IF(ISBLANK(laps_times[[#This Row],[54]]),"DNF",CONCATENATE(RANK(rounds_cum_time[[#This Row],[54]],rounds_cum_time[54],1),"."))</f>
        <v>54.</v>
      </c>
      <c r="BL56" s="141" t="str">
        <f>IF(ISBLANK(laps_times[[#This Row],[55]]),"DNF",CONCATENATE(RANK(rounds_cum_time[[#This Row],[55]],rounds_cum_time[55],1),"."))</f>
        <v>54.</v>
      </c>
      <c r="BM56" s="141" t="str">
        <f>IF(ISBLANK(laps_times[[#This Row],[56]]),"DNF",CONCATENATE(RANK(rounds_cum_time[[#This Row],[56]],rounds_cum_time[56],1),"."))</f>
        <v>54.</v>
      </c>
      <c r="BN56" s="141" t="str">
        <f>IF(ISBLANK(laps_times[[#This Row],[57]]),"DNF",CONCATENATE(RANK(rounds_cum_time[[#This Row],[57]],rounds_cum_time[57],1),"."))</f>
        <v>53.</v>
      </c>
      <c r="BO56" s="141" t="str">
        <f>IF(ISBLANK(laps_times[[#This Row],[58]]),"DNF",CONCATENATE(RANK(rounds_cum_time[[#This Row],[58]],rounds_cum_time[58],1),"."))</f>
        <v>53.</v>
      </c>
      <c r="BP56" s="141" t="str">
        <f>IF(ISBLANK(laps_times[[#This Row],[59]]),"DNF",CONCATENATE(RANK(rounds_cum_time[[#This Row],[59]],rounds_cum_time[59],1),"."))</f>
        <v>53.</v>
      </c>
      <c r="BQ56" s="141" t="str">
        <f>IF(ISBLANK(laps_times[[#This Row],[60]]),"DNF",CONCATENATE(RANK(rounds_cum_time[[#This Row],[60]],rounds_cum_time[60],1),"."))</f>
        <v>53.</v>
      </c>
      <c r="BR56" s="141" t="str">
        <f>IF(ISBLANK(laps_times[[#This Row],[61]]),"DNF",CONCATENATE(RANK(rounds_cum_time[[#This Row],[61]],rounds_cum_time[61],1),"."))</f>
        <v>53.</v>
      </c>
      <c r="BS56" s="141" t="str">
        <f>IF(ISBLANK(laps_times[[#This Row],[62]]),"DNF",CONCATENATE(RANK(rounds_cum_time[[#This Row],[62]],rounds_cum_time[62],1),"."))</f>
        <v>51.</v>
      </c>
      <c r="BT56" s="142" t="str">
        <f>IF(ISBLANK(laps_times[[#This Row],[63]]),"DNF",CONCATENATE(RANK(rounds_cum_time[[#This Row],[63]],rounds_cum_time[63],1),"."))</f>
        <v>51.</v>
      </c>
    </row>
    <row r="57" spans="2:72" x14ac:dyDescent="0.2">
      <c r="B57" s="130">
        <f>laps_times[[#This Row],[poř]]</f>
        <v>52</v>
      </c>
      <c r="C57" s="140">
        <f>laps_times[[#This Row],[s.č.]]</f>
        <v>26</v>
      </c>
      <c r="D57" s="131" t="str">
        <f>laps_times[[#This Row],[jméno]]</f>
        <v>Průša Miroslav</v>
      </c>
      <c r="E57" s="132">
        <f>laps_times[[#This Row],[roč]]</f>
        <v>1987</v>
      </c>
      <c r="F57" s="132" t="str">
        <f>laps_times[[#This Row],[kat]]</f>
        <v>M1</v>
      </c>
      <c r="G57" s="132">
        <f>laps_times[[#This Row],[poř_kat]]</f>
        <v>3</v>
      </c>
      <c r="H57" s="131" t="str">
        <f>IF(ISBLANK(laps_times[[#This Row],[klub]]),"-",laps_times[[#This Row],[klub]])</f>
        <v>Dynín</v>
      </c>
      <c r="I57" s="134">
        <f>laps_times[[#This Row],[celk. čas]]</f>
        <v>0.14987458333333334</v>
      </c>
      <c r="J57" s="141" t="str">
        <f>IF(ISBLANK(laps_times[[#This Row],[1]]),"DNF",CONCATENATE(RANK(rounds_cum_time[[#This Row],[1]],rounds_cum_time[1],1),"."))</f>
        <v>73.</v>
      </c>
      <c r="K57" s="141" t="str">
        <f>IF(ISBLANK(laps_times[[#This Row],[2]]),"DNF",CONCATENATE(RANK(rounds_cum_time[[#This Row],[2]],rounds_cum_time[2],1),"."))</f>
        <v>64.</v>
      </c>
      <c r="L57" s="141" t="str">
        <f>IF(ISBLANK(laps_times[[#This Row],[3]]),"DNF",CONCATENATE(RANK(rounds_cum_time[[#This Row],[3]],rounds_cum_time[3],1),"."))</f>
        <v>57.</v>
      </c>
      <c r="M57" s="141" t="str">
        <f>IF(ISBLANK(laps_times[[#This Row],[4]]),"DNF",CONCATENATE(RANK(rounds_cum_time[[#This Row],[4]],rounds_cum_time[4],1),"."))</f>
        <v>60.</v>
      </c>
      <c r="N57" s="141" t="str">
        <f>IF(ISBLANK(laps_times[[#This Row],[5]]),"DNF",CONCATENATE(RANK(rounds_cum_time[[#This Row],[5]],rounds_cum_time[5],1),"."))</f>
        <v>58.</v>
      </c>
      <c r="O57" s="141" t="str">
        <f>IF(ISBLANK(laps_times[[#This Row],[6]]),"DNF",CONCATENATE(RANK(rounds_cum_time[[#This Row],[6]],rounds_cum_time[6],1),"."))</f>
        <v>57.</v>
      </c>
      <c r="P57" s="141" t="str">
        <f>IF(ISBLANK(laps_times[[#This Row],[7]]),"DNF",CONCATENATE(RANK(rounds_cum_time[[#This Row],[7]],rounds_cum_time[7],1),"."))</f>
        <v>58.</v>
      </c>
      <c r="Q57" s="141" t="str">
        <f>IF(ISBLANK(laps_times[[#This Row],[8]]),"DNF",CONCATENATE(RANK(rounds_cum_time[[#This Row],[8]],rounds_cum_time[8],1),"."))</f>
        <v>58.</v>
      </c>
      <c r="R57" s="141" t="str">
        <f>IF(ISBLANK(laps_times[[#This Row],[9]]),"DNF",CONCATENATE(RANK(rounds_cum_time[[#This Row],[9]],rounds_cum_time[9],1),"."))</f>
        <v>58.</v>
      </c>
      <c r="S57" s="141" t="str">
        <f>IF(ISBLANK(laps_times[[#This Row],[10]]),"DNF",CONCATENATE(RANK(rounds_cum_time[[#This Row],[10]],rounds_cum_time[10],1),"."))</f>
        <v>56.</v>
      </c>
      <c r="T57" s="141" t="str">
        <f>IF(ISBLANK(laps_times[[#This Row],[11]]),"DNF",CONCATENATE(RANK(rounds_cum_time[[#This Row],[11]],rounds_cum_time[11],1),"."))</f>
        <v>52.</v>
      </c>
      <c r="U57" s="141" t="str">
        <f>IF(ISBLANK(laps_times[[#This Row],[12]]),"DNF",CONCATENATE(RANK(rounds_cum_time[[#This Row],[12]],rounds_cum_time[12],1),"."))</f>
        <v>52.</v>
      </c>
      <c r="V57" s="141" t="str">
        <f>IF(ISBLANK(laps_times[[#This Row],[13]]),"DNF",CONCATENATE(RANK(rounds_cum_time[[#This Row],[13]],rounds_cum_time[13],1),"."))</f>
        <v>51.</v>
      </c>
      <c r="W57" s="141" t="str">
        <f>IF(ISBLANK(laps_times[[#This Row],[14]]),"DNF",CONCATENATE(RANK(rounds_cum_time[[#This Row],[14]],rounds_cum_time[14],1),"."))</f>
        <v>51.</v>
      </c>
      <c r="X57" s="141" t="str">
        <f>IF(ISBLANK(laps_times[[#This Row],[15]]),"DNF",CONCATENATE(RANK(rounds_cum_time[[#This Row],[15]],rounds_cum_time[15],1),"."))</f>
        <v>50.</v>
      </c>
      <c r="Y57" s="141" t="str">
        <f>IF(ISBLANK(laps_times[[#This Row],[16]]),"DNF",CONCATENATE(RANK(rounds_cum_time[[#This Row],[16]],rounds_cum_time[16],1),"."))</f>
        <v>50.</v>
      </c>
      <c r="Z57" s="141" t="str">
        <f>IF(ISBLANK(laps_times[[#This Row],[17]]),"DNF",CONCATENATE(RANK(rounds_cum_time[[#This Row],[17]],rounds_cum_time[17],1),"."))</f>
        <v>50.</v>
      </c>
      <c r="AA57" s="141" t="str">
        <f>IF(ISBLANK(laps_times[[#This Row],[18]]),"DNF",CONCATENATE(RANK(rounds_cum_time[[#This Row],[18]],rounds_cum_time[18],1),"."))</f>
        <v>49.</v>
      </c>
      <c r="AB57" s="141" t="str">
        <f>IF(ISBLANK(laps_times[[#This Row],[19]]),"DNF",CONCATENATE(RANK(rounds_cum_time[[#This Row],[19]],rounds_cum_time[19],1),"."))</f>
        <v>48.</v>
      </c>
      <c r="AC57" s="141" t="str">
        <f>IF(ISBLANK(laps_times[[#This Row],[20]]),"DNF",CONCATENATE(RANK(rounds_cum_time[[#This Row],[20]],rounds_cum_time[20],1),"."))</f>
        <v>48.</v>
      </c>
      <c r="AD57" s="141" t="str">
        <f>IF(ISBLANK(laps_times[[#This Row],[21]]),"DNF",CONCATENATE(RANK(rounds_cum_time[[#This Row],[21]],rounds_cum_time[21],1),"."))</f>
        <v>48.</v>
      </c>
      <c r="AE57" s="141" t="str">
        <f>IF(ISBLANK(laps_times[[#This Row],[22]]),"DNF",CONCATENATE(RANK(rounds_cum_time[[#This Row],[22]],rounds_cum_time[22],1),"."))</f>
        <v>48.</v>
      </c>
      <c r="AF57" s="141" t="str">
        <f>IF(ISBLANK(laps_times[[#This Row],[23]]),"DNF",CONCATENATE(RANK(rounds_cum_time[[#This Row],[23]],rounds_cum_time[23],1),"."))</f>
        <v>47.</v>
      </c>
      <c r="AG57" s="141" t="str">
        <f>IF(ISBLANK(laps_times[[#This Row],[24]]),"DNF",CONCATENATE(RANK(rounds_cum_time[[#This Row],[24]],rounds_cum_time[24],1),"."))</f>
        <v>47.</v>
      </c>
      <c r="AH57" s="141" t="str">
        <f>IF(ISBLANK(laps_times[[#This Row],[25]]),"DNF",CONCATENATE(RANK(rounds_cum_time[[#This Row],[25]],rounds_cum_time[25],1),"."))</f>
        <v>46.</v>
      </c>
      <c r="AI57" s="141" t="str">
        <f>IF(ISBLANK(laps_times[[#This Row],[26]]),"DNF",CONCATENATE(RANK(rounds_cum_time[[#This Row],[26]],rounds_cum_time[26],1),"."))</f>
        <v>46.</v>
      </c>
      <c r="AJ57" s="141" t="str">
        <f>IF(ISBLANK(laps_times[[#This Row],[27]]),"DNF",CONCATENATE(RANK(rounds_cum_time[[#This Row],[27]],rounds_cum_time[27],1),"."))</f>
        <v>45.</v>
      </c>
      <c r="AK57" s="141" t="str">
        <f>IF(ISBLANK(laps_times[[#This Row],[28]]),"DNF",CONCATENATE(RANK(rounds_cum_time[[#This Row],[28]],rounds_cum_time[28],1),"."))</f>
        <v>45.</v>
      </c>
      <c r="AL57" s="141" t="str">
        <f>IF(ISBLANK(laps_times[[#This Row],[29]]),"DNF",CONCATENATE(RANK(rounds_cum_time[[#This Row],[29]],rounds_cum_time[29],1),"."))</f>
        <v>45.</v>
      </c>
      <c r="AM57" s="141" t="str">
        <f>IF(ISBLANK(laps_times[[#This Row],[30]]),"DNF",CONCATENATE(RANK(rounds_cum_time[[#This Row],[30]],rounds_cum_time[30],1),"."))</f>
        <v>45.</v>
      </c>
      <c r="AN57" s="141" t="str">
        <f>IF(ISBLANK(laps_times[[#This Row],[31]]),"DNF",CONCATENATE(RANK(rounds_cum_time[[#This Row],[31]],rounds_cum_time[31],1),"."))</f>
        <v>45.</v>
      </c>
      <c r="AO57" s="141" t="str">
        <f>IF(ISBLANK(laps_times[[#This Row],[32]]),"DNF",CONCATENATE(RANK(rounds_cum_time[[#This Row],[32]],rounds_cum_time[32],1),"."))</f>
        <v>46.</v>
      </c>
      <c r="AP57" s="141" t="str">
        <f>IF(ISBLANK(laps_times[[#This Row],[33]]),"DNF",CONCATENATE(RANK(rounds_cum_time[[#This Row],[33]],rounds_cum_time[33],1),"."))</f>
        <v>47.</v>
      </c>
      <c r="AQ57" s="141" t="str">
        <f>IF(ISBLANK(laps_times[[#This Row],[34]]),"DNF",CONCATENATE(RANK(rounds_cum_time[[#This Row],[34]],rounds_cum_time[34],1),"."))</f>
        <v>47.</v>
      </c>
      <c r="AR57" s="141" t="str">
        <f>IF(ISBLANK(laps_times[[#This Row],[35]]),"DNF",CONCATENATE(RANK(rounds_cum_time[[#This Row],[35]],rounds_cum_time[35],1),"."))</f>
        <v>47.</v>
      </c>
      <c r="AS57" s="141" t="str">
        <f>IF(ISBLANK(laps_times[[#This Row],[36]]),"DNF",CONCATENATE(RANK(rounds_cum_time[[#This Row],[36]],rounds_cum_time[36],1),"."))</f>
        <v>48.</v>
      </c>
      <c r="AT57" s="141" t="str">
        <f>IF(ISBLANK(laps_times[[#This Row],[37]]),"DNF",CONCATENATE(RANK(rounds_cum_time[[#This Row],[37]],rounds_cum_time[37],1),"."))</f>
        <v>49.</v>
      </c>
      <c r="AU57" s="141" t="str">
        <f>IF(ISBLANK(laps_times[[#This Row],[38]]),"DNF",CONCATENATE(RANK(rounds_cum_time[[#This Row],[38]],rounds_cum_time[38],1),"."))</f>
        <v>49.</v>
      </c>
      <c r="AV57" s="141" t="str">
        <f>IF(ISBLANK(laps_times[[#This Row],[39]]),"DNF",CONCATENATE(RANK(rounds_cum_time[[#This Row],[39]],rounds_cum_time[39],1),"."))</f>
        <v>50.</v>
      </c>
      <c r="AW57" s="141" t="str">
        <f>IF(ISBLANK(laps_times[[#This Row],[40]]),"DNF",CONCATENATE(RANK(rounds_cum_time[[#This Row],[40]],rounds_cum_time[40],1),"."))</f>
        <v>51.</v>
      </c>
      <c r="AX57" s="141" t="str">
        <f>IF(ISBLANK(laps_times[[#This Row],[41]]),"DNF",CONCATENATE(RANK(rounds_cum_time[[#This Row],[41]],rounds_cum_time[41],1),"."))</f>
        <v>50.</v>
      </c>
      <c r="AY57" s="141" t="str">
        <f>IF(ISBLANK(laps_times[[#This Row],[42]]),"DNF",CONCATENATE(RANK(rounds_cum_time[[#This Row],[42]],rounds_cum_time[42],1),"."))</f>
        <v>50.</v>
      </c>
      <c r="AZ57" s="141" t="str">
        <f>IF(ISBLANK(laps_times[[#This Row],[43]]),"DNF",CONCATENATE(RANK(rounds_cum_time[[#This Row],[43]],rounds_cum_time[43],1),"."))</f>
        <v>50.</v>
      </c>
      <c r="BA57" s="141" t="str">
        <f>IF(ISBLANK(laps_times[[#This Row],[44]]),"DNF",CONCATENATE(RANK(rounds_cum_time[[#This Row],[44]],rounds_cum_time[44],1),"."))</f>
        <v>53.</v>
      </c>
      <c r="BB57" s="141" t="str">
        <f>IF(ISBLANK(laps_times[[#This Row],[45]]),"DNF",CONCATENATE(RANK(rounds_cum_time[[#This Row],[45]],rounds_cum_time[45],1),"."))</f>
        <v>53.</v>
      </c>
      <c r="BC57" s="141" t="str">
        <f>IF(ISBLANK(laps_times[[#This Row],[46]]),"DNF",CONCATENATE(RANK(rounds_cum_time[[#This Row],[46]],rounds_cum_time[46],1),"."))</f>
        <v>53.</v>
      </c>
      <c r="BD57" s="141" t="str">
        <f>IF(ISBLANK(laps_times[[#This Row],[47]]),"DNF",CONCATENATE(RANK(rounds_cum_time[[#This Row],[47]],rounds_cum_time[47],1),"."))</f>
        <v>51.</v>
      </c>
      <c r="BE57" s="141" t="str">
        <f>IF(ISBLANK(laps_times[[#This Row],[48]]),"DNF",CONCATENATE(RANK(rounds_cum_time[[#This Row],[48]],rounds_cum_time[48],1),"."))</f>
        <v>50.</v>
      </c>
      <c r="BF57" s="141" t="str">
        <f>IF(ISBLANK(laps_times[[#This Row],[49]]),"DNF",CONCATENATE(RANK(rounds_cum_time[[#This Row],[49]],rounds_cum_time[49],1),"."))</f>
        <v>50.</v>
      </c>
      <c r="BG57" s="141" t="str">
        <f>IF(ISBLANK(laps_times[[#This Row],[50]]),"DNF",CONCATENATE(RANK(rounds_cum_time[[#This Row],[50]],rounds_cum_time[50],1),"."))</f>
        <v>50.</v>
      </c>
      <c r="BH57" s="141" t="str">
        <f>IF(ISBLANK(laps_times[[#This Row],[51]]),"DNF",CONCATENATE(RANK(rounds_cum_time[[#This Row],[51]],rounds_cum_time[51],1),"."))</f>
        <v>53.</v>
      </c>
      <c r="BI57" s="141" t="str">
        <f>IF(ISBLANK(laps_times[[#This Row],[52]]),"DNF",CONCATENATE(RANK(rounds_cum_time[[#This Row],[52]],rounds_cum_time[52],1),"."))</f>
        <v>53.</v>
      </c>
      <c r="BJ57" s="141" t="str">
        <f>IF(ISBLANK(laps_times[[#This Row],[53]]),"DNF",CONCATENATE(RANK(rounds_cum_time[[#This Row],[53]],rounds_cum_time[53],1),"."))</f>
        <v>53.</v>
      </c>
      <c r="BK57" s="141" t="str">
        <f>IF(ISBLANK(laps_times[[#This Row],[54]]),"DNF",CONCATENATE(RANK(rounds_cum_time[[#This Row],[54]],rounds_cum_time[54],1),"."))</f>
        <v>53.</v>
      </c>
      <c r="BL57" s="141" t="str">
        <f>IF(ISBLANK(laps_times[[#This Row],[55]]),"DNF",CONCATENATE(RANK(rounds_cum_time[[#This Row],[55]],rounds_cum_time[55],1),"."))</f>
        <v>52.</v>
      </c>
      <c r="BM57" s="141" t="str">
        <f>IF(ISBLANK(laps_times[[#This Row],[56]]),"DNF",CONCATENATE(RANK(rounds_cum_time[[#This Row],[56]],rounds_cum_time[56],1),"."))</f>
        <v>52.</v>
      </c>
      <c r="BN57" s="141" t="str">
        <f>IF(ISBLANK(laps_times[[#This Row],[57]]),"DNF",CONCATENATE(RANK(rounds_cum_time[[#This Row],[57]],rounds_cum_time[57],1),"."))</f>
        <v>52.</v>
      </c>
      <c r="BO57" s="141" t="str">
        <f>IF(ISBLANK(laps_times[[#This Row],[58]]),"DNF",CONCATENATE(RANK(rounds_cum_time[[#This Row],[58]],rounds_cum_time[58],1),"."))</f>
        <v>52.</v>
      </c>
      <c r="BP57" s="141" t="str">
        <f>IF(ISBLANK(laps_times[[#This Row],[59]]),"DNF",CONCATENATE(RANK(rounds_cum_time[[#This Row],[59]],rounds_cum_time[59],1),"."))</f>
        <v>52.</v>
      </c>
      <c r="BQ57" s="141" t="str">
        <f>IF(ISBLANK(laps_times[[#This Row],[60]]),"DNF",CONCATENATE(RANK(rounds_cum_time[[#This Row],[60]],rounds_cum_time[60],1),"."))</f>
        <v>52.</v>
      </c>
      <c r="BR57" s="141" t="str">
        <f>IF(ISBLANK(laps_times[[#This Row],[61]]),"DNF",CONCATENATE(RANK(rounds_cum_time[[#This Row],[61]],rounds_cum_time[61],1),"."))</f>
        <v>52.</v>
      </c>
      <c r="BS57" s="141" t="str">
        <f>IF(ISBLANK(laps_times[[#This Row],[62]]),"DNF",CONCATENATE(RANK(rounds_cum_time[[#This Row],[62]],rounds_cum_time[62],1),"."))</f>
        <v>52.</v>
      </c>
      <c r="BT57" s="142" t="str">
        <f>IF(ISBLANK(laps_times[[#This Row],[63]]),"DNF",CONCATENATE(RANK(rounds_cum_time[[#This Row],[63]],rounds_cum_time[63],1),"."))</f>
        <v>52.</v>
      </c>
    </row>
    <row r="58" spans="2:72" x14ac:dyDescent="0.2">
      <c r="B58" s="130">
        <f>laps_times[[#This Row],[poř]]</f>
        <v>53</v>
      </c>
      <c r="C58" s="140">
        <f>laps_times[[#This Row],[s.č.]]</f>
        <v>105</v>
      </c>
      <c r="D58" s="131" t="str">
        <f>laps_times[[#This Row],[jméno]]</f>
        <v>Steinbauer Jiří</v>
      </c>
      <c r="E58" s="132">
        <f>laps_times[[#This Row],[roč]]</f>
        <v>1973</v>
      </c>
      <c r="F58" s="132" t="str">
        <f>laps_times[[#This Row],[kat]]</f>
        <v>M3</v>
      </c>
      <c r="G58" s="132">
        <f>laps_times[[#This Row],[poř_kat]]</f>
        <v>22</v>
      </c>
      <c r="H58" s="131" t="str">
        <f>IF(ISBLANK(laps_times[[#This Row],[klub]]),"-",laps_times[[#This Row],[klub]])</f>
        <v>SK Rejta</v>
      </c>
      <c r="I58" s="134">
        <f>laps_times[[#This Row],[celk. čas]]</f>
        <v>0.14999901620370371</v>
      </c>
      <c r="J58" s="141" t="str">
        <f>IF(ISBLANK(laps_times[[#This Row],[1]]),"DNF",CONCATENATE(RANK(rounds_cum_time[[#This Row],[1]],rounds_cum_time[1],1),"."))</f>
        <v>44.</v>
      </c>
      <c r="K58" s="141" t="str">
        <f>IF(ISBLANK(laps_times[[#This Row],[2]]),"DNF",CONCATENATE(RANK(rounds_cum_time[[#This Row],[2]],rounds_cum_time[2],1),"."))</f>
        <v>41.</v>
      </c>
      <c r="L58" s="141" t="str">
        <f>IF(ISBLANK(laps_times[[#This Row],[3]]),"DNF",CONCATENATE(RANK(rounds_cum_time[[#This Row],[3]],rounds_cum_time[3],1),"."))</f>
        <v>40.</v>
      </c>
      <c r="M58" s="141" t="str">
        <f>IF(ISBLANK(laps_times[[#This Row],[4]]),"DNF",CONCATENATE(RANK(rounds_cum_time[[#This Row],[4]],rounds_cum_time[4],1),"."))</f>
        <v>40.</v>
      </c>
      <c r="N58" s="141" t="str">
        <f>IF(ISBLANK(laps_times[[#This Row],[5]]),"DNF",CONCATENATE(RANK(rounds_cum_time[[#This Row],[5]],rounds_cum_time[5],1),"."))</f>
        <v>40.</v>
      </c>
      <c r="O58" s="141" t="str">
        <f>IF(ISBLANK(laps_times[[#This Row],[6]]),"DNF",CONCATENATE(RANK(rounds_cum_time[[#This Row],[6]],rounds_cum_time[6],1),"."))</f>
        <v>40.</v>
      </c>
      <c r="P58" s="141" t="str">
        <f>IF(ISBLANK(laps_times[[#This Row],[7]]),"DNF",CONCATENATE(RANK(rounds_cum_time[[#This Row],[7]],rounds_cum_time[7],1),"."))</f>
        <v>39.</v>
      </c>
      <c r="Q58" s="141" t="str">
        <f>IF(ISBLANK(laps_times[[#This Row],[8]]),"DNF",CONCATENATE(RANK(rounds_cum_time[[#This Row],[8]],rounds_cum_time[8],1),"."))</f>
        <v>39.</v>
      </c>
      <c r="R58" s="141" t="str">
        <f>IF(ISBLANK(laps_times[[#This Row],[9]]),"DNF",CONCATENATE(RANK(rounds_cum_time[[#This Row],[9]],rounds_cum_time[9],1),"."))</f>
        <v>39.</v>
      </c>
      <c r="S58" s="141" t="str">
        <f>IF(ISBLANK(laps_times[[#This Row],[10]]),"DNF",CONCATENATE(RANK(rounds_cum_time[[#This Row],[10]],rounds_cum_time[10],1),"."))</f>
        <v>40.</v>
      </c>
      <c r="T58" s="141" t="str">
        <f>IF(ISBLANK(laps_times[[#This Row],[11]]),"DNF",CONCATENATE(RANK(rounds_cum_time[[#This Row],[11]],rounds_cum_time[11],1),"."))</f>
        <v>40.</v>
      </c>
      <c r="U58" s="141" t="str">
        <f>IF(ISBLANK(laps_times[[#This Row],[12]]),"DNF",CONCATENATE(RANK(rounds_cum_time[[#This Row],[12]],rounds_cum_time[12],1),"."))</f>
        <v>39.</v>
      </c>
      <c r="V58" s="141" t="str">
        <f>IF(ISBLANK(laps_times[[#This Row],[13]]),"DNF",CONCATENATE(RANK(rounds_cum_time[[#This Row],[13]],rounds_cum_time[13],1),"."))</f>
        <v>39.</v>
      </c>
      <c r="W58" s="141" t="str">
        <f>IF(ISBLANK(laps_times[[#This Row],[14]]),"DNF",CONCATENATE(RANK(rounds_cum_time[[#This Row],[14]],rounds_cum_time[14],1),"."))</f>
        <v>39.</v>
      </c>
      <c r="X58" s="141" t="str">
        <f>IF(ISBLANK(laps_times[[#This Row],[15]]),"DNF",CONCATENATE(RANK(rounds_cum_time[[#This Row],[15]],rounds_cum_time[15],1),"."))</f>
        <v>40.</v>
      </c>
      <c r="Y58" s="141" t="str">
        <f>IF(ISBLANK(laps_times[[#This Row],[16]]),"DNF",CONCATENATE(RANK(rounds_cum_time[[#This Row],[16]],rounds_cum_time[16],1),"."))</f>
        <v>40.</v>
      </c>
      <c r="Z58" s="141" t="str">
        <f>IF(ISBLANK(laps_times[[#This Row],[17]]),"DNF",CONCATENATE(RANK(rounds_cum_time[[#This Row],[17]],rounds_cum_time[17],1),"."))</f>
        <v>40.</v>
      </c>
      <c r="AA58" s="141" t="str">
        <f>IF(ISBLANK(laps_times[[#This Row],[18]]),"DNF",CONCATENATE(RANK(rounds_cum_time[[#This Row],[18]],rounds_cum_time[18],1),"."))</f>
        <v>37.</v>
      </c>
      <c r="AB58" s="141" t="str">
        <f>IF(ISBLANK(laps_times[[#This Row],[19]]),"DNF",CONCATENATE(RANK(rounds_cum_time[[#This Row],[19]],rounds_cum_time[19],1),"."))</f>
        <v>38.</v>
      </c>
      <c r="AC58" s="141" t="str">
        <f>IF(ISBLANK(laps_times[[#This Row],[20]]),"DNF",CONCATENATE(RANK(rounds_cum_time[[#This Row],[20]],rounds_cum_time[20],1),"."))</f>
        <v>36.</v>
      </c>
      <c r="AD58" s="141" t="str">
        <f>IF(ISBLANK(laps_times[[#This Row],[21]]),"DNF",CONCATENATE(RANK(rounds_cum_time[[#This Row],[21]],rounds_cum_time[21],1),"."))</f>
        <v>35.</v>
      </c>
      <c r="AE58" s="141" t="str">
        <f>IF(ISBLANK(laps_times[[#This Row],[22]]),"DNF",CONCATENATE(RANK(rounds_cum_time[[#This Row],[22]],rounds_cum_time[22],1),"."))</f>
        <v>35.</v>
      </c>
      <c r="AF58" s="141" t="str">
        <f>IF(ISBLANK(laps_times[[#This Row],[23]]),"DNF",CONCATENATE(RANK(rounds_cum_time[[#This Row],[23]],rounds_cum_time[23],1),"."))</f>
        <v>34.</v>
      </c>
      <c r="AG58" s="141" t="str">
        <f>IF(ISBLANK(laps_times[[#This Row],[24]]),"DNF",CONCATENATE(RANK(rounds_cum_time[[#This Row],[24]],rounds_cum_time[24],1),"."))</f>
        <v>34.</v>
      </c>
      <c r="AH58" s="141" t="str">
        <f>IF(ISBLANK(laps_times[[#This Row],[25]]),"DNF",CONCATENATE(RANK(rounds_cum_time[[#This Row],[25]],rounds_cum_time[25],1),"."))</f>
        <v>34.</v>
      </c>
      <c r="AI58" s="141" t="str">
        <f>IF(ISBLANK(laps_times[[#This Row],[26]]),"DNF",CONCATENATE(RANK(rounds_cum_time[[#This Row],[26]],rounds_cum_time[26],1),"."))</f>
        <v>34.</v>
      </c>
      <c r="AJ58" s="141" t="str">
        <f>IF(ISBLANK(laps_times[[#This Row],[27]]),"DNF",CONCATENATE(RANK(rounds_cum_time[[#This Row],[27]],rounds_cum_time[27],1),"."))</f>
        <v>34.</v>
      </c>
      <c r="AK58" s="141" t="str">
        <f>IF(ISBLANK(laps_times[[#This Row],[28]]),"DNF",CONCATENATE(RANK(rounds_cum_time[[#This Row],[28]],rounds_cum_time[28],1),"."))</f>
        <v>35.</v>
      </c>
      <c r="AL58" s="141" t="str">
        <f>IF(ISBLANK(laps_times[[#This Row],[29]]),"DNF",CONCATENATE(RANK(rounds_cum_time[[#This Row],[29]],rounds_cum_time[29],1),"."))</f>
        <v>35.</v>
      </c>
      <c r="AM58" s="141" t="str">
        <f>IF(ISBLANK(laps_times[[#This Row],[30]]),"DNF",CONCATENATE(RANK(rounds_cum_time[[#This Row],[30]],rounds_cum_time[30],1),"."))</f>
        <v>35.</v>
      </c>
      <c r="AN58" s="141" t="str">
        <f>IF(ISBLANK(laps_times[[#This Row],[31]]),"DNF",CONCATENATE(RANK(rounds_cum_time[[#This Row],[31]],rounds_cum_time[31],1),"."))</f>
        <v>35.</v>
      </c>
      <c r="AO58" s="141" t="str">
        <f>IF(ISBLANK(laps_times[[#This Row],[32]]),"DNF",CONCATENATE(RANK(rounds_cum_time[[#This Row],[32]],rounds_cum_time[32],1),"."))</f>
        <v>36.</v>
      </c>
      <c r="AP58" s="141" t="str">
        <f>IF(ISBLANK(laps_times[[#This Row],[33]]),"DNF",CONCATENATE(RANK(rounds_cum_time[[#This Row],[33]],rounds_cum_time[33],1),"."))</f>
        <v>36.</v>
      </c>
      <c r="AQ58" s="141" t="str">
        <f>IF(ISBLANK(laps_times[[#This Row],[34]]),"DNF",CONCATENATE(RANK(rounds_cum_time[[#This Row],[34]],rounds_cum_time[34],1),"."))</f>
        <v>36.</v>
      </c>
      <c r="AR58" s="141" t="str">
        <f>IF(ISBLANK(laps_times[[#This Row],[35]]),"DNF",CONCATENATE(RANK(rounds_cum_time[[#This Row],[35]],rounds_cum_time[35],1),"."))</f>
        <v>36.</v>
      </c>
      <c r="AS58" s="141" t="str">
        <f>IF(ISBLANK(laps_times[[#This Row],[36]]),"DNF",CONCATENATE(RANK(rounds_cum_time[[#This Row],[36]],rounds_cum_time[36],1),"."))</f>
        <v>36.</v>
      </c>
      <c r="AT58" s="141" t="str">
        <f>IF(ISBLANK(laps_times[[#This Row],[37]]),"DNF",CONCATENATE(RANK(rounds_cum_time[[#This Row],[37]],rounds_cum_time[37],1),"."))</f>
        <v>36.</v>
      </c>
      <c r="AU58" s="141" t="str">
        <f>IF(ISBLANK(laps_times[[#This Row],[38]]),"DNF",CONCATENATE(RANK(rounds_cum_time[[#This Row],[38]],rounds_cum_time[38],1),"."))</f>
        <v>36.</v>
      </c>
      <c r="AV58" s="141" t="str">
        <f>IF(ISBLANK(laps_times[[#This Row],[39]]),"DNF",CONCATENATE(RANK(rounds_cum_time[[#This Row],[39]],rounds_cum_time[39],1),"."))</f>
        <v>36.</v>
      </c>
      <c r="AW58" s="141" t="str">
        <f>IF(ISBLANK(laps_times[[#This Row],[40]]),"DNF",CONCATENATE(RANK(rounds_cum_time[[#This Row],[40]],rounds_cum_time[40],1),"."))</f>
        <v>36.</v>
      </c>
      <c r="AX58" s="141" t="str">
        <f>IF(ISBLANK(laps_times[[#This Row],[41]]),"DNF",CONCATENATE(RANK(rounds_cum_time[[#This Row],[41]],rounds_cum_time[41],1),"."))</f>
        <v>36.</v>
      </c>
      <c r="AY58" s="141" t="str">
        <f>IF(ISBLANK(laps_times[[#This Row],[42]]),"DNF",CONCATENATE(RANK(rounds_cum_time[[#This Row],[42]],rounds_cum_time[42],1),"."))</f>
        <v>37.</v>
      </c>
      <c r="AZ58" s="141" t="str">
        <f>IF(ISBLANK(laps_times[[#This Row],[43]]),"DNF",CONCATENATE(RANK(rounds_cum_time[[#This Row],[43]],rounds_cum_time[43],1),"."))</f>
        <v>39.</v>
      </c>
      <c r="BA58" s="141" t="str">
        <f>IF(ISBLANK(laps_times[[#This Row],[44]]),"DNF",CONCATENATE(RANK(rounds_cum_time[[#This Row],[44]],rounds_cum_time[44],1),"."))</f>
        <v>39.</v>
      </c>
      <c r="BB58" s="141" t="str">
        <f>IF(ISBLANK(laps_times[[#This Row],[45]]),"DNF",CONCATENATE(RANK(rounds_cum_time[[#This Row],[45]],rounds_cum_time[45],1),"."))</f>
        <v>39.</v>
      </c>
      <c r="BC58" s="141" t="str">
        <f>IF(ISBLANK(laps_times[[#This Row],[46]]),"DNF",CONCATENATE(RANK(rounds_cum_time[[#This Row],[46]],rounds_cum_time[46],1),"."))</f>
        <v>39.</v>
      </c>
      <c r="BD58" s="141" t="str">
        <f>IF(ISBLANK(laps_times[[#This Row],[47]]),"DNF",CONCATENATE(RANK(rounds_cum_time[[#This Row],[47]],rounds_cum_time[47],1),"."))</f>
        <v>39.</v>
      </c>
      <c r="BE58" s="141" t="str">
        <f>IF(ISBLANK(laps_times[[#This Row],[48]]),"DNF",CONCATENATE(RANK(rounds_cum_time[[#This Row],[48]],rounds_cum_time[48],1),"."))</f>
        <v>41.</v>
      </c>
      <c r="BF58" s="141" t="str">
        <f>IF(ISBLANK(laps_times[[#This Row],[49]]),"DNF",CONCATENATE(RANK(rounds_cum_time[[#This Row],[49]],rounds_cum_time[49],1),"."))</f>
        <v>44.</v>
      </c>
      <c r="BG58" s="141" t="str">
        <f>IF(ISBLANK(laps_times[[#This Row],[50]]),"DNF",CONCATENATE(RANK(rounds_cum_time[[#This Row],[50]],rounds_cum_time[50],1),"."))</f>
        <v>45.</v>
      </c>
      <c r="BH58" s="141" t="str">
        <f>IF(ISBLANK(laps_times[[#This Row],[51]]),"DNF",CONCATENATE(RANK(rounds_cum_time[[#This Row],[51]],rounds_cum_time[51],1),"."))</f>
        <v>44.</v>
      </c>
      <c r="BI58" s="141" t="str">
        <f>IF(ISBLANK(laps_times[[#This Row],[52]]),"DNF",CONCATENATE(RANK(rounds_cum_time[[#This Row],[52]],rounds_cum_time[52],1),"."))</f>
        <v>44.</v>
      </c>
      <c r="BJ58" s="141" t="str">
        <f>IF(ISBLANK(laps_times[[#This Row],[53]]),"DNF",CONCATENATE(RANK(rounds_cum_time[[#This Row],[53]],rounds_cum_time[53],1),"."))</f>
        <v>44.</v>
      </c>
      <c r="BK58" s="141" t="str">
        <f>IF(ISBLANK(laps_times[[#This Row],[54]]),"DNF",CONCATENATE(RANK(rounds_cum_time[[#This Row],[54]],rounds_cum_time[54],1),"."))</f>
        <v>45.</v>
      </c>
      <c r="BL58" s="141" t="str">
        <f>IF(ISBLANK(laps_times[[#This Row],[55]]),"DNF",CONCATENATE(RANK(rounds_cum_time[[#This Row],[55]],rounds_cum_time[55],1),"."))</f>
        <v>45.</v>
      </c>
      <c r="BM58" s="141" t="str">
        <f>IF(ISBLANK(laps_times[[#This Row],[56]]),"DNF",CONCATENATE(RANK(rounds_cum_time[[#This Row],[56]],rounds_cum_time[56],1),"."))</f>
        <v>48.</v>
      </c>
      <c r="BN58" s="141" t="str">
        <f>IF(ISBLANK(laps_times[[#This Row],[57]]),"DNF",CONCATENATE(RANK(rounds_cum_time[[#This Row],[57]],rounds_cum_time[57],1),"."))</f>
        <v>48.</v>
      </c>
      <c r="BO58" s="141" t="str">
        <f>IF(ISBLANK(laps_times[[#This Row],[58]]),"DNF",CONCATENATE(RANK(rounds_cum_time[[#This Row],[58]],rounds_cum_time[58],1),"."))</f>
        <v>50.</v>
      </c>
      <c r="BP58" s="141" t="str">
        <f>IF(ISBLANK(laps_times[[#This Row],[59]]),"DNF",CONCATENATE(RANK(rounds_cum_time[[#This Row],[59]],rounds_cum_time[59],1),"."))</f>
        <v>50.</v>
      </c>
      <c r="BQ58" s="141" t="str">
        <f>IF(ISBLANK(laps_times[[#This Row],[60]]),"DNF",CONCATENATE(RANK(rounds_cum_time[[#This Row],[60]],rounds_cum_time[60],1),"."))</f>
        <v>51.</v>
      </c>
      <c r="BR58" s="141" t="str">
        <f>IF(ISBLANK(laps_times[[#This Row],[61]]),"DNF",CONCATENATE(RANK(rounds_cum_time[[#This Row],[61]],rounds_cum_time[61],1),"."))</f>
        <v>51.</v>
      </c>
      <c r="BS58" s="141" t="str">
        <f>IF(ISBLANK(laps_times[[#This Row],[62]]),"DNF",CONCATENATE(RANK(rounds_cum_time[[#This Row],[62]],rounds_cum_time[62],1),"."))</f>
        <v>53.</v>
      </c>
      <c r="BT58" s="142" t="str">
        <f>IF(ISBLANK(laps_times[[#This Row],[63]]),"DNF",CONCATENATE(RANK(rounds_cum_time[[#This Row],[63]],rounds_cum_time[63],1),"."))</f>
        <v>53.</v>
      </c>
    </row>
    <row r="59" spans="2:72" x14ac:dyDescent="0.2">
      <c r="B59" s="130">
        <f>laps_times[[#This Row],[poř]]</f>
        <v>54</v>
      </c>
      <c r="C59" s="140">
        <f>laps_times[[#This Row],[s.č.]]</f>
        <v>54</v>
      </c>
      <c r="D59" s="131" t="str">
        <f>laps_times[[#This Row],[jméno]]</f>
        <v>Mach Pavel</v>
      </c>
      <c r="E59" s="132">
        <f>laps_times[[#This Row],[roč]]</f>
        <v>1965</v>
      </c>
      <c r="F59" s="132" t="str">
        <f>laps_times[[#This Row],[kat]]</f>
        <v>M4</v>
      </c>
      <c r="G59" s="132">
        <f>laps_times[[#This Row],[poř_kat]]</f>
        <v>7</v>
      </c>
      <c r="H59" s="131" t="str">
        <f>IF(ISBLANK(laps_times[[#This Row],[klub]]),"-",laps_times[[#This Row],[klub]])</f>
        <v>Maratón klub Kladno</v>
      </c>
      <c r="I59" s="134">
        <f>laps_times[[#This Row],[celk. čas]]</f>
        <v>0.15044587962962963</v>
      </c>
      <c r="J59" s="141" t="str">
        <f>IF(ISBLANK(laps_times[[#This Row],[1]]),"DNF",CONCATENATE(RANK(rounds_cum_time[[#This Row],[1]],rounds_cum_time[1],1),"."))</f>
        <v>86.</v>
      </c>
      <c r="K59" s="141" t="str">
        <f>IF(ISBLANK(laps_times[[#This Row],[2]]),"DNF",CONCATENATE(RANK(rounds_cum_time[[#This Row],[2]],rounds_cum_time[2],1),"."))</f>
        <v>85.</v>
      </c>
      <c r="L59" s="141" t="str">
        <f>IF(ISBLANK(laps_times[[#This Row],[3]]),"DNF",CONCATENATE(RANK(rounds_cum_time[[#This Row],[3]],rounds_cum_time[3],1),"."))</f>
        <v>88.</v>
      </c>
      <c r="M59" s="141" t="str">
        <f>IF(ISBLANK(laps_times[[#This Row],[4]]),"DNF",CONCATENATE(RANK(rounds_cum_time[[#This Row],[4]],rounds_cum_time[4],1),"."))</f>
        <v>87.</v>
      </c>
      <c r="N59" s="141" t="str">
        <f>IF(ISBLANK(laps_times[[#This Row],[5]]),"DNF",CONCATENATE(RANK(rounds_cum_time[[#This Row],[5]],rounds_cum_time[5],1),"."))</f>
        <v>87.</v>
      </c>
      <c r="O59" s="141" t="str">
        <f>IF(ISBLANK(laps_times[[#This Row],[6]]),"DNF",CONCATENATE(RANK(rounds_cum_time[[#This Row],[6]],rounds_cum_time[6],1),"."))</f>
        <v>87.</v>
      </c>
      <c r="P59" s="141" t="str">
        <f>IF(ISBLANK(laps_times[[#This Row],[7]]),"DNF",CONCATENATE(RANK(rounds_cum_time[[#This Row],[7]],rounds_cum_time[7],1),"."))</f>
        <v>86.</v>
      </c>
      <c r="Q59" s="141" t="str">
        <f>IF(ISBLANK(laps_times[[#This Row],[8]]),"DNF",CONCATENATE(RANK(rounds_cum_time[[#This Row],[8]],rounds_cum_time[8],1),"."))</f>
        <v>86.</v>
      </c>
      <c r="R59" s="141" t="str">
        <f>IF(ISBLANK(laps_times[[#This Row],[9]]),"DNF",CONCATENATE(RANK(rounds_cum_time[[#This Row],[9]],rounds_cum_time[9],1),"."))</f>
        <v>86.</v>
      </c>
      <c r="S59" s="141" t="str">
        <f>IF(ISBLANK(laps_times[[#This Row],[10]]),"DNF",CONCATENATE(RANK(rounds_cum_time[[#This Row],[10]],rounds_cum_time[10],1),"."))</f>
        <v>86.</v>
      </c>
      <c r="T59" s="141" t="str">
        <f>IF(ISBLANK(laps_times[[#This Row],[11]]),"DNF",CONCATENATE(RANK(rounds_cum_time[[#This Row],[11]],rounds_cum_time[11],1),"."))</f>
        <v>86.</v>
      </c>
      <c r="U59" s="141" t="str">
        <f>IF(ISBLANK(laps_times[[#This Row],[12]]),"DNF",CONCATENATE(RANK(rounds_cum_time[[#This Row],[12]],rounds_cum_time[12],1),"."))</f>
        <v>86.</v>
      </c>
      <c r="V59" s="141" t="str">
        <f>IF(ISBLANK(laps_times[[#This Row],[13]]),"DNF",CONCATENATE(RANK(rounds_cum_time[[#This Row],[13]],rounds_cum_time[13],1),"."))</f>
        <v>85.</v>
      </c>
      <c r="W59" s="141" t="str">
        <f>IF(ISBLANK(laps_times[[#This Row],[14]]),"DNF",CONCATENATE(RANK(rounds_cum_time[[#This Row],[14]],rounds_cum_time[14],1),"."))</f>
        <v>85.</v>
      </c>
      <c r="X59" s="141" t="str">
        <f>IF(ISBLANK(laps_times[[#This Row],[15]]),"DNF",CONCATENATE(RANK(rounds_cum_time[[#This Row],[15]],rounds_cum_time[15],1),"."))</f>
        <v>85.</v>
      </c>
      <c r="Y59" s="141" t="str">
        <f>IF(ISBLANK(laps_times[[#This Row],[16]]),"DNF",CONCATENATE(RANK(rounds_cum_time[[#This Row],[16]],rounds_cum_time[16],1),"."))</f>
        <v>85.</v>
      </c>
      <c r="Z59" s="141" t="str">
        <f>IF(ISBLANK(laps_times[[#This Row],[17]]),"DNF",CONCATENATE(RANK(rounds_cum_time[[#This Row],[17]],rounds_cum_time[17],1),"."))</f>
        <v>84.</v>
      </c>
      <c r="AA59" s="141" t="str">
        <f>IF(ISBLANK(laps_times[[#This Row],[18]]),"DNF",CONCATENATE(RANK(rounds_cum_time[[#This Row],[18]],rounds_cum_time[18],1),"."))</f>
        <v>84.</v>
      </c>
      <c r="AB59" s="141" t="str">
        <f>IF(ISBLANK(laps_times[[#This Row],[19]]),"DNF",CONCATENATE(RANK(rounds_cum_time[[#This Row],[19]],rounds_cum_time[19],1),"."))</f>
        <v>80.</v>
      </c>
      <c r="AC59" s="141" t="str">
        <f>IF(ISBLANK(laps_times[[#This Row],[20]]),"DNF",CONCATENATE(RANK(rounds_cum_time[[#This Row],[20]],rounds_cum_time[20],1),"."))</f>
        <v>80.</v>
      </c>
      <c r="AD59" s="141" t="str">
        <f>IF(ISBLANK(laps_times[[#This Row],[21]]),"DNF",CONCATENATE(RANK(rounds_cum_time[[#This Row],[21]],rounds_cum_time[21],1),"."))</f>
        <v>80.</v>
      </c>
      <c r="AE59" s="141" t="str">
        <f>IF(ISBLANK(laps_times[[#This Row],[22]]),"DNF",CONCATENATE(RANK(rounds_cum_time[[#This Row],[22]],rounds_cum_time[22],1),"."))</f>
        <v>80.</v>
      </c>
      <c r="AF59" s="141" t="str">
        <f>IF(ISBLANK(laps_times[[#This Row],[23]]),"DNF",CONCATENATE(RANK(rounds_cum_time[[#This Row],[23]],rounds_cum_time[23],1),"."))</f>
        <v>80.</v>
      </c>
      <c r="AG59" s="141" t="str">
        <f>IF(ISBLANK(laps_times[[#This Row],[24]]),"DNF",CONCATENATE(RANK(rounds_cum_time[[#This Row],[24]],rounds_cum_time[24],1),"."))</f>
        <v>80.</v>
      </c>
      <c r="AH59" s="141" t="str">
        <f>IF(ISBLANK(laps_times[[#This Row],[25]]),"DNF",CONCATENATE(RANK(rounds_cum_time[[#This Row],[25]],rounds_cum_time[25],1),"."))</f>
        <v>79.</v>
      </c>
      <c r="AI59" s="141" t="str">
        <f>IF(ISBLANK(laps_times[[#This Row],[26]]),"DNF",CONCATENATE(RANK(rounds_cum_time[[#This Row],[26]],rounds_cum_time[26],1),"."))</f>
        <v>79.</v>
      </c>
      <c r="AJ59" s="141" t="str">
        <f>IF(ISBLANK(laps_times[[#This Row],[27]]),"DNF",CONCATENATE(RANK(rounds_cum_time[[#This Row],[27]],rounds_cum_time[27],1),"."))</f>
        <v>77.</v>
      </c>
      <c r="AK59" s="141" t="str">
        <f>IF(ISBLANK(laps_times[[#This Row],[28]]),"DNF",CONCATENATE(RANK(rounds_cum_time[[#This Row],[28]],rounds_cum_time[28],1),"."))</f>
        <v>77.</v>
      </c>
      <c r="AL59" s="141" t="str">
        <f>IF(ISBLANK(laps_times[[#This Row],[29]]),"DNF",CONCATENATE(RANK(rounds_cum_time[[#This Row],[29]],rounds_cum_time[29],1),"."))</f>
        <v>77.</v>
      </c>
      <c r="AM59" s="141" t="str">
        <f>IF(ISBLANK(laps_times[[#This Row],[30]]),"DNF",CONCATENATE(RANK(rounds_cum_time[[#This Row],[30]],rounds_cum_time[30],1),"."))</f>
        <v>77.</v>
      </c>
      <c r="AN59" s="141" t="str">
        <f>IF(ISBLANK(laps_times[[#This Row],[31]]),"DNF",CONCATENATE(RANK(rounds_cum_time[[#This Row],[31]],rounds_cum_time[31],1),"."))</f>
        <v>77.</v>
      </c>
      <c r="AO59" s="141" t="str">
        <f>IF(ISBLANK(laps_times[[#This Row],[32]]),"DNF",CONCATENATE(RANK(rounds_cum_time[[#This Row],[32]],rounds_cum_time[32],1),"."))</f>
        <v>77.</v>
      </c>
      <c r="AP59" s="141" t="str">
        <f>IF(ISBLANK(laps_times[[#This Row],[33]]),"DNF",CONCATENATE(RANK(rounds_cum_time[[#This Row],[33]],rounds_cum_time[33],1),"."))</f>
        <v>77.</v>
      </c>
      <c r="AQ59" s="141" t="str">
        <f>IF(ISBLANK(laps_times[[#This Row],[34]]),"DNF",CONCATENATE(RANK(rounds_cum_time[[#This Row],[34]],rounds_cum_time[34],1),"."))</f>
        <v>74.</v>
      </c>
      <c r="AR59" s="141" t="str">
        <f>IF(ISBLANK(laps_times[[#This Row],[35]]),"DNF",CONCATENATE(RANK(rounds_cum_time[[#This Row],[35]],rounds_cum_time[35],1),"."))</f>
        <v>74.</v>
      </c>
      <c r="AS59" s="141" t="str">
        <f>IF(ISBLANK(laps_times[[#This Row],[36]]),"DNF",CONCATENATE(RANK(rounds_cum_time[[#This Row],[36]],rounds_cum_time[36],1),"."))</f>
        <v>74.</v>
      </c>
      <c r="AT59" s="141" t="str">
        <f>IF(ISBLANK(laps_times[[#This Row],[37]]),"DNF",CONCATENATE(RANK(rounds_cum_time[[#This Row],[37]],rounds_cum_time[37],1),"."))</f>
        <v>74.</v>
      </c>
      <c r="AU59" s="141" t="str">
        <f>IF(ISBLANK(laps_times[[#This Row],[38]]),"DNF",CONCATENATE(RANK(rounds_cum_time[[#This Row],[38]],rounds_cum_time[38],1),"."))</f>
        <v>74.</v>
      </c>
      <c r="AV59" s="141" t="str">
        <f>IF(ISBLANK(laps_times[[#This Row],[39]]),"DNF",CONCATENATE(RANK(rounds_cum_time[[#This Row],[39]],rounds_cum_time[39],1),"."))</f>
        <v>73.</v>
      </c>
      <c r="AW59" s="141" t="str">
        <f>IF(ISBLANK(laps_times[[#This Row],[40]]),"DNF",CONCATENATE(RANK(rounds_cum_time[[#This Row],[40]],rounds_cum_time[40],1),"."))</f>
        <v>72.</v>
      </c>
      <c r="AX59" s="141" t="str">
        <f>IF(ISBLANK(laps_times[[#This Row],[41]]),"DNF",CONCATENATE(RANK(rounds_cum_time[[#This Row],[41]],rounds_cum_time[41],1),"."))</f>
        <v>72.</v>
      </c>
      <c r="AY59" s="141" t="str">
        <f>IF(ISBLANK(laps_times[[#This Row],[42]]),"DNF",CONCATENATE(RANK(rounds_cum_time[[#This Row],[42]],rounds_cum_time[42],1),"."))</f>
        <v>69.</v>
      </c>
      <c r="AZ59" s="141" t="str">
        <f>IF(ISBLANK(laps_times[[#This Row],[43]]),"DNF",CONCATENATE(RANK(rounds_cum_time[[#This Row],[43]],rounds_cum_time[43],1),"."))</f>
        <v>68.</v>
      </c>
      <c r="BA59" s="141" t="str">
        <f>IF(ISBLANK(laps_times[[#This Row],[44]]),"DNF",CONCATENATE(RANK(rounds_cum_time[[#This Row],[44]],rounds_cum_time[44],1),"."))</f>
        <v>68.</v>
      </c>
      <c r="BB59" s="141" t="str">
        <f>IF(ISBLANK(laps_times[[#This Row],[45]]),"DNF",CONCATENATE(RANK(rounds_cum_time[[#This Row],[45]],rounds_cum_time[45],1),"."))</f>
        <v>67.</v>
      </c>
      <c r="BC59" s="141" t="str">
        <f>IF(ISBLANK(laps_times[[#This Row],[46]]),"DNF",CONCATENATE(RANK(rounds_cum_time[[#This Row],[46]],rounds_cum_time[46],1),"."))</f>
        <v>67.</v>
      </c>
      <c r="BD59" s="141" t="str">
        <f>IF(ISBLANK(laps_times[[#This Row],[47]]),"DNF",CONCATENATE(RANK(rounds_cum_time[[#This Row],[47]],rounds_cum_time[47],1),"."))</f>
        <v>67.</v>
      </c>
      <c r="BE59" s="141" t="str">
        <f>IF(ISBLANK(laps_times[[#This Row],[48]]),"DNF",CONCATENATE(RANK(rounds_cum_time[[#This Row],[48]],rounds_cum_time[48],1),"."))</f>
        <v>66.</v>
      </c>
      <c r="BF59" s="141" t="str">
        <f>IF(ISBLANK(laps_times[[#This Row],[49]]),"DNF",CONCATENATE(RANK(rounds_cum_time[[#This Row],[49]],rounds_cum_time[49],1),"."))</f>
        <v>64.</v>
      </c>
      <c r="BG59" s="141" t="str">
        <f>IF(ISBLANK(laps_times[[#This Row],[50]]),"DNF",CONCATENATE(RANK(rounds_cum_time[[#This Row],[50]],rounds_cum_time[50],1),"."))</f>
        <v>61.</v>
      </c>
      <c r="BH59" s="141" t="str">
        <f>IF(ISBLANK(laps_times[[#This Row],[51]]),"DNF",CONCATENATE(RANK(rounds_cum_time[[#This Row],[51]],rounds_cum_time[51],1),"."))</f>
        <v>61.</v>
      </c>
      <c r="BI59" s="141" t="str">
        <f>IF(ISBLANK(laps_times[[#This Row],[52]]),"DNF",CONCATENATE(RANK(rounds_cum_time[[#This Row],[52]],rounds_cum_time[52],1),"."))</f>
        <v>60.</v>
      </c>
      <c r="BJ59" s="141" t="str">
        <f>IF(ISBLANK(laps_times[[#This Row],[53]]),"DNF",CONCATENATE(RANK(rounds_cum_time[[#This Row],[53]],rounds_cum_time[53],1),"."))</f>
        <v>60.</v>
      </c>
      <c r="BK59" s="141" t="str">
        <f>IF(ISBLANK(laps_times[[#This Row],[54]]),"DNF",CONCATENATE(RANK(rounds_cum_time[[#This Row],[54]],rounds_cum_time[54],1),"."))</f>
        <v>57.</v>
      </c>
      <c r="BL59" s="141" t="str">
        <f>IF(ISBLANK(laps_times[[#This Row],[55]]),"DNF",CONCATENATE(RANK(rounds_cum_time[[#This Row],[55]],rounds_cum_time[55],1),"."))</f>
        <v>57.</v>
      </c>
      <c r="BM59" s="141" t="str">
        <f>IF(ISBLANK(laps_times[[#This Row],[56]]),"DNF",CONCATENATE(RANK(rounds_cum_time[[#This Row],[56]],rounds_cum_time[56],1),"."))</f>
        <v>57.</v>
      </c>
      <c r="BN59" s="141" t="str">
        <f>IF(ISBLANK(laps_times[[#This Row],[57]]),"DNF",CONCATENATE(RANK(rounds_cum_time[[#This Row],[57]],rounds_cum_time[57],1),"."))</f>
        <v>57.</v>
      </c>
      <c r="BO59" s="141" t="str">
        <f>IF(ISBLANK(laps_times[[#This Row],[58]]),"DNF",CONCATENATE(RANK(rounds_cum_time[[#This Row],[58]],rounds_cum_time[58],1),"."))</f>
        <v>55.</v>
      </c>
      <c r="BP59" s="141" t="str">
        <f>IF(ISBLANK(laps_times[[#This Row],[59]]),"DNF",CONCATENATE(RANK(rounds_cum_time[[#This Row],[59]],rounds_cum_time[59],1),"."))</f>
        <v>55.</v>
      </c>
      <c r="BQ59" s="141" t="str">
        <f>IF(ISBLANK(laps_times[[#This Row],[60]]),"DNF",CONCATENATE(RANK(rounds_cum_time[[#This Row],[60]],rounds_cum_time[60],1),"."))</f>
        <v>55.</v>
      </c>
      <c r="BR59" s="141" t="str">
        <f>IF(ISBLANK(laps_times[[#This Row],[61]]),"DNF",CONCATENATE(RANK(rounds_cum_time[[#This Row],[61]],rounds_cum_time[61],1),"."))</f>
        <v>55.</v>
      </c>
      <c r="BS59" s="141" t="str">
        <f>IF(ISBLANK(laps_times[[#This Row],[62]]),"DNF",CONCATENATE(RANK(rounds_cum_time[[#This Row],[62]],rounds_cum_time[62],1),"."))</f>
        <v>54.</v>
      </c>
      <c r="BT59" s="142" t="str">
        <f>IF(ISBLANK(laps_times[[#This Row],[63]]),"DNF",CONCATENATE(RANK(rounds_cum_time[[#This Row],[63]],rounds_cum_time[63],1),"."))</f>
        <v>54.</v>
      </c>
    </row>
    <row r="60" spans="2:72" x14ac:dyDescent="0.2">
      <c r="B60" s="130">
        <f>laps_times[[#This Row],[poř]]</f>
        <v>55</v>
      </c>
      <c r="C60" s="140">
        <f>laps_times[[#This Row],[s.č.]]</f>
        <v>119</v>
      </c>
      <c r="D60" s="131" t="str">
        <f>laps_times[[#This Row],[jméno]]</f>
        <v>Rokos Ivan</v>
      </c>
      <c r="E60" s="132">
        <f>laps_times[[#This Row],[roč]]</f>
        <v>1959</v>
      </c>
      <c r="F60" s="132" t="str">
        <f>laps_times[[#This Row],[kat]]</f>
        <v>M4</v>
      </c>
      <c r="G60" s="132">
        <f>laps_times[[#This Row],[poř_kat]]</f>
        <v>8</v>
      </c>
      <c r="H60" s="131" t="str">
        <f>IF(ISBLANK(laps_times[[#This Row],[klub]]),"-",laps_times[[#This Row],[klub]])</f>
        <v>TJ Jiskra Třeboň</v>
      </c>
      <c r="I60" s="134">
        <f>laps_times[[#This Row],[celk. čas]]</f>
        <v>0.15063575231481482</v>
      </c>
      <c r="J60" s="141" t="str">
        <f>IF(ISBLANK(laps_times[[#This Row],[1]]),"DNF",CONCATENATE(RANK(rounds_cum_time[[#This Row],[1]],rounds_cum_time[1],1),"."))</f>
        <v>58.</v>
      </c>
      <c r="K60" s="141" t="str">
        <f>IF(ISBLANK(laps_times[[#This Row],[2]]),"DNF",CONCATENATE(RANK(rounds_cum_time[[#This Row],[2]],rounds_cum_time[2],1),"."))</f>
        <v>57.</v>
      </c>
      <c r="L60" s="141" t="str">
        <f>IF(ISBLANK(laps_times[[#This Row],[3]]),"DNF",CONCATENATE(RANK(rounds_cum_time[[#This Row],[3]],rounds_cum_time[3],1),"."))</f>
        <v>55.</v>
      </c>
      <c r="M60" s="141" t="str">
        <f>IF(ISBLANK(laps_times[[#This Row],[4]]),"DNF",CONCATENATE(RANK(rounds_cum_time[[#This Row],[4]],rounds_cum_time[4],1),"."))</f>
        <v>54.</v>
      </c>
      <c r="N60" s="141" t="str">
        <f>IF(ISBLANK(laps_times[[#This Row],[5]]),"DNF",CONCATENATE(RANK(rounds_cum_time[[#This Row],[5]],rounds_cum_time[5],1),"."))</f>
        <v>52.</v>
      </c>
      <c r="O60" s="141" t="str">
        <f>IF(ISBLANK(laps_times[[#This Row],[6]]),"DNF",CONCATENATE(RANK(rounds_cum_time[[#This Row],[6]],rounds_cum_time[6],1),"."))</f>
        <v>52.</v>
      </c>
      <c r="P60" s="141" t="str">
        <f>IF(ISBLANK(laps_times[[#This Row],[7]]),"DNF",CONCATENATE(RANK(rounds_cum_time[[#This Row],[7]],rounds_cum_time[7],1),"."))</f>
        <v>52.</v>
      </c>
      <c r="Q60" s="141" t="str">
        <f>IF(ISBLANK(laps_times[[#This Row],[8]]),"DNF",CONCATENATE(RANK(rounds_cum_time[[#This Row],[8]],rounds_cum_time[8],1),"."))</f>
        <v>52.</v>
      </c>
      <c r="R60" s="141" t="str">
        <f>IF(ISBLANK(laps_times[[#This Row],[9]]),"DNF",CONCATENATE(RANK(rounds_cum_time[[#This Row],[9]],rounds_cum_time[9],1),"."))</f>
        <v>53.</v>
      </c>
      <c r="S60" s="141" t="str">
        <f>IF(ISBLANK(laps_times[[#This Row],[10]]),"DNF",CONCATENATE(RANK(rounds_cum_time[[#This Row],[10]],rounds_cum_time[10],1),"."))</f>
        <v>52.</v>
      </c>
      <c r="T60" s="141" t="str">
        <f>IF(ISBLANK(laps_times[[#This Row],[11]]),"DNF",CONCATENATE(RANK(rounds_cum_time[[#This Row],[11]],rounds_cum_time[11],1),"."))</f>
        <v>54.</v>
      </c>
      <c r="U60" s="141" t="str">
        <f>IF(ISBLANK(laps_times[[#This Row],[12]]),"DNF",CONCATENATE(RANK(rounds_cum_time[[#This Row],[12]],rounds_cum_time[12],1),"."))</f>
        <v>54.</v>
      </c>
      <c r="V60" s="141" t="str">
        <f>IF(ISBLANK(laps_times[[#This Row],[13]]),"DNF",CONCATENATE(RANK(rounds_cum_time[[#This Row],[13]],rounds_cum_time[13],1),"."))</f>
        <v>55.</v>
      </c>
      <c r="W60" s="141" t="str">
        <f>IF(ISBLANK(laps_times[[#This Row],[14]]),"DNF",CONCATENATE(RANK(rounds_cum_time[[#This Row],[14]],rounds_cum_time[14],1),"."))</f>
        <v>57.</v>
      </c>
      <c r="X60" s="141" t="str">
        <f>IF(ISBLANK(laps_times[[#This Row],[15]]),"DNF",CONCATENATE(RANK(rounds_cum_time[[#This Row],[15]],rounds_cum_time[15],1),"."))</f>
        <v>57.</v>
      </c>
      <c r="Y60" s="141" t="str">
        <f>IF(ISBLANK(laps_times[[#This Row],[16]]),"DNF",CONCATENATE(RANK(rounds_cum_time[[#This Row],[16]],rounds_cum_time[16],1),"."))</f>
        <v>59.</v>
      </c>
      <c r="Z60" s="141" t="str">
        <f>IF(ISBLANK(laps_times[[#This Row],[17]]),"DNF",CONCATENATE(RANK(rounds_cum_time[[#This Row],[17]],rounds_cum_time[17],1),"."))</f>
        <v>59.</v>
      </c>
      <c r="AA60" s="141" t="str">
        <f>IF(ISBLANK(laps_times[[#This Row],[18]]),"DNF",CONCATENATE(RANK(rounds_cum_time[[#This Row],[18]],rounds_cum_time[18],1),"."))</f>
        <v>59.</v>
      </c>
      <c r="AB60" s="141" t="str">
        <f>IF(ISBLANK(laps_times[[#This Row],[19]]),"DNF",CONCATENATE(RANK(rounds_cum_time[[#This Row],[19]],rounds_cum_time[19],1),"."))</f>
        <v>58.</v>
      </c>
      <c r="AC60" s="141" t="str">
        <f>IF(ISBLANK(laps_times[[#This Row],[20]]),"DNF",CONCATENATE(RANK(rounds_cum_time[[#This Row],[20]],rounds_cum_time[20],1),"."))</f>
        <v>58.</v>
      </c>
      <c r="AD60" s="141" t="str">
        <f>IF(ISBLANK(laps_times[[#This Row],[21]]),"DNF",CONCATENATE(RANK(rounds_cum_time[[#This Row],[21]],rounds_cum_time[21],1),"."))</f>
        <v>57.</v>
      </c>
      <c r="AE60" s="141" t="str">
        <f>IF(ISBLANK(laps_times[[#This Row],[22]]),"DNF",CONCATENATE(RANK(rounds_cum_time[[#This Row],[22]],rounds_cum_time[22],1),"."))</f>
        <v>57.</v>
      </c>
      <c r="AF60" s="141" t="str">
        <f>IF(ISBLANK(laps_times[[#This Row],[23]]),"DNF",CONCATENATE(RANK(rounds_cum_time[[#This Row],[23]],rounds_cum_time[23],1),"."))</f>
        <v>56.</v>
      </c>
      <c r="AG60" s="141" t="str">
        <f>IF(ISBLANK(laps_times[[#This Row],[24]]),"DNF",CONCATENATE(RANK(rounds_cum_time[[#This Row],[24]],rounds_cum_time[24],1),"."))</f>
        <v>56.</v>
      </c>
      <c r="AH60" s="141" t="str">
        <f>IF(ISBLANK(laps_times[[#This Row],[25]]),"DNF",CONCATENATE(RANK(rounds_cum_time[[#This Row],[25]],rounds_cum_time[25],1),"."))</f>
        <v>56.</v>
      </c>
      <c r="AI60" s="141" t="str">
        <f>IF(ISBLANK(laps_times[[#This Row],[26]]),"DNF",CONCATENATE(RANK(rounds_cum_time[[#This Row],[26]],rounds_cum_time[26],1),"."))</f>
        <v>55.</v>
      </c>
      <c r="AJ60" s="141" t="str">
        <f>IF(ISBLANK(laps_times[[#This Row],[27]]),"DNF",CONCATENATE(RANK(rounds_cum_time[[#This Row],[27]],rounds_cum_time[27],1),"."))</f>
        <v>55.</v>
      </c>
      <c r="AK60" s="141" t="str">
        <f>IF(ISBLANK(laps_times[[#This Row],[28]]),"DNF",CONCATENATE(RANK(rounds_cum_time[[#This Row],[28]],rounds_cum_time[28],1),"."))</f>
        <v>55.</v>
      </c>
      <c r="AL60" s="141" t="str">
        <f>IF(ISBLANK(laps_times[[#This Row],[29]]),"DNF",CONCATENATE(RANK(rounds_cum_time[[#This Row],[29]],rounds_cum_time[29],1),"."))</f>
        <v>56.</v>
      </c>
      <c r="AM60" s="141" t="str">
        <f>IF(ISBLANK(laps_times[[#This Row],[30]]),"DNF",CONCATENATE(RANK(rounds_cum_time[[#This Row],[30]],rounds_cum_time[30],1),"."))</f>
        <v>57.</v>
      </c>
      <c r="AN60" s="141" t="str">
        <f>IF(ISBLANK(laps_times[[#This Row],[31]]),"DNF",CONCATENATE(RANK(rounds_cum_time[[#This Row],[31]],rounds_cum_time[31],1),"."))</f>
        <v>56.</v>
      </c>
      <c r="AO60" s="141" t="str">
        <f>IF(ISBLANK(laps_times[[#This Row],[32]]),"DNF",CONCATENATE(RANK(rounds_cum_time[[#This Row],[32]],rounds_cum_time[32],1),"."))</f>
        <v>54.</v>
      </c>
      <c r="AP60" s="141" t="str">
        <f>IF(ISBLANK(laps_times[[#This Row],[33]]),"DNF",CONCATENATE(RANK(rounds_cum_time[[#This Row],[33]],rounds_cum_time[33],1),"."))</f>
        <v>53.</v>
      </c>
      <c r="AQ60" s="141" t="str">
        <f>IF(ISBLANK(laps_times[[#This Row],[34]]),"DNF",CONCATENATE(RANK(rounds_cum_time[[#This Row],[34]],rounds_cum_time[34],1),"."))</f>
        <v>53.</v>
      </c>
      <c r="AR60" s="141" t="str">
        <f>IF(ISBLANK(laps_times[[#This Row],[35]]),"DNF",CONCATENATE(RANK(rounds_cum_time[[#This Row],[35]],rounds_cum_time[35],1),"."))</f>
        <v>53.</v>
      </c>
      <c r="AS60" s="141" t="str">
        <f>IF(ISBLANK(laps_times[[#This Row],[36]]),"DNF",CONCATENATE(RANK(rounds_cum_time[[#This Row],[36]],rounds_cum_time[36],1),"."))</f>
        <v>54.</v>
      </c>
      <c r="AT60" s="141" t="str">
        <f>IF(ISBLANK(laps_times[[#This Row],[37]]),"DNF",CONCATENATE(RANK(rounds_cum_time[[#This Row],[37]],rounds_cum_time[37],1),"."))</f>
        <v>54.</v>
      </c>
      <c r="AU60" s="141" t="str">
        <f>IF(ISBLANK(laps_times[[#This Row],[38]]),"DNF",CONCATENATE(RANK(rounds_cum_time[[#This Row],[38]],rounds_cum_time[38],1),"."))</f>
        <v>54.</v>
      </c>
      <c r="AV60" s="141" t="str">
        <f>IF(ISBLANK(laps_times[[#This Row],[39]]),"DNF",CONCATENATE(RANK(rounds_cum_time[[#This Row],[39]],rounds_cum_time[39],1),"."))</f>
        <v>54.</v>
      </c>
      <c r="AW60" s="141" t="str">
        <f>IF(ISBLANK(laps_times[[#This Row],[40]]),"DNF",CONCATENATE(RANK(rounds_cum_time[[#This Row],[40]],rounds_cum_time[40],1),"."))</f>
        <v>56.</v>
      </c>
      <c r="AX60" s="141" t="str">
        <f>IF(ISBLANK(laps_times[[#This Row],[41]]),"DNF",CONCATENATE(RANK(rounds_cum_time[[#This Row],[41]],rounds_cum_time[41],1),"."))</f>
        <v>56.</v>
      </c>
      <c r="AY60" s="141" t="str">
        <f>IF(ISBLANK(laps_times[[#This Row],[42]]),"DNF",CONCATENATE(RANK(rounds_cum_time[[#This Row],[42]],rounds_cum_time[42],1),"."))</f>
        <v>56.</v>
      </c>
      <c r="AZ60" s="141" t="str">
        <f>IF(ISBLANK(laps_times[[#This Row],[43]]),"DNF",CONCATENATE(RANK(rounds_cum_time[[#This Row],[43]],rounds_cum_time[43],1),"."))</f>
        <v>56.</v>
      </c>
      <c r="BA60" s="141" t="str">
        <f>IF(ISBLANK(laps_times[[#This Row],[44]]),"DNF",CONCATENATE(RANK(rounds_cum_time[[#This Row],[44]],rounds_cum_time[44],1),"."))</f>
        <v>56.</v>
      </c>
      <c r="BB60" s="141" t="str">
        <f>IF(ISBLANK(laps_times[[#This Row],[45]]),"DNF",CONCATENATE(RANK(rounds_cum_time[[#This Row],[45]],rounds_cum_time[45],1),"."))</f>
        <v>57.</v>
      </c>
      <c r="BC60" s="141" t="str">
        <f>IF(ISBLANK(laps_times[[#This Row],[46]]),"DNF",CONCATENATE(RANK(rounds_cum_time[[#This Row],[46]],rounds_cum_time[46],1),"."))</f>
        <v>57.</v>
      </c>
      <c r="BD60" s="141" t="str">
        <f>IF(ISBLANK(laps_times[[#This Row],[47]]),"DNF",CONCATENATE(RANK(rounds_cum_time[[#This Row],[47]],rounds_cum_time[47],1),"."))</f>
        <v>57.</v>
      </c>
      <c r="BE60" s="141" t="str">
        <f>IF(ISBLANK(laps_times[[#This Row],[48]]),"DNF",CONCATENATE(RANK(rounds_cum_time[[#This Row],[48]],rounds_cum_time[48],1),"."))</f>
        <v>57.</v>
      </c>
      <c r="BF60" s="141" t="str">
        <f>IF(ISBLANK(laps_times[[#This Row],[49]]),"DNF",CONCATENATE(RANK(rounds_cum_time[[#This Row],[49]],rounds_cum_time[49],1),"."))</f>
        <v>55.</v>
      </c>
      <c r="BG60" s="141" t="str">
        <f>IF(ISBLANK(laps_times[[#This Row],[50]]),"DNF",CONCATENATE(RANK(rounds_cum_time[[#This Row],[50]],rounds_cum_time[50],1),"."))</f>
        <v>55.</v>
      </c>
      <c r="BH60" s="141" t="str">
        <f>IF(ISBLANK(laps_times[[#This Row],[51]]),"DNF",CONCATENATE(RANK(rounds_cum_time[[#This Row],[51]],rounds_cum_time[51],1),"."))</f>
        <v>55.</v>
      </c>
      <c r="BI60" s="141" t="str">
        <f>IF(ISBLANK(laps_times[[#This Row],[52]]),"DNF",CONCATENATE(RANK(rounds_cum_time[[#This Row],[52]],rounds_cum_time[52],1),"."))</f>
        <v>55.</v>
      </c>
      <c r="BJ60" s="141" t="str">
        <f>IF(ISBLANK(laps_times[[#This Row],[53]]),"DNF",CONCATENATE(RANK(rounds_cum_time[[#This Row],[53]],rounds_cum_time[53],1),"."))</f>
        <v>55.</v>
      </c>
      <c r="BK60" s="141" t="str">
        <f>IF(ISBLANK(laps_times[[#This Row],[54]]),"DNF",CONCATENATE(RANK(rounds_cum_time[[#This Row],[54]],rounds_cum_time[54],1),"."))</f>
        <v>55.</v>
      </c>
      <c r="BL60" s="141" t="str">
        <f>IF(ISBLANK(laps_times[[#This Row],[55]]),"DNF",CONCATENATE(RANK(rounds_cum_time[[#This Row],[55]],rounds_cum_time[55],1),"."))</f>
        <v>55.</v>
      </c>
      <c r="BM60" s="141" t="str">
        <f>IF(ISBLANK(laps_times[[#This Row],[56]]),"DNF",CONCATENATE(RANK(rounds_cum_time[[#This Row],[56]],rounds_cum_time[56],1),"."))</f>
        <v>55.</v>
      </c>
      <c r="BN60" s="141" t="str">
        <f>IF(ISBLANK(laps_times[[#This Row],[57]]),"DNF",CONCATENATE(RANK(rounds_cum_time[[#This Row],[57]],rounds_cum_time[57],1),"."))</f>
        <v>54.</v>
      </c>
      <c r="BO60" s="141" t="str">
        <f>IF(ISBLANK(laps_times[[#This Row],[58]]),"DNF",CONCATENATE(RANK(rounds_cum_time[[#This Row],[58]],rounds_cum_time[58],1),"."))</f>
        <v>54.</v>
      </c>
      <c r="BP60" s="141" t="str">
        <f>IF(ISBLANK(laps_times[[#This Row],[59]]),"DNF",CONCATENATE(RANK(rounds_cum_time[[#This Row],[59]],rounds_cum_time[59],1),"."))</f>
        <v>54.</v>
      </c>
      <c r="BQ60" s="141" t="str">
        <f>IF(ISBLANK(laps_times[[#This Row],[60]]),"DNF",CONCATENATE(RANK(rounds_cum_time[[#This Row],[60]],rounds_cum_time[60],1),"."))</f>
        <v>54.</v>
      </c>
      <c r="BR60" s="141" t="str">
        <f>IF(ISBLANK(laps_times[[#This Row],[61]]),"DNF",CONCATENATE(RANK(rounds_cum_time[[#This Row],[61]],rounds_cum_time[61],1),"."))</f>
        <v>54.</v>
      </c>
      <c r="BS60" s="141" t="str">
        <f>IF(ISBLANK(laps_times[[#This Row],[62]]),"DNF",CONCATENATE(RANK(rounds_cum_time[[#This Row],[62]],rounds_cum_time[62],1),"."))</f>
        <v>55.</v>
      </c>
      <c r="BT60" s="142" t="str">
        <f>IF(ISBLANK(laps_times[[#This Row],[63]]),"DNF",CONCATENATE(RANK(rounds_cum_time[[#This Row],[63]],rounds_cum_time[63],1),"."))</f>
        <v>55.</v>
      </c>
    </row>
    <row r="61" spans="2:72" x14ac:dyDescent="0.2">
      <c r="B61" s="130">
        <f>laps_times[[#This Row],[poř]]</f>
        <v>56</v>
      </c>
      <c r="C61" s="140">
        <f>laps_times[[#This Row],[s.č.]]</f>
        <v>34</v>
      </c>
      <c r="D61" s="131" t="str">
        <f>laps_times[[#This Row],[jméno]]</f>
        <v>Hronek Jiří</v>
      </c>
      <c r="E61" s="132">
        <f>laps_times[[#This Row],[roč]]</f>
        <v>1983</v>
      </c>
      <c r="F61" s="132" t="str">
        <f>laps_times[[#This Row],[kat]]</f>
        <v>M2</v>
      </c>
      <c r="G61" s="132">
        <f>laps_times[[#This Row],[poř_kat]]</f>
        <v>18</v>
      </c>
      <c r="H61" s="131" t="str">
        <f>IF(ISBLANK(laps_times[[#This Row],[klub]]),"-",laps_times[[#This Row],[klub]])</f>
        <v>Intelis</v>
      </c>
      <c r="I61" s="134">
        <f>laps_times[[#This Row],[celk. čas]]</f>
        <v>0.15172409722222222</v>
      </c>
      <c r="J61" s="141" t="str">
        <f>IF(ISBLANK(laps_times[[#This Row],[1]]),"DNF",CONCATENATE(RANK(rounds_cum_time[[#This Row],[1]],rounds_cum_time[1],1),"."))</f>
        <v>42.</v>
      </c>
      <c r="K61" s="141" t="str">
        <f>IF(ISBLANK(laps_times[[#This Row],[2]]),"DNF",CONCATENATE(RANK(rounds_cum_time[[#This Row],[2]],rounds_cum_time[2],1),"."))</f>
        <v>39.</v>
      </c>
      <c r="L61" s="141" t="str">
        <f>IF(ISBLANK(laps_times[[#This Row],[3]]),"DNF",CONCATENATE(RANK(rounds_cum_time[[#This Row],[3]],rounds_cum_time[3],1),"."))</f>
        <v>39.</v>
      </c>
      <c r="M61" s="141" t="str">
        <f>IF(ISBLANK(laps_times[[#This Row],[4]]),"DNF",CONCATENATE(RANK(rounds_cum_time[[#This Row],[4]],rounds_cum_time[4],1),"."))</f>
        <v>39.</v>
      </c>
      <c r="N61" s="141" t="str">
        <f>IF(ISBLANK(laps_times[[#This Row],[5]]),"DNF",CONCATENATE(RANK(rounds_cum_time[[#This Row],[5]],rounds_cum_time[5],1),"."))</f>
        <v>39.</v>
      </c>
      <c r="O61" s="141" t="str">
        <f>IF(ISBLANK(laps_times[[#This Row],[6]]),"DNF",CONCATENATE(RANK(rounds_cum_time[[#This Row],[6]],rounds_cum_time[6],1),"."))</f>
        <v>39.</v>
      </c>
      <c r="P61" s="141" t="str">
        <f>IF(ISBLANK(laps_times[[#This Row],[7]]),"DNF",CONCATENATE(RANK(rounds_cum_time[[#This Row],[7]],rounds_cum_time[7],1),"."))</f>
        <v>41.</v>
      </c>
      <c r="Q61" s="141" t="str">
        <f>IF(ISBLANK(laps_times[[#This Row],[8]]),"DNF",CONCATENATE(RANK(rounds_cum_time[[#This Row],[8]],rounds_cum_time[8],1),"."))</f>
        <v>42.</v>
      </c>
      <c r="R61" s="141" t="str">
        <f>IF(ISBLANK(laps_times[[#This Row],[9]]),"DNF",CONCATENATE(RANK(rounds_cum_time[[#This Row],[9]],rounds_cum_time[9],1),"."))</f>
        <v>42.</v>
      </c>
      <c r="S61" s="141" t="str">
        <f>IF(ISBLANK(laps_times[[#This Row],[10]]),"DNF",CONCATENATE(RANK(rounds_cum_time[[#This Row],[10]],rounds_cum_time[10],1),"."))</f>
        <v>42.</v>
      </c>
      <c r="T61" s="141" t="str">
        <f>IF(ISBLANK(laps_times[[#This Row],[11]]),"DNF",CONCATENATE(RANK(rounds_cum_time[[#This Row],[11]],rounds_cum_time[11],1),"."))</f>
        <v>42.</v>
      </c>
      <c r="U61" s="141" t="str">
        <f>IF(ISBLANK(laps_times[[#This Row],[12]]),"DNF",CONCATENATE(RANK(rounds_cum_time[[#This Row],[12]],rounds_cum_time[12],1),"."))</f>
        <v>42.</v>
      </c>
      <c r="V61" s="141" t="str">
        <f>IF(ISBLANK(laps_times[[#This Row],[13]]),"DNF",CONCATENATE(RANK(rounds_cum_time[[#This Row],[13]],rounds_cum_time[13],1),"."))</f>
        <v>42.</v>
      </c>
      <c r="W61" s="141" t="str">
        <f>IF(ISBLANK(laps_times[[#This Row],[14]]),"DNF",CONCATENATE(RANK(rounds_cum_time[[#This Row],[14]],rounds_cum_time[14],1),"."))</f>
        <v>42.</v>
      </c>
      <c r="X61" s="141" t="str">
        <f>IF(ISBLANK(laps_times[[#This Row],[15]]),"DNF",CONCATENATE(RANK(rounds_cum_time[[#This Row],[15]],rounds_cum_time[15],1),"."))</f>
        <v>43.</v>
      </c>
      <c r="Y61" s="141" t="str">
        <f>IF(ISBLANK(laps_times[[#This Row],[16]]),"DNF",CONCATENATE(RANK(rounds_cum_time[[#This Row],[16]],rounds_cum_time[16],1),"."))</f>
        <v>43.</v>
      </c>
      <c r="Z61" s="141" t="str">
        <f>IF(ISBLANK(laps_times[[#This Row],[17]]),"DNF",CONCATENATE(RANK(rounds_cum_time[[#This Row],[17]],rounds_cum_time[17],1),"."))</f>
        <v>43.</v>
      </c>
      <c r="AA61" s="141" t="str">
        <f>IF(ISBLANK(laps_times[[#This Row],[18]]),"DNF",CONCATENATE(RANK(rounds_cum_time[[#This Row],[18]],rounds_cum_time[18],1),"."))</f>
        <v>44.</v>
      </c>
      <c r="AB61" s="141" t="str">
        <f>IF(ISBLANK(laps_times[[#This Row],[19]]),"DNF",CONCATENATE(RANK(rounds_cum_time[[#This Row],[19]],rounds_cum_time[19],1),"."))</f>
        <v>45.</v>
      </c>
      <c r="AC61" s="141" t="str">
        <f>IF(ISBLANK(laps_times[[#This Row],[20]]),"DNF",CONCATENATE(RANK(rounds_cum_time[[#This Row],[20]],rounds_cum_time[20],1),"."))</f>
        <v>47.</v>
      </c>
      <c r="AD61" s="141" t="str">
        <f>IF(ISBLANK(laps_times[[#This Row],[21]]),"DNF",CONCATENATE(RANK(rounds_cum_time[[#This Row],[21]],rounds_cum_time[21],1),"."))</f>
        <v>47.</v>
      </c>
      <c r="AE61" s="141" t="str">
        <f>IF(ISBLANK(laps_times[[#This Row],[22]]),"DNF",CONCATENATE(RANK(rounds_cum_time[[#This Row],[22]],rounds_cum_time[22],1),"."))</f>
        <v>47.</v>
      </c>
      <c r="AF61" s="141" t="str">
        <f>IF(ISBLANK(laps_times[[#This Row],[23]]),"DNF",CONCATENATE(RANK(rounds_cum_time[[#This Row],[23]],rounds_cum_time[23],1),"."))</f>
        <v>48.</v>
      </c>
      <c r="AG61" s="141" t="str">
        <f>IF(ISBLANK(laps_times[[#This Row],[24]]),"DNF",CONCATENATE(RANK(rounds_cum_time[[#This Row],[24]],rounds_cum_time[24],1),"."))</f>
        <v>48.</v>
      </c>
      <c r="AH61" s="141" t="str">
        <f>IF(ISBLANK(laps_times[[#This Row],[25]]),"DNF",CONCATENATE(RANK(rounds_cum_time[[#This Row],[25]],rounds_cum_time[25],1),"."))</f>
        <v>49.</v>
      </c>
      <c r="AI61" s="141" t="str">
        <f>IF(ISBLANK(laps_times[[#This Row],[26]]),"DNF",CONCATENATE(RANK(rounds_cum_time[[#This Row],[26]],rounds_cum_time[26],1),"."))</f>
        <v>47.</v>
      </c>
      <c r="AJ61" s="141" t="str">
        <f>IF(ISBLANK(laps_times[[#This Row],[27]]),"DNF",CONCATENATE(RANK(rounds_cum_time[[#This Row],[27]],rounds_cum_time[27],1),"."))</f>
        <v>46.</v>
      </c>
      <c r="AK61" s="141" t="str">
        <f>IF(ISBLANK(laps_times[[#This Row],[28]]),"DNF",CONCATENATE(RANK(rounds_cum_time[[#This Row],[28]],rounds_cum_time[28],1),"."))</f>
        <v>46.</v>
      </c>
      <c r="AL61" s="141" t="str">
        <f>IF(ISBLANK(laps_times[[#This Row],[29]]),"DNF",CONCATENATE(RANK(rounds_cum_time[[#This Row],[29]],rounds_cum_time[29],1),"."))</f>
        <v>46.</v>
      </c>
      <c r="AM61" s="141" t="str">
        <f>IF(ISBLANK(laps_times[[#This Row],[30]]),"DNF",CONCATENATE(RANK(rounds_cum_time[[#This Row],[30]],rounds_cum_time[30],1),"."))</f>
        <v>46.</v>
      </c>
      <c r="AN61" s="141" t="str">
        <f>IF(ISBLANK(laps_times[[#This Row],[31]]),"DNF",CONCATENATE(RANK(rounds_cum_time[[#This Row],[31]],rounds_cum_time[31],1),"."))</f>
        <v>46.</v>
      </c>
      <c r="AO61" s="141" t="str">
        <f>IF(ISBLANK(laps_times[[#This Row],[32]]),"DNF",CONCATENATE(RANK(rounds_cum_time[[#This Row],[32]],rounds_cum_time[32],1),"."))</f>
        <v>47.</v>
      </c>
      <c r="AP61" s="141" t="str">
        <f>IF(ISBLANK(laps_times[[#This Row],[33]]),"DNF",CONCATENATE(RANK(rounds_cum_time[[#This Row],[33]],rounds_cum_time[33],1),"."))</f>
        <v>46.</v>
      </c>
      <c r="AQ61" s="141" t="str">
        <f>IF(ISBLANK(laps_times[[#This Row],[34]]),"DNF",CONCATENATE(RANK(rounds_cum_time[[#This Row],[34]],rounds_cum_time[34],1),"."))</f>
        <v>46.</v>
      </c>
      <c r="AR61" s="141" t="str">
        <f>IF(ISBLANK(laps_times[[#This Row],[35]]),"DNF",CONCATENATE(RANK(rounds_cum_time[[#This Row],[35]],rounds_cum_time[35],1),"."))</f>
        <v>46.</v>
      </c>
      <c r="AS61" s="141" t="str">
        <f>IF(ISBLANK(laps_times[[#This Row],[36]]),"DNF",CONCATENATE(RANK(rounds_cum_time[[#This Row],[36]],rounds_cum_time[36],1),"."))</f>
        <v>46.</v>
      </c>
      <c r="AT61" s="141" t="str">
        <f>IF(ISBLANK(laps_times[[#This Row],[37]]),"DNF",CONCATENATE(RANK(rounds_cum_time[[#This Row],[37]],rounds_cum_time[37],1),"."))</f>
        <v>46.</v>
      </c>
      <c r="AU61" s="141" t="str">
        <f>IF(ISBLANK(laps_times[[#This Row],[38]]),"DNF",CONCATENATE(RANK(rounds_cum_time[[#This Row],[38]],rounds_cum_time[38],1),"."))</f>
        <v>47.</v>
      </c>
      <c r="AV61" s="141" t="str">
        <f>IF(ISBLANK(laps_times[[#This Row],[39]]),"DNF",CONCATENATE(RANK(rounds_cum_time[[#This Row],[39]],rounds_cum_time[39],1),"."))</f>
        <v>47.</v>
      </c>
      <c r="AW61" s="141" t="str">
        <f>IF(ISBLANK(laps_times[[#This Row],[40]]),"DNF",CONCATENATE(RANK(rounds_cum_time[[#This Row],[40]],rounds_cum_time[40],1),"."))</f>
        <v>47.</v>
      </c>
      <c r="AX61" s="141" t="str">
        <f>IF(ISBLANK(laps_times[[#This Row],[41]]),"DNF",CONCATENATE(RANK(rounds_cum_time[[#This Row],[41]],rounds_cum_time[41],1),"."))</f>
        <v>48.</v>
      </c>
      <c r="AY61" s="141" t="str">
        <f>IF(ISBLANK(laps_times[[#This Row],[42]]),"DNF",CONCATENATE(RANK(rounds_cum_time[[#This Row],[42]],rounds_cum_time[42],1),"."))</f>
        <v>49.</v>
      </c>
      <c r="AZ61" s="141" t="str">
        <f>IF(ISBLANK(laps_times[[#This Row],[43]]),"DNF",CONCATENATE(RANK(rounds_cum_time[[#This Row],[43]],rounds_cum_time[43],1),"."))</f>
        <v>49.</v>
      </c>
      <c r="BA61" s="141" t="str">
        <f>IF(ISBLANK(laps_times[[#This Row],[44]]),"DNF",CONCATENATE(RANK(rounds_cum_time[[#This Row],[44]],rounds_cum_time[44],1),"."))</f>
        <v>50.</v>
      </c>
      <c r="BB61" s="141" t="str">
        <f>IF(ISBLANK(laps_times[[#This Row],[45]]),"DNF",CONCATENATE(RANK(rounds_cum_time[[#This Row],[45]],rounds_cum_time[45],1),"."))</f>
        <v>52.</v>
      </c>
      <c r="BC61" s="141" t="str">
        <f>IF(ISBLANK(laps_times[[#This Row],[46]]),"DNF",CONCATENATE(RANK(rounds_cum_time[[#This Row],[46]],rounds_cum_time[46],1),"."))</f>
        <v>52.</v>
      </c>
      <c r="BD61" s="141" t="str">
        <f>IF(ISBLANK(laps_times[[#This Row],[47]]),"DNF",CONCATENATE(RANK(rounds_cum_time[[#This Row],[47]],rounds_cum_time[47],1),"."))</f>
        <v>52.</v>
      </c>
      <c r="BE61" s="141" t="str">
        <f>IF(ISBLANK(laps_times[[#This Row],[48]]),"DNF",CONCATENATE(RANK(rounds_cum_time[[#This Row],[48]],rounds_cum_time[48],1),"."))</f>
        <v>55.</v>
      </c>
      <c r="BF61" s="141" t="str">
        <f>IF(ISBLANK(laps_times[[#This Row],[49]]),"DNF",CONCATENATE(RANK(rounds_cum_time[[#This Row],[49]],rounds_cum_time[49],1),"."))</f>
        <v>57.</v>
      </c>
      <c r="BG61" s="141" t="str">
        <f>IF(ISBLANK(laps_times[[#This Row],[50]]),"DNF",CONCATENATE(RANK(rounds_cum_time[[#This Row],[50]],rounds_cum_time[50],1),"."))</f>
        <v>57.</v>
      </c>
      <c r="BH61" s="141" t="str">
        <f>IF(ISBLANK(laps_times[[#This Row],[51]]),"DNF",CONCATENATE(RANK(rounds_cum_time[[#This Row],[51]],rounds_cum_time[51],1),"."))</f>
        <v>57.</v>
      </c>
      <c r="BI61" s="141" t="str">
        <f>IF(ISBLANK(laps_times[[#This Row],[52]]),"DNF",CONCATENATE(RANK(rounds_cum_time[[#This Row],[52]],rounds_cum_time[52],1),"."))</f>
        <v>57.</v>
      </c>
      <c r="BJ61" s="141" t="str">
        <f>IF(ISBLANK(laps_times[[#This Row],[53]]),"DNF",CONCATENATE(RANK(rounds_cum_time[[#This Row],[53]],rounds_cum_time[53],1),"."))</f>
        <v>57.</v>
      </c>
      <c r="BK61" s="141" t="str">
        <f>IF(ISBLANK(laps_times[[#This Row],[54]]),"DNF",CONCATENATE(RANK(rounds_cum_time[[#This Row],[54]],rounds_cum_time[54],1),"."))</f>
        <v>56.</v>
      </c>
      <c r="BL61" s="141" t="str">
        <f>IF(ISBLANK(laps_times[[#This Row],[55]]),"DNF",CONCATENATE(RANK(rounds_cum_time[[#This Row],[55]],rounds_cum_time[55],1),"."))</f>
        <v>56.</v>
      </c>
      <c r="BM61" s="141" t="str">
        <f>IF(ISBLANK(laps_times[[#This Row],[56]]),"DNF",CONCATENATE(RANK(rounds_cum_time[[#This Row],[56]],rounds_cum_time[56],1),"."))</f>
        <v>56.</v>
      </c>
      <c r="BN61" s="141" t="str">
        <f>IF(ISBLANK(laps_times[[#This Row],[57]]),"DNF",CONCATENATE(RANK(rounds_cum_time[[#This Row],[57]],rounds_cum_time[57],1),"."))</f>
        <v>56.</v>
      </c>
      <c r="BO61" s="141" t="str">
        <f>IF(ISBLANK(laps_times[[#This Row],[58]]),"DNF",CONCATENATE(RANK(rounds_cum_time[[#This Row],[58]],rounds_cum_time[58],1),"."))</f>
        <v>56.</v>
      </c>
      <c r="BP61" s="141" t="str">
        <f>IF(ISBLANK(laps_times[[#This Row],[59]]),"DNF",CONCATENATE(RANK(rounds_cum_time[[#This Row],[59]],rounds_cum_time[59],1),"."))</f>
        <v>56.</v>
      </c>
      <c r="BQ61" s="141" t="str">
        <f>IF(ISBLANK(laps_times[[#This Row],[60]]),"DNF",CONCATENATE(RANK(rounds_cum_time[[#This Row],[60]],rounds_cum_time[60],1),"."))</f>
        <v>56.</v>
      </c>
      <c r="BR61" s="141" t="str">
        <f>IF(ISBLANK(laps_times[[#This Row],[61]]),"DNF",CONCATENATE(RANK(rounds_cum_time[[#This Row],[61]],rounds_cum_time[61],1),"."))</f>
        <v>56.</v>
      </c>
      <c r="BS61" s="141" t="str">
        <f>IF(ISBLANK(laps_times[[#This Row],[62]]),"DNF",CONCATENATE(RANK(rounds_cum_time[[#This Row],[62]],rounds_cum_time[62],1),"."))</f>
        <v>56.</v>
      </c>
      <c r="BT61" s="142" t="str">
        <f>IF(ISBLANK(laps_times[[#This Row],[63]]),"DNF",CONCATENATE(RANK(rounds_cum_time[[#This Row],[63]],rounds_cum_time[63],1),"."))</f>
        <v>56.</v>
      </c>
    </row>
    <row r="62" spans="2:72" x14ac:dyDescent="0.2">
      <c r="B62" s="130">
        <f>laps_times[[#This Row],[poř]]</f>
        <v>57</v>
      </c>
      <c r="C62" s="140">
        <f>laps_times[[#This Row],[s.č.]]</f>
        <v>10</v>
      </c>
      <c r="D62" s="131" t="str">
        <f>laps_times[[#This Row],[jméno]]</f>
        <v>Svobodová Veronika</v>
      </c>
      <c r="E62" s="132">
        <f>laps_times[[#This Row],[roč]]</f>
        <v>1986</v>
      </c>
      <c r="F62" s="132" t="str">
        <f>laps_times[[#This Row],[kat]]</f>
        <v>Z1</v>
      </c>
      <c r="G62" s="132">
        <f>laps_times[[#This Row],[poř_kat]]</f>
        <v>2</v>
      </c>
      <c r="H62" s="131" t="str">
        <f>IF(ISBLANK(laps_times[[#This Row],[klub]]),"-",laps_times[[#This Row],[klub]])</f>
        <v>Varnsdorf</v>
      </c>
      <c r="I62" s="134">
        <f>laps_times[[#This Row],[celk. čas]]</f>
        <v>0.15186032407407407</v>
      </c>
      <c r="J62" s="141" t="str">
        <f>IF(ISBLANK(laps_times[[#This Row],[1]]),"DNF",CONCATENATE(RANK(rounds_cum_time[[#This Row],[1]],rounds_cum_time[1],1),"."))</f>
        <v>93.</v>
      </c>
      <c r="K62" s="141" t="str">
        <f>IF(ISBLANK(laps_times[[#This Row],[2]]),"DNF",CONCATENATE(RANK(rounds_cum_time[[#This Row],[2]],rounds_cum_time[2],1),"."))</f>
        <v>96.</v>
      </c>
      <c r="L62" s="141" t="str">
        <f>IF(ISBLANK(laps_times[[#This Row],[3]]),"DNF",CONCATENATE(RANK(rounds_cum_time[[#This Row],[3]],rounds_cum_time[3],1),"."))</f>
        <v>95.</v>
      </c>
      <c r="M62" s="141" t="str">
        <f>IF(ISBLANK(laps_times[[#This Row],[4]]),"DNF",CONCATENATE(RANK(rounds_cum_time[[#This Row],[4]],rounds_cum_time[4],1),"."))</f>
        <v>95.</v>
      </c>
      <c r="N62" s="141" t="str">
        <f>IF(ISBLANK(laps_times[[#This Row],[5]]),"DNF",CONCATENATE(RANK(rounds_cum_time[[#This Row],[5]],rounds_cum_time[5],1),"."))</f>
        <v>94.</v>
      </c>
      <c r="O62" s="141" t="str">
        <f>IF(ISBLANK(laps_times[[#This Row],[6]]),"DNF",CONCATENATE(RANK(rounds_cum_time[[#This Row],[6]],rounds_cum_time[6],1),"."))</f>
        <v>94.</v>
      </c>
      <c r="P62" s="141" t="str">
        <f>IF(ISBLANK(laps_times[[#This Row],[7]]),"DNF",CONCATENATE(RANK(rounds_cum_time[[#This Row],[7]],rounds_cum_time[7],1),"."))</f>
        <v>93.</v>
      </c>
      <c r="Q62" s="141" t="str">
        <f>IF(ISBLANK(laps_times[[#This Row],[8]]),"DNF",CONCATENATE(RANK(rounds_cum_time[[#This Row],[8]],rounds_cum_time[8],1),"."))</f>
        <v>93.</v>
      </c>
      <c r="R62" s="141" t="str">
        <f>IF(ISBLANK(laps_times[[#This Row],[9]]),"DNF",CONCATENATE(RANK(rounds_cum_time[[#This Row],[9]],rounds_cum_time[9],1),"."))</f>
        <v>95.</v>
      </c>
      <c r="S62" s="141" t="str">
        <f>IF(ISBLANK(laps_times[[#This Row],[10]]),"DNF",CONCATENATE(RANK(rounds_cum_time[[#This Row],[10]],rounds_cum_time[10],1),"."))</f>
        <v>95.</v>
      </c>
      <c r="T62" s="141" t="str">
        <f>IF(ISBLANK(laps_times[[#This Row],[11]]),"DNF",CONCATENATE(RANK(rounds_cum_time[[#This Row],[11]],rounds_cum_time[11],1),"."))</f>
        <v>95.</v>
      </c>
      <c r="U62" s="141" t="str">
        <f>IF(ISBLANK(laps_times[[#This Row],[12]]),"DNF",CONCATENATE(RANK(rounds_cum_time[[#This Row],[12]],rounds_cum_time[12],1),"."))</f>
        <v>94.</v>
      </c>
      <c r="V62" s="141" t="str">
        <f>IF(ISBLANK(laps_times[[#This Row],[13]]),"DNF",CONCATENATE(RANK(rounds_cum_time[[#This Row],[13]],rounds_cum_time[13],1),"."))</f>
        <v>92.</v>
      </c>
      <c r="W62" s="141" t="str">
        <f>IF(ISBLANK(laps_times[[#This Row],[14]]),"DNF",CONCATENATE(RANK(rounds_cum_time[[#This Row],[14]],rounds_cum_time[14],1),"."))</f>
        <v>93.</v>
      </c>
      <c r="X62" s="141" t="str">
        <f>IF(ISBLANK(laps_times[[#This Row],[15]]),"DNF",CONCATENATE(RANK(rounds_cum_time[[#This Row],[15]],rounds_cum_time[15],1),"."))</f>
        <v>93.</v>
      </c>
      <c r="Y62" s="141" t="str">
        <f>IF(ISBLANK(laps_times[[#This Row],[16]]),"DNF",CONCATENATE(RANK(rounds_cum_time[[#This Row],[16]],rounds_cum_time[16],1),"."))</f>
        <v>93.</v>
      </c>
      <c r="Z62" s="141" t="str">
        <f>IF(ISBLANK(laps_times[[#This Row],[17]]),"DNF",CONCATENATE(RANK(rounds_cum_time[[#This Row],[17]],rounds_cum_time[17],1),"."))</f>
        <v>93.</v>
      </c>
      <c r="AA62" s="141" t="str">
        <f>IF(ISBLANK(laps_times[[#This Row],[18]]),"DNF",CONCATENATE(RANK(rounds_cum_time[[#This Row],[18]],rounds_cum_time[18],1),"."))</f>
        <v>93.</v>
      </c>
      <c r="AB62" s="141" t="str">
        <f>IF(ISBLANK(laps_times[[#This Row],[19]]),"DNF",CONCATENATE(RANK(rounds_cum_time[[#This Row],[19]],rounds_cum_time[19],1),"."))</f>
        <v>93.</v>
      </c>
      <c r="AC62" s="141" t="str">
        <f>IF(ISBLANK(laps_times[[#This Row],[20]]),"DNF",CONCATENATE(RANK(rounds_cum_time[[#This Row],[20]],rounds_cum_time[20],1),"."))</f>
        <v>93.</v>
      </c>
      <c r="AD62" s="141" t="str">
        <f>IF(ISBLANK(laps_times[[#This Row],[21]]),"DNF",CONCATENATE(RANK(rounds_cum_time[[#This Row],[21]],rounds_cum_time[21],1),"."))</f>
        <v>92.</v>
      </c>
      <c r="AE62" s="141" t="str">
        <f>IF(ISBLANK(laps_times[[#This Row],[22]]),"DNF",CONCATENATE(RANK(rounds_cum_time[[#This Row],[22]],rounds_cum_time[22],1),"."))</f>
        <v>91.</v>
      </c>
      <c r="AF62" s="141" t="str">
        <f>IF(ISBLANK(laps_times[[#This Row],[23]]),"DNF",CONCATENATE(RANK(rounds_cum_time[[#This Row],[23]],rounds_cum_time[23],1),"."))</f>
        <v>91.</v>
      </c>
      <c r="AG62" s="141" t="str">
        <f>IF(ISBLANK(laps_times[[#This Row],[24]]),"DNF",CONCATENATE(RANK(rounds_cum_time[[#This Row],[24]],rounds_cum_time[24],1),"."))</f>
        <v>89.</v>
      </c>
      <c r="AH62" s="141" t="str">
        <f>IF(ISBLANK(laps_times[[#This Row],[25]]),"DNF",CONCATENATE(RANK(rounds_cum_time[[#This Row],[25]],rounds_cum_time[25],1),"."))</f>
        <v>89.</v>
      </c>
      <c r="AI62" s="141" t="str">
        <f>IF(ISBLANK(laps_times[[#This Row],[26]]),"DNF",CONCATENATE(RANK(rounds_cum_time[[#This Row],[26]],rounds_cum_time[26],1),"."))</f>
        <v>89.</v>
      </c>
      <c r="AJ62" s="141" t="str">
        <f>IF(ISBLANK(laps_times[[#This Row],[27]]),"DNF",CONCATENATE(RANK(rounds_cum_time[[#This Row],[27]],rounds_cum_time[27],1),"."))</f>
        <v>91.</v>
      </c>
      <c r="AK62" s="141" t="str">
        <f>IF(ISBLANK(laps_times[[#This Row],[28]]),"DNF",CONCATENATE(RANK(rounds_cum_time[[#This Row],[28]],rounds_cum_time[28],1),"."))</f>
        <v>90.</v>
      </c>
      <c r="AL62" s="141" t="str">
        <f>IF(ISBLANK(laps_times[[#This Row],[29]]),"DNF",CONCATENATE(RANK(rounds_cum_time[[#This Row],[29]],rounds_cum_time[29],1),"."))</f>
        <v>90.</v>
      </c>
      <c r="AM62" s="141" t="str">
        <f>IF(ISBLANK(laps_times[[#This Row],[30]]),"DNF",CONCATENATE(RANK(rounds_cum_time[[#This Row],[30]],rounds_cum_time[30],1),"."))</f>
        <v>90.</v>
      </c>
      <c r="AN62" s="141" t="str">
        <f>IF(ISBLANK(laps_times[[#This Row],[31]]),"DNF",CONCATENATE(RANK(rounds_cum_time[[#This Row],[31]],rounds_cum_time[31],1),"."))</f>
        <v>89.</v>
      </c>
      <c r="AO62" s="141" t="str">
        <f>IF(ISBLANK(laps_times[[#This Row],[32]]),"DNF",CONCATENATE(RANK(rounds_cum_time[[#This Row],[32]],rounds_cum_time[32],1),"."))</f>
        <v>89.</v>
      </c>
      <c r="AP62" s="141" t="str">
        <f>IF(ISBLANK(laps_times[[#This Row],[33]]),"DNF",CONCATENATE(RANK(rounds_cum_time[[#This Row],[33]],rounds_cum_time[33],1),"."))</f>
        <v>89.</v>
      </c>
      <c r="AQ62" s="141" t="str">
        <f>IF(ISBLANK(laps_times[[#This Row],[34]]),"DNF",CONCATENATE(RANK(rounds_cum_time[[#This Row],[34]],rounds_cum_time[34],1),"."))</f>
        <v>87.</v>
      </c>
      <c r="AR62" s="141" t="str">
        <f>IF(ISBLANK(laps_times[[#This Row],[35]]),"DNF",CONCATENATE(RANK(rounds_cum_time[[#This Row],[35]],rounds_cum_time[35],1),"."))</f>
        <v>86.</v>
      </c>
      <c r="AS62" s="141" t="str">
        <f>IF(ISBLANK(laps_times[[#This Row],[36]]),"DNF",CONCATENATE(RANK(rounds_cum_time[[#This Row],[36]],rounds_cum_time[36],1),"."))</f>
        <v>86.</v>
      </c>
      <c r="AT62" s="141" t="str">
        <f>IF(ISBLANK(laps_times[[#This Row],[37]]),"DNF",CONCATENATE(RANK(rounds_cum_time[[#This Row],[37]],rounds_cum_time[37],1),"."))</f>
        <v>86.</v>
      </c>
      <c r="AU62" s="141" t="str">
        <f>IF(ISBLANK(laps_times[[#This Row],[38]]),"DNF",CONCATENATE(RANK(rounds_cum_time[[#This Row],[38]],rounds_cum_time[38],1),"."))</f>
        <v>86.</v>
      </c>
      <c r="AV62" s="141" t="str">
        <f>IF(ISBLANK(laps_times[[#This Row],[39]]),"DNF",CONCATENATE(RANK(rounds_cum_time[[#This Row],[39]],rounds_cum_time[39],1),"."))</f>
        <v>86.</v>
      </c>
      <c r="AW62" s="141" t="str">
        <f>IF(ISBLANK(laps_times[[#This Row],[40]]),"DNF",CONCATENATE(RANK(rounds_cum_time[[#This Row],[40]],rounds_cum_time[40],1),"."))</f>
        <v>86.</v>
      </c>
      <c r="AX62" s="141" t="str">
        <f>IF(ISBLANK(laps_times[[#This Row],[41]]),"DNF",CONCATENATE(RANK(rounds_cum_time[[#This Row],[41]],rounds_cum_time[41],1),"."))</f>
        <v>85.</v>
      </c>
      <c r="AY62" s="141" t="str">
        <f>IF(ISBLANK(laps_times[[#This Row],[42]]),"DNF",CONCATENATE(RANK(rounds_cum_time[[#This Row],[42]],rounds_cum_time[42],1),"."))</f>
        <v>83.</v>
      </c>
      <c r="AZ62" s="141" t="str">
        <f>IF(ISBLANK(laps_times[[#This Row],[43]]),"DNF",CONCATENATE(RANK(rounds_cum_time[[#This Row],[43]],rounds_cum_time[43],1),"."))</f>
        <v>83.</v>
      </c>
      <c r="BA62" s="141" t="str">
        <f>IF(ISBLANK(laps_times[[#This Row],[44]]),"DNF",CONCATENATE(RANK(rounds_cum_time[[#This Row],[44]],rounds_cum_time[44],1),"."))</f>
        <v>82.</v>
      </c>
      <c r="BB62" s="141" t="str">
        <f>IF(ISBLANK(laps_times[[#This Row],[45]]),"DNF",CONCATENATE(RANK(rounds_cum_time[[#This Row],[45]],rounds_cum_time[45],1),"."))</f>
        <v>81.</v>
      </c>
      <c r="BC62" s="141" t="str">
        <f>IF(ISBLANK(laps_times[[#This Row],[46]]),"DNF",CONCATENATE(RANK(rounds_cum_time[[#This Row],[46]],rounds_cum_time[46],1),"."))</f>
        <v>79.</v>
      </c>
      <c r="BD62" s="141" t="str">
        <f>IF(ISBLANK(laps_times[[#This Row],[47]]),"DNF",CONCATENATE(RANK(rounds_cum_time[[#This Row],[47]],rounds_cum_time[47],1),"."))</f>
        <v>79.</v>
      </c>
      <c r="BE62" s="141" t="str">
        <f>IF(ISBLANK(laps_times[[#This Row],[48]]),"DNF",CONCATENATE(RANK(rounds_cum_time[[#This Row],[48]],rounds_cum_time[48],1),"."))</f>
        <v>78.</v>
      </c>
      <c r="BF62" s="141" t="str">
        <f>IF(ISBLANK(laps_times[[#This Row],[49]]),"DNF",CONCATENATE(RANK(rounds_cum_time[[#This Row],[49]],rounds_cum_time[49],1),"."))</f>
        <v>74.</v>
      </c>
      <c r="BG62" s="141" t="str">
        <f>IF(ISBLANK(laps_times[[#This Row],[50]]),"DNF",CONCATENATE(RANK(rounds_cum_time[[#This Row],[50]],rounds_cum_time[50],1),"."))</f>
        <v>74.</v>
      </c>
      <c r="BH62" s="141" t="str">
        <f>IF(ISBLANK(laps_times[[#This Row],[51]]),"DNF",CONCATENATE(RANK(rounds_cum_time[[#This Row],[51]],rounds_cum_time[51],1),"."))</f>
        <v>72.</v>
      </c>
      <c r="BI62" s="141" t="str">
        <f>IF(ISBLANK(laps_times[[#This Row],[52]]),"DNF",CONCATENATE(RANK(rounds_cum_time[[#This Row],[52]],rounds_cum_time[52],1),"."))</f>
        <v>72.</v>
      </c>
      <c r="BJ62" s="141" t="str">
        <f>IF(ISBLANK(laps_times[[#This Row],[53]]),"DNF",CONCATENATE(RANK(rounds_cum_time[[#This Row],[53]],rounds_cum_time[53],1),"."))</f>
        <v>70.</v>
      </c>
      <c r="BK62" s="141" t="str">
        <f>IF(ISBLANK(laps_times[[#This Row],[54]]),"DNF",CONCATENATE(RANK(rounds_cum_time[[#This Row],[54]],rounds_cum_time[54],1),"."))</f>
        <v>66.</v>
      </c>
      <c r="BL62" s="141" t="str">
        <f>IF(ISBLANK(laps_times[[#This Row],[55]]),"DNF",CONCATENATE(RANK(rounds_cum_time[[#This Row],[55]],rounds_cum_time[55],1),"."))</f>
        <v>66.</v>
      </c>
      <c r="BM62" s="141" t="str">
        <f>IF(ISBLANK(laps_times[[#This Row],[56]]),"DNF",CONCATENATE(RANK(rounds_cum_time[[#This Row],[56]],rounds_cum_time[56],1),"."))</f>
        <v>65.</v>
      </c>
      <c r="BN62" s="141" t="str">
        <f>IF(ISBLANK(laps_times[[#This Row],[57]]),"DNF",CONCATENATE(RANK(rounds_cum_time[[#This Row],[57]],rounds_cum_time[57],1),"."))</f>
        <v>62.</v>
      </c>
      <c r="BO62" s="141" t="str">
        <f>IF(ISBLANK(laps_times[[#This Row],[58]]),"DNF",CONCATENATE(RANK(rounds_cum_time[[#This Row],[58]],rounds_cum_time[58],1),"."))</f>
        <v>60.</v>
      </c>
      <c r="BP62" s="141" t="str">
        <f>IF(ISBLANK(laps_times[[#This Row],[59]]),"DNF",CONCATENATE(RANK(rounds_cum_time[[#This Row],[59]],rounds_cum_time[59],1),"."))</f>
        <v>60.</v>
      </c>
      <c r="BQ62" s="141" t="str">
        <f>IF(ISBLANK(laps_times[[#This Row],[60]]),"DNF",CONCATENATE(RANK(rounds_cum_time[[#This Row],[60]],rounds_cum_time[60],1),"."))</f>
        <v>59.</v>
      </c>
      <c r="BR62" s="141" t="str">
        <f>IF(ISBLANK(laps_times[[#This Row],[61]]),"DNF",CONCATENATE(RANK(rounds_cum_time[[#This Row],[61]],rounds_cum_time[61],1),"."))</f>
        <v>58.</v>
      </c>
      <c r="BS62" s="141" t="str">
        <f>IF(ISBLANK(laps_times[[#This Row],[62]]),"DNF",CONCATENATE(RANK(rounds_cum_time[[#This Row],[62]],rounds_cum_time[62],1),"."))</f>
        <v>58.</v>
      </c>
      <c r="BT62" s="142" t="str">
        <f>IF(ISBLANK(laps_times[[#This Row],[63]]),"DNF",CONCATENATE(RANK(rounds_cum_time[[#This Row],[63]],rounds_cum_time[63],1),"."))</f>
        <v>57.</v>
      </c>
    </row>
    <row r="63" spans="2:72" x14ac:dyDescent="0.2">
      <c r="B63" s="130">
        <f>laps_times[[#This Row],[poř]]</f>
        <v>58</v>
      </c>
      <c r="C63" s="140">
        <f>laps_times[[#This Row],[s.č.]]</f>
        <v>53</v>
      </c>
      <c r="D63" s="131" t="str">
        <f>laps_times[[#This Row],[jméno]]</f>
        <v>Hons Pavel</v>
      </c>
      <c r="E63" s="132">
        <f>laps_times[[#This Row],[roč]]</f>
        <v>1970</v>
      </c>
      <c r="F63" s="132" t="str">
        <f>laps_times[[#This Row],[kat]]</f>
        <v>M3</v>
      </c>
      <c r="G63" s="132">
        <f>laps_times[[#This Row],[poř_kat]]</f>
        <v>23</v>
      </c>
      <c r="H63" s="131" t="str">
        <f>IF(ISBLANK(laps_times[[#This Row],[klub]]),"-",laps_times[[#This Row],[klub]])</f>
        <v>Maratón klub Kladno</v>
      </c>
      <c r="I63" s="134">
        <f>laps_times[[#This Row],[celk. čas]]</f>
        <v>0.1518827662037037</v>
      </c>
      <c r="J63" s="141" t="str">
        <f>IF(ISBLANK(laps_times[[#This Row],[1]]),"DNF",CONCATENATE(RANK(rounds_cum_time[[#This Row],[1]],rounds_cum_time[1],1),"."))</f>
        <v>85.</v>
      </c>
      <c r="K63" s="141" t="str">
        <f>IF(ISBLANK(laps_times[[#This Row],[2]]),"DNF",CONCATENATE(RANK(rounds_cum_time[[#This Row],[2]],rounds_cum_time[2],1),"."))</f>
        <v>84.</v>
      </c>
      <c r="L63" s="141" t="str">
        <f>IF(ISBLANK(laps_times[[#This Row],[3]]),"DNF",CONCATENATE(RANK(rounds_cum_time[[#This Row],[3]],rounds_cum_time[3],1),"."))</f>
        <v>87.</v>
      </c>
      <c r="M63" s="141" t="str">
        <f>IF(ISBLANK(laps_times[[#This Row],[4]]),"DNF",CONCATENATE(RANK(rounds_cum_time[[#This Row],[4]],rounds_cum_time[4],1),"."))</f>
        <v>83.</v>
      </c>
      <c r="N63" s="141" t="str">
        <f>IF(ISBLANK(laps_times[[#This Row],[5]]),"DNF",CONCATENATE(RANK(rounds_cum_time[[#This Row],[5]],rounds_cum_time[5],1),"."))</f>
        <v>83.</v>
      </c>
      <c r="O63" s="141" t="str">
        <f>IF(ISBLANK(laps_times[[#This Row],[6]]),"DNF",CONCATENATE(RANK(rounds_cum_time[[#This Row],[6]],rounds_cum_time[6],1),"."))</f>
        <v>83.</v>
      </c>
      <c r="P63" s="141" t="str">
        <f>IF(ISBLANK(laps_times[[#This Row],[7]]),"DNF",CONCATENATE(RANK(rounds_cum_time[[#This Row],[7]],rounds_cum_time[7],1),"."))</f>
        <v>83.</v>
      </c>
      <c r="Q63" s="141" t="str">
        <f>IF(ISBLANK(laps_times[[#This Row],[8]]),"DNF",CONCATENATE(RANK(rounds_cum_time[[#This Row],[8]],rounds_cum_time[8],1),"."))</f>
        <v>82.</v>
      </c>
      <c r="R63" s="141" t="str">
        <f>IF(ISBLANK(laps_times[[#This Row],[9]]),"DNF",CONCATENATE(RANK(rounds_cum_time[[#This Row],[9]],rounds_cum_time[9],1),"."))</f>
        <v>81.</v>
      </c>
      <c r="S63" s="141" t="str">
        <f>IF(ISBLANK(laps_times[[#This Row],[10]]),"DNF",CONCATENATE(RANK(rounds_cum_time[[#This Row],[10]],rounds_cum_time[10],1),"."))</f>
        <v>80.</v>
      </c>
      <c r="T63" s="141" t="str">
        <f>IF(ISBLANK(laps_times[[#This Row],[11]]),"DNF",CONCATENATE(RANK(rounds_cum_time[[#This Row],[11]],rounds_cum_time[11],1),"."))</f>
        <v>79.</v>
      </c>
      <c r="U63" s="141" t="str">
        <f>IF(ISBLANK(laps_times[[#This Row],[12]]),"DNF",CONCATENATE(RANK(rounds_cum_time[[#This Row],[12]],rounds_cum_time[12],1),"."))</f>
        <v>78.</v>
      </c>
      <c r="V63" s="141" t="str">
        <f>IF(ISBLANK(laps_times[[#This Row],[13]]),"DNF",CONCATENATE(RANK(rounds_cum_time[[#This Row],[13]],rounds_cum_time[13],1),"."))</f>
        <v>78.</v>
      </c>
      <c r="W63" s="141" t="str">
        <f>IF(ISBLANK(laps_times[[#This Row],[14]]),"DNF",CONCATENATE(RANK(rounds_cum_time[[#This Row],[14]],rounds_cum_time[14],1),"."))</f>
        <v>74.</v>
      </c>
      <c r="X63" s="141" t="str">
        <f>IF(ISBLANK(laps_times[[#This Row],[15]]),"DNF",CONCATENATE(RANK(rounds_cum_time[[#This Row],[15]],rounds_cum_time[15],1),"."))</f>
        <v>74.</v>
      </c>
      <c r="Y63" s="141" t="str">
        <f>IF(ISBLANK(laps_times[[#This Row],[16]]),"DNF",CONCATENATE(RANK(rounds_cum_time[[#This Row],[16]],rounds_cum_time[16],1),"."))</f>
        <v>74.</v>
      </c>
      <c r="Z63" s="141" t="str">
        <f>IF(ISBLANK(laps_times[[#This Row],[17]]),"DNF",CONCATENATE(RANK(rounds_cum_time[[#This Row],[17]],rounds_cum_time[17],1),"."))</f>
        <v>74.</v>
      </c>
      <c r="AA63" s="141" t="str">
        <f>IF(ISBLANK(laps_times[[#This Row],[18]]),"DNF",CONCATENATE(RANK(rounds_cum_time[[#This Row],[18]],rounds_cum_time[18],1),"."))</f>
        <v>74.</v>
      </c>
      <c r="AB63" s="141" t="str">
        <f>IF(ISBLANK(laps_times[[#This Row],[19]]),"DNF",CONCATENATE(RANK(rounds_cum_time[[#This Row],[19]],rounds_cum_time[19],1),"."))</f>
        <v>74.</v>
      </c>
      <c r="AC63" s="141" t="str">
        <f>IF(ISBLANK(laps_times[[#This Row],[20]]),"DNF",CONCATENATE(RANK(rounds_cum_time[[#This Row],[20]],rounds_cum_time[20],1),"."))</f>
        <v>74.</v>
      </c>
      <c r="AD63" s="141" t="str">
        <f>IF(ISBLANK(laps_times[[#This Row],[21]]),"DNF",CONCATENATE(RANK(rounds_cum_time[[#This Row],[21]],rounds_cum_time[21],1),"."))</f>
        <v>73.</v>
      </c>
      <c r="AE63" s="141" t="str">
        <f>IF(ISBLANK(laps_times[[#This Row],[22]]),"DNF",CONCATENATE(RANK(rounds_cum_time[[#This Row],[22]],rounds_cum_time[22],1),"."))</f>
        <v>73.</v>
      </c>
      <c r="AF63" s="141" t="str">
        <f>IF(ISBLANK(laps_times[[#This Row],[23]]),"DNF",CONCATENATE(RANK(rounds_cum_time[[#This Row],[23]],rounds_cum_time[23],1),"."))</f>
        <v>73.</v>
      </c>
      <c r="AG63" s="141" t="str">
        <f>IF(ISBLANK(laps_times[[#This Row],[24]]),"DNF",CONCATENATE(RANK(rounds_cum_time[[#This Row],[24]],rounds_cum_time[24],1),"."))</f>
        <v>73.</v>
      </c>
      <c r="AH63" s="141" t="str">
        <f>IF(ISBLANK(laps_times[[#This Row],[25]]),"DNF",CONCATENATE(RANK(rounds_cum_time[[#This Row],[25]],rounds_cum_time[25],1),"."))</f>
        <v>73.</v>
      </c>
      <c r="AI63" s="141" t="str">
        <f>IF(ISBLANK(laps_times[[#This Row],[26]]),"DNF",CONCATENATE(RANK(rounds_cum_time[[#This Row],[26]],rounds_cum_time[26],1),"."))</f>
        <v>72.</v>
      </c>
      <c r="AJ63" s="141" t="str">
        <f>IF(ISBLANK(laps_times[[#This Row],[27]]),"DNF",CONCATENATE(RANK(rounds_cum_time[[#This Row],[27]],rounds_cum_time[27],1),"."))</f>
        <v>72.</v>
      </c>
      <c r="AK63" s="141" t="str">
        <f>IF(ISBLANK(laps_times[[#This Row],[28]]),"DNF",CONCATENATE(RANK(rounds_cum_time[[#This Row],[28]],rounds_cum_time[28],1),"."))</f>
        <v>70.</v>
      </c>
      <c r="AL63" s="141" t="str">
        <f>IF(ISBLANK(laps_times[[#This Row],[29]]),"DNF",CONCATENATE(RANK(rounds_cum_time[[#This Row],[29]],rounds_cum_time[29],1),"."))</f>
        <v>70.</v>
      </c>
      <c r="AM63" s="141" t="str">
        <f>IF(ISBLANK(laps_times[[#This Row],[30]]),"DNF",CONCATENATE(RANK(rounds_cum_time[[#This Row],[30]],rounds_cum_time[30],1),"."))</f>
        <v>69.</v>
      </c>
      <c r="AN63" s="141" t="str">
        <f>IF(ISBLANK(laps_times[[#This Row],[31]]),"DNF",CONCATENATE(RANK(rounds_cum_time[[#This Row],[31]],rounds_cum_time[31],1),"."))</f>
        <v>69.</v>
      </c>
      <c r="AO63" s="141" t="str">
        <f>IF(ISBLANK(laps_times[[#This Row],[32]]),"DNF",CONCATENATE(RANK(rounds_cum_time[[#This Row],[32]],rounds_cum_time[32],1),"."))</f>
        <v>69.</v>
      </c>
      <c r="AP63" s="141" t="str">
        <f>IF(ISBLANK(laps_times[[#This Row],[33]]),"DNF",CONCATENATE(RANK(rounds_cum_time[[#This Row],[33]],rounds_cum_time[33],1),"."))</f>
        <v>69.</v>
      </c>
      <c r="AQ63" s="141" t="str">
        <f>IF(ISBLANK(laps_times[[#This Row],[34]]),"DNF",CONCATENATE(RANK(rounds_cum_time[[#This Row],[34]],rounds_cum_time[34],1),"."))</f>
        <v>70.</v>
      </c>
      <c r="AR63" s="141" t="str">
        <f>IF(ISBLANK(laps_times[[#This Row],[35]]),"DNF",CONCATENATE(RANK(rounds_cum_time[[#This Row],[35]],rounds_cum_time[35],1),"."))</f>
        <v>69.</v>
      </c>
      <c r="AS63" s="141" t="str">
        <f>IF(ISBLANK(laps_times[[#This Row],[36]]),"DNF",CONCATENATE(RANK(rounds_cum_time[[#This Row],[36]],rounds_cum_time[36],1),"."))</f>
        <v>68.</v>
      </c>
      <c r="AT63" s="141" t="str">
        <f>IF(ISBLANK(laps_times[[#This Row],[37]]),"DNF",CONCATENATE(RANK(rounds_cum_time[[#This Row],[37]],rounds_cum_time[37],1),"."))</f>
        <v>68.</v>
      </c>
      <c r="AU63" s="141" t="str">
        <f>IF(ISBLANK(laps_times[[#This Row],[38]]),"DNF",CONCATENATE(RANK(rounds_cum_time[[#This Row],[38]],rounds_cum_time[38],1),"."))</f>
        <v>67.</v>
      </c>
      <c r="AV63" s="141" t="str">
        <f>IF(ISBLANK(laps_times[[#This Row],[39]]),"DNF",CONCATENATE(RANK(rounds_cum_time[[#This Row],[39]],rounds_cum_time[39],1),"."))</f>
        <v>66.</v>
      </c>
      <c r="AW63" s="141" t="str">
        <f>IF(ISBLANK(laps_times[[#This Row],[40]]),"DNF",CONCATENATE(RANK(rounds_cum_time[[#This Row],[40]],rounds_cum_time[40],1),"."))</f>
        <v>65.</v>
      </c>
      <c r="AX63" s="141" t="str">
        <f>IF(ISBLANK(laps_times[[#This Row],[41]]),"DNF",CONCATENATE(RANK(rounds_cum_time[[#This Row],[41]],rounds_cum_time[41],1),"."))</f>
        <v>65.</v>
      </c>
      <c r="AY63" s="141" t="str">
        <f>IF(ISBLANK(laps_times[[#This Row],[42]]),"DNF",CONCATENATE(RANK(rounds_cum_time[[#This Row],[42]],rounds_cum_time[42],1),"."))</f>
        <v>64.</v>
      </c>
      <c r="AZ63" s="141" t="str">
        <f>IF(ISBLANK(laps_times[[#This Row],[43]]),"DNF",CONCATENATE(RANK(rounds_cum_time[[#This Row],[43]],rounds_cum_time[43],1),"."))</f>
        <v>63.</v>
      </c>
      <c r="BA63" s="141" t="str">
        <f>IF(ISBLANK(laps_times[[#This Row],[44]]),"DNF",CONCATENATE(RANK(rounds_cum_time[[#This Row],[44]],rounds_cum_time[44],1),"."))</f>
        <v>62.</v>
      </c>
      <c r="BB63" s="141" t="str">
        <f>IF(ISBLANK(laps_times[[#This Row],[45]]),"DNF",CONCATENATE(RANK(rounds_cum_time[[#This Row],[45]],rounds_cum_time[45],1),"."))</f>
        <v>62.</v>
      </c>
      <c r="BC63" s="141" t="str">
        <f>IF(ISBLANK(laps_times[[#This Row],[46]]),"DNF",CONCATENATE(RANK(rounds_cum_time[[#This Row],[46]],rounds_cum_time[46],1),"."))</f>
        <v>60.</v>
      </c>
      <c r="BD63" s="141" t="str">
        <f>IF(ISBLANK(laps_times[[#This Row],[47]]),"DNF",CONCATENATE(RANK(rounds_cum_time[[#This Row],[47]],rounds_cum_time[47],1),"."))</f>
        <v>60.</v>
      </c>
      <c r="BE63" s="141" t="str">
        <f>IF(ISBLANK(laps_times[[#This Row],[48]]),"DNF",CONCATENATE(RANK(rounds_cum_time[[#This Row],[48]],rounds_cum_time[48],1),"."))</f>
        <v>60.</v>
      </c>
      <c r="BF63" s="141" t="str">
        <f>IF(ISBLANK(laps_times[[#This Row],[49]]),"DNF",CONCATENATE(RANK(rounds_cum_time[[#This Row],[49]],rounds_cum_time[49],1),"."))</f>
        <v>59.</v>
      </c>
      <c r="BG63" s="141" t="str">
        <f>IF(ISBLANK(laps_times[[#This Row],[50]]),"DNF",CONCATENATE(RANK(rounds_cum_time[[#This Row],[50]],rounds_cum_time[50],1),"."))</f>
        <v>59.</v>
      </c>
      <c r="BH63" s="141" t="str">
        <f>IF(ISBLANK(laps_times[[#This Row],[51]]),"DNF",CONCATENATE(RANK(rounds_cum_time[[#This Row],[51]],rounds_cum_time[51],1),"."))</f>
        <v>59.</v>
      </c>
      <c r="BI63" s="141" t="str">
        <f>IF(ISBLANK(laps_times[[#This Row],[52]]),"DNF",CONCATENATE(RANK(rounds_cum_time[[#This Row],[52]],rounds_cum_time[52],1),"."))</f>
        <v>59.</v>
      </c>
      <c r="BJ63" s="141" t="str">
        <f>IF(ISBLANK(laps_times[[#This Row],[53]]),"DNF",CONCATENATE(RANK(rounds_cum_time[[#This Row],[53]],rounds_cum_time[53],1),"."))</f>
        <v>59.</v>
      </c>
      <c r="BK63" s="141" t="str">
        <f>IF(ISBLANK(laps_times[[#This Row],[54]]),"DNF",CONCATENATE(RANK(rounds_cum_time[[#This Row],[54]],rounds_cum_time[54],1),"."))</f>
        <v>58.</v>
      </c>
      <c r="BL63" s="141" t="str">
        <f>IF(ISBLANK(laps_times[[#This Row],[55]]),"DNF",CONCATENATE(RANK(rounds_cum_time[[#This Row],[55]],rounds_cum_time[55],1),"."))</f>
        <v>58.</v>
      </c>
      <c r="BM63" s="141" t="str">
        <f>IF(ISBLANK(laps_times[[#This Row],[56]]),"DNF",CONCATENATE(RANK(rounds_cum_time[[#This Row],[56]],rounds_cum_time[56],1),"."))</f>
        <v>58.</v>
      </c>
      <c r="BN63" s="141" t="str">
        <f>IF(ISBLANK(laps_times[[#This Row],[57]]),"DNF",CONCATENATE(RANK(rounds_cum_time[[#This Row],[57]],rounds_cum_time[57],1),"."))</f>
        <v>58.</v>
      </c>
      <c r="BO63" s="141" t="str">
        <f>IF(ISBLANK(laps_times[[#This Row],[58]]),"DNF",CONCATENATE(RANK(rounds_cum_time[[#This Row],[58]],rounds_cum_time[58],1),"."))</f>
        <v>58.</v>
      </c>
      <c r="BP63" s="141" t="str">
        <f>IF(ISBLANK(laps_times[[#This Row],[59]]),"DNF",CONCATENATE(RANK(rounds_cum_time[[#This Row],[59]],rounds_cum_time[59],1),"."))</f>
        <v>57.</v>
      </c>
      <c r="BQ63" s="141" t="str">
        <f>IF(ISBLANK(laps_times[[#This Row],[60]]),"DNF",CONCATENATE(RANK(rounds_cum_time[[#This Row],[60]],rounds_cum_time[60],1),"."))</f>
        <v>57.</v>
      </c>
      <c r="BR63" s="141" t="str">
        <f>IF(ISBLANK(laps_times[[#This Row],[61]]),"DNF",CONCATENATE(RANK(rounds_cum_time[[#This Row],[61]],rounds_cum_time[61],1),"."))</f>
        <v>57.</v>
      </c>
      <c r="BS63" s="141" t="str">
        <f>IF(ISBLANK(laps_times[[#This Row],[62]]),"DNF",CONCATENATE(RANK(rounds_cum_time[[#This Row],[62]],rounds_cum_time[62],1),"."))</f>
        <v>57.</v>
      </c>
      <c r="BT63" s="142" t="str">
        <f>IF(ISBLANK(laps_times[[#This Row],[63]]),"DNF",CONCATENATE(RANK(rounds_cum_time[[#This Row],[63]],rounds_cum_time[63],1),"."))</f>
        <v>58.</v>
      </c>
    </row>
    <row r="64" spans="2:72" x14ac:dyDescent="0.2">
      <c r="B64" s="130">
        <f>laps_times[[#This Row],[poř]]</f>
        <v>59</v>
      </c>
      <c r="C64" s="140">
        <f>laps_times[[#This Row],[s.č.]]</f>
        <v>23</v>
      </c>
      <c r="D64" s="131" t="str">
        <f>laps_times[[#This Row],[jméno]]</f>
        <v>Kočová Marie</v>
      </c>
      <c r="E64" s="132">
        <f>laps_times[[#This Row],[roč]]</f>
        <v>1984</v>
      </c>
      <c r="F64" s="132" t="str">
        <f>laps_times[[#This Row],[kat]]</f>
        <v>Z1</v>
      </c>
      <c r="G64" s="132">
        <f>laps_times[[#This Row],[poř_kat]]</f>
        <v>3</v>
      </c>
      <c r="H64" s="131" t="str">
        <f>IF(ISBLANK(laps_times[[#This Row],[klub]]),"-",laps_times[[#This Row],[klub]])</f>
        <v>Cyklo Jiřička ČB</v>
      </c>
      <c r="I64" s="134">
        <f>laps_times[[#This Row],[celk. čas]]</f>
        <v>0.15230481481481481</v>
      </c>
      <c r="J64" s="141" t="str">
        <f>IF(ISBLANK(laps_times[[#This Row],[1]]),"DNF",CONCATENATE(RANK(rounds_cum_time[[#This Row],[1]],rounds_cum_time[1],1),"."))</f>
        <v>63.</v>
      </c>
      <c r="K64" s="141" t="str">
        <f>IF(ISBLANK(laps_times[[#This Row],[2]]),"DNF",CONCATENATE(RANK(rounds_cum_time[[#This Row],[2]],rounds_cum_time[2],1),"."))</f>
        <v>61.</v>
      </c>
      <c r="L64" s="141" t="str">
        <f>IF(ISBLANK(laps_times[[#This Row],[3]]),"DNF",CONCATENATE(RANK(rounds_cum_time[[#This Row],[3]],rounds_cum_time[3],1),"."))</f>
        <v>60.</v>
      </c>
      <c r="M64" s="141" t="str">
        <f>IF(ISBLANK(laps_times[[#This Row],[4]]),"DNF",CONCATENATE(RANK(rounds_cum_time[[#This Row],[4]],rounds_cum_time[4],1),"."))</f>
        <v>58.</v>
      </c>
      <c r="N64" s="141" t="str">
        <f>IF(ISBLANK(laps_times[[#This Row],[5]]),"DNF",CONCATENATE(RANK(rounds_cum_time[[#This Row],[5]],rounds_cum_time[5],1),"."))</f>
        <v>60.</v>
      </c>
      <c r="O64" s="141" t="str">
        <f>IF(ISBLANK(laps_times[[#This Row],[6]]),"DNF",CONCATENATE(RANK(rounds_cum_time[[#This Row],[6]],rounds_cum_time[6],1),"."))</f>
        <v>54.</v>
      </c>
      <c r="P64" s="141" t="str">
        <f>IF(ISBLANK(laps_times[[#This Row],[7]]),"DNF",CONCATENATE(RANK(rounds_cum_time[[#This Row],[7]],rounds_cum_time[7],1),"."))</f>
        <v>55.</v>
      </c>
      <c r="Q64" s="141" t="str">
        <f>IF(ISBLANK(laps_times[[#This Row],[8]]),"DNF",CONCATENATE(RANK(rounds_cum_time[[#This Row],[8]],rounds_cum_time[8],1),"."))</f>
        <v>60.</v>
      </c>
      <c r="R64" s="141" t="str">
        <f>IF(ISBLANK(laps_times[[#This Row],[9]]),"DNF",CONCATENATE(RANK(rounds_cum_time[[#This Row],[9]],rounds_cum_time[9],1),"."))</f>
        <v>60.</v>
      </c>
      <c r="S64" s="141" t="str">
        <f>IF(ISBLANK(laps_times[[#This Row],[10]]),"DNF",CONCATENATE(RANK(rounds_cum_time[[#This Row],[10]],rounds_cum_time[10],1),"."))</f>
        <v>60.</v>
      </c>
      <c r="T64" s="141" t="str">
        <f>IF(ISBLANK(laps_times[[#This Row],[11]]),"DNF",CONCATENATE(RANK(rounds_cum_time[[#This Row],[11]],rounds_cum_time[11],1),"."))</f>
        <v>59.</v>
      </c>
      <c r="U64" s="141" t="str">
        <f>IF(ISBLANK(laps_times[[#This Row],[12]]),"DNF",CONCATENATE(RANK(rounds_cum_time[[#This Row],[12]],rounds_cum_time[12],1),"."))</f>
        <v>60.</v>
      </c>
      <c r="V64" s="141" t="str">
        <f>IF(ISBLANK(laps_times[[#This Row],[13]]),"DNF",CONCATENATE(RANK(rounds_cum_time[[#This Row],[13]],rounds_cum_time[13],1),"."))</f>
        <v>63.</v>
      </c>
      <c r="W64" s="141" t="str">
        <f>IF(ISBLANK(laps_times[[#This Row],[14]]),"DNF",CONCATENATE(RANK(rounds_cum_time[[#This Row],[14]],rounds_cum_time[14],1),"."))</f>
        <v>65.</v>
      </c>
      <c r="X64" s="141" t="str">
        <f>IF(ISBLANK(laps_times[[#This Row],[15]]),"DNF",CONCATENATE(RANK(rounds_cum_time[[#This Row],[15]],rounds_cum_time[15],1),"."))</f>
        <v>67.</v>
      </c>
      <c r="Y64" s="141" t="str">
        <f>IF(ISBLANK(laps_times[[#This Row],[16]]),"DNF",CONCATENATE(RANK(rounds_cum_time[[#This Row],[16]],rounds_cum_time[16],1),"."))</f>
        <v>67.</v>
      </c>
      <c r="Z64" s="141" t="str">
        <f>IF(ISBLANK(laps_times[[#This Row],[17]]),"DNF",CONCATENATE(RANK(rounds_cum_time[[#This Row],[17]],rounds_cum_time[17],1),"."))</f>
        <v>66.</v>
      </c>
      <c r="AA64" s="141" t="str">
        <f>IF(ISBLANK(laps_times[[#This Row],[18]]),"DNF",CONCATENATE(RANK(rounds_cum_time[[#This Row],[18]],rounds_cum_time[18],1),"."))</f>
        <v>67.</v>
      </c>
      <c r="AB64" s="141" t="str">
        <f>IF(ISBLANK(laps_times[[#This Row],[19]]),"DNF",CONCATENATE(RANK(rounds_cum_time[[#This Row],[19]],rounds_cum_time[19],1),"."))</f>
        <v>68.</v>
      </c>
      <c r="AC64" s="141" t="str">
        <f>IF(ISBLANK(laps_times[[#This Row],[20]]),"DNF",CONCATENATE(RANK(rounds_cum_time[[#This Row],[20]],rounds_cum_time[20],1),"."))</f>
        <v>67.</v>
      </c>
      <c r="AD64" s="141" t="str">
        <f>IF(ISBLANK(laps_times[[#This Row],[21]]),"DNF",CONCATENATE(RANK(rounds_cum_time[[#This Row],[21]],rounds_cum_time[21],1),"."))</f>
        <v>67.</v>
      </c>
      <c r="AE64" s="141" t="str">
        <f>IF(ISBLANK(laps_times[[#This Row],[22]]),"DNF",CONCATENATE(RANK(rounds_cum_time[[#This Row],[22]],rounds_cum_time[22],1),"."))</f>
        <v>67.</v>
      </c>
      <c r="AF64" s="141" t="str">
        <f>IF(ISBLANK(laps_times[[#This Row],[23]]),"DNF",CONCATENATE(RANK(rounds_cum_time[[#This Row],[23]],rounds_cum_time[23],1),"."))</f>
        <v>67.</v>
      </c>
      <c r="AG64" s="141" t="str">
        <f>IF(ISBLANK(laps_times[[#This Row],[24]]),"DNF",CONCATENATE(RANK(rounds_cum_time[[#This Row],[24]],rounds_cum_time[24],1),"."))</f>
        <v>67.</v>
      </c>
      <c r="AH64" s="141" t="str">
        <f>IF(ISBLANK(laps_times[[#This Row],[25]]),"DNF",CONCATENATE(RANK(rounds_cum_time[[#This Row],[25]],rounds_cum_time[25],1),"."))</f>
        <v>66.</v>
      </c>
      <c r="AI64" s="141" t="str">
        <f>IF(ISBLANK(laps_times[[#This Row],[26]]),"DNF",CONCATENATE(RANK(rounds_cum_time[[#This Row],[26]],rounds_cum_time[26],1),"."))</f>
        <v>66.</v>
      </c>
      <c r="AJ64" s="141" t="str">
        <f>IF(ISBLANK(laps_times[[#This Row],[27]]),"DNF",CONCATENATE(RANK(rounds_cum_time[[#This Row],[27]],rounds_cum_time[27],1),"."))</f>
        <v>65.</v>
      </c>
      <c r="AK64" s="141" t="str">
        <f>IF(ISBLANK(laps_times[[#This Row],[28]]),"DNF",CONCATENATE(RANK(rounds_cum_time[[#This Row],[28]],rounds_cum_time[28],1),"."))</f>
        <v>65.</v>
      </c>
      <c r="AL64" s="141" t="str">
        <f>IF(ISBLANK(laps_times[[#This Row],[29]]),"DNF",CONCATENATE(RANK(rounds_cum_time[[#This Row],[29]],rounds_cum_time[29],1),"."))</f>
        <v>65.</v>
      </c>
      <c r="AM64" s="141" t="str">
        <f>IF(ISBLANK(laps_times[[#This Row],[30]]),"DNF",CONCATENATE(RANK(rounds_cum_time[[#This Row],[30]],rounds_cum_time[30],1),"."))</f>
        <v>65.</v>
      </c>
      <c r="AN64" s="141" t="str">
        <f>IF(ISBLANK(laps_times[[#This Row],[31]]),"DNF",CONCATENATE(RANK(rounds_cum_time[[#This Row],[31]],rounds_cum_time[31],1),"."))</f>
        <v>65.</v>
      </c>
      <c r="AO64" s="141" t="str">
        <f>IF(ISBLANK(laps_times[[#This Row],[32]]),"DNF",CONCATENATE(RANK(rounds_cum_time[[#This Row],[32]],rounds_cum_time[32],1),"."))</f>
        <v>63.</v>
      </c>
      <c r="AP64" s="141" t="str">
        <f>IF(ISBLANK(laps_times[[#This Row],[33]]),"DNF",CONCATENATE(RANK(rounds_cum_time[[#This Row],[33]],rounds_cum_time[33],1),"."))</f>
        <v>63.</v>
      </c>
      <c r="AQ64" s="141" t="str">
        <f>IF(ISBLANK(laps_times[[#This Row],[34]]),"DNF",CONCATENATE(RANK(rounds_cum_time[[#This Row],[34]],rounds_cum_time[34],1),"."))</f>
        <v>63.</v>
      </c>
      <c r="AR64" s="141" t="str">
        <f>IF(ISBLANK(laps_times[[#This Row],[35]]),"DNF",CONCATENATE(RANK(rounds_cum_time[[#This Row],[35]],rounds_cum_time[35],1),"."))</f>
        <v>63.</v>
      </c>
      <c r="AS64" s="141" t="str">
        <f>IF(ISBLANK(laps_times[[#This Row],[36]]),"DNF",CONCATENATE(RANK(rounds_cum_time[[#This Row],[36]],rounds_cum_time[36],1),"."))</f>
        <v>63.</v>
      </c>
      <c r="AT64" s="141" t="str">
        <f>IF(ISBLANK(laps_times[[#This Row],[37]]),"DNF",CONCATENATE(RANK(rounds_cum_time[[#This Row],[37]],rounds_cum_time[37],1),"."))</f>
        <v>63.</v>
      </c>
      <c r="AU64" s="141" t="str">
        <f>IF(ISBLANK(laps_times[[#This Row],[38]]),"DNF",CONCATENATE(RANK(rounds_cum_time[[#This Row],[38]],rounds_cum_time[38],1),"."))</f>
        <v>63.</v>
      </c>
      <c r="AV64" s="141" t="str">
        <f>IF(ISBLANK(laps_times[[#This Row],[39]]),"DNF",CONCATENATE(RANK(rounds_cum_time[[#This Row],[39]],rounds_cum_time[39],1),"."))</f>
        <v>63.</v>
      </c>
      <c r="AW64" s="141" t="str">
        <f>IF(ISBLANK(laps_times[[#This Row],[40]]),"DNF",CONCATENATE(RANK(rounds_cum_time[[#This Row],[40]],rounds_cum_time[40],1),"."))</f>
        <v>64.</v>
      </c>
      <c r="AX64" s="141" t="str">
        <f>IF(ISBLANK(laps_times[[#This Row],[41]]),"DNF",CONCATENATE(RANK(rounds_cum_time[[#This Row],[41]],rounds_cum_time[41],1),"."))</f>
        <v>63.</v>
      </c>
      <c r="AY64" s="141" t="str">
        <f>IF(ISBLANK(laps_times[[#This Row],[42]]),"DNF",CONCATENATE(RANK(rounds_cum_time[[#This Row],[42]],rounds_cum_time[42],1),"."))</f>
        <v>63.</v>
      </c>
      <c r="AZ64" s="141" t="str">
        <f>IF(ISBLANK(laps_times[[#This Row],[43]]),"DNF",CONCATENATE(RANK(rounds_cum_time[[#This Row],[43]],rounds_cum_time[43],1),"."))</f>
        <v>62.</v>
      </c>
      <c r="BA64" s="141" t="str">
        <f>IF(ISBLANK(laps_times[[#This Row],[44]]),"DNF",CONCATENATE(RANK(rounds_cum_time[[#This Row],[44]],rounds_cum_time[44],1),"."))</f>
        <v>63.</v>
      </c>
      <c r="BB64" s="141" t="str">
        <f>IF(ISBLANK(laps_times[[#This Row],[45]]),"DNF",CONCATENATE(RANK(rounds_cum_time[[#This Row],[45]],rounds_cum_time[45],1),"."))</f>
        <v>63.</v>
      </c>
      <c r="BC64" s="141" t="str">
        <f>IF(ISBLANK(laps_times[[#This Row],[46]]),"DNF",CONCATENATE(RANK(rounds_cum_time[[#This Row],[46]],rounds_cum_time[46],1),"."))</f>
        <v>63.</v>
      </c>
      <c r="BD64" s="141" t="str">
        <f>IF(ISBLANK(laps_times[[#This Row],[47]]),"DNF",CONCATENATE(RANK(rounds_cum_time[[#This Row],[47]],rounds_cum_time[47],1),"."))</f>
        <v>62.</v>
      </c>
      <c r="BE64" s="141" t="str">
        <f>IF(ISBLANK(laps_times[[#This Row],[48]]),"DNF",CONCATENATE(RANK(rounds_cum_time[[#This Row],[48]],rounds_cum_time[48],1),"."))</f>
        <v>62.</v>
      </c>
      <c r="BF64" s="141" t="str">
        <f>IF(ISBLANK(laps_times[[#This Row],[49]]),"DNF",CONCATENATE(RANK(rounds_cum_time[[#This Row],[49]],rounds_cum_time[49],1),"."))</f>
        <v>61.</v>
      </c>
      <c r="BG64" s="141" t="str">
        <f>IF(ISBLANK(laps_times[[#This Row],[50]]),"DNF",CONCATENATE(RANK(rounds_cum_time[[#This Row],[50]],rounds_cum_time[50],1),"."))</f>
        <v>60.</v>
      </c>
      <c r="BH64" s="141" t="str">
        <f>IF(ISBLANK(laps_times[[#This Row],[51]]),"DNF",CONCATENATE(RANK(rounds_cum_time[[#This Row],[51]],rounds_cum_time[51],1),"."))</f>
        <v>60.</v>
      </c>
      <c r="BI64" s="141" t="str">
        <f>IF(ISBLANK(laps_times[[#This Row],[52]]),"DNF",CONCATENATE(RANK(rounds_cum_time[[#This Row],[52]],rounds_cum_time[52],1),"."))</f>
        <v>61.</v>
      </c>
      <c r="BJ64" s="141" t="str">
        <f>IF(ISBLANK(laps_times[[#This Row],[53]]),"DNF",CONCATENATE(RANK(rounds_cum_time[[#This Row],[53]],rounds_cum_time[53],1),"."))</f>
        <v>61.</v>
      </c>
      <c r="BK64" s="141" t="str">
        <f>IF(ISBLANK(laps_times[[#This Row],[54]]),"DNF",CONCATENATE(RANK(rounds_cum_time[[#This Row],[54]],rounds_cum_time[54],1),"."))</f>
        <v>60.</v>
      </c>
      <c r="BL64" s="141" t="str">
        <f>IF(ISBLANK(laps_times[[#This Row],[55]]),"DNF",CONCATENATE(RANK(rounds_cum_time[[#This Row],[55]],rounds_cum_time[55],1),"."))</f>
        <v>59.</v>
      </c>
      <c r="BM64" s="141" t="str">
        <f>IF(ISBLANK(laps_times[[#This Row],[56]]),"DNF",CONCATENATE(RANK(rounds_cum_time[[#This Row],[56]],rounds_cum_time[56],1),"."))</f>
        <v>59.</v>
      </c>
      <c r="BN64" s="141" t="str">
        <f>IF(ISBLANK(laps_times[[#This Row],[57]]),"DNF",CONCATENATE(RANK(rounds_cum_time[[#This Row],[57]],rounds_cum_time[57],1),"."))</f>
        <v>59.</v>
      </c>
      <c r="BO64" s="141" t="str">
        <f>IF(ISBLANK(laps_times[[#This Row],[58]]),"DNF",CONCATENATE(RANK(rounds_cum_time[[#This Row],[58]],rounds_cum_time[58],1),"."))</f>
        <v>59.</v>
      </c>
      <c r="BP64" s="141" t="str">
        <f>IF(ISBLANK(laps_times[[#This Row],[59]]),"DNF",CONCATENATE(RANK(rounds_cum_time[[#This Row],[59]],rounds_cum_time[59],1),"."))</f>
        <v>58.</v>
      </c>
      <c r="BQ64" s="141" t="str">
        <f>IF(ISBLANK(laps_times[[#This Row],[60]]),"DNF",CONCATENATE(RANK(rounds_cum_time[[#This Row],[60]],rounds_cum_time[60],1),"."))</f>
        <v>58.</v>
      </c>
      <c r="BR64" s="141" t="str">
        <f>IF(ISBLANK(laps_times[[#This Row],[61]]),"DNF",CONCATENATE(RANK(rounds_cum_time[[#This Row],[61]],rounds_cum_time[61],1),"."))</f>
        <v>59.</v>
      </c>
      <c r="BS64" s="141" t="str">
        <f>IF(ISBLANK(laps_times[[#This Row],[62]]),"DNF",CONCATENATE(RANK(rounds_cum_time[[#This Row],[62]],rounds_cum_time[62],1),"."))</f>
        <v>59.</v>
      </c>
      <c r="BT64" s="142" t="str">
        <f>IF(ISBLANK(laps_times[[#This Row],[63]]),"DNF",CONCATENATE(RANK(rounds_cum_time[[#This Row],[63]],rounds_cum_time[63],1),"."))</f>
        <v>59.</v>
      </c>
    </row>
    <row r="65" spans="2:72" x14ac:dyDescent="0.2">
      <c r="B65" s="130">
        <f>laps_times[[#This Row],[poř]]</f>
        <v>60</v>
      </c>
      <c r="C65" s="140">
        <f>laps_times[[#This Row],[s.č.]]</f>
        <v>139</v>
      </c>
      <c r="D65" s="131" t="str">
        <f>laps_times[[#This Row],[jméno]]</f>
        <v>Malát Jan</v>
      </c>
      <c r="E65" s="132">
        <f>laps_times[[#This Row],[roč]]</f>
        <v>1966</v>
      </c>
      <c r="F65" s="132" t="str">
        <f>laps_times[[#This Row],[kat]]</f>
        <v>M4</v>
      </c>
      <c r="G65" s="132">
        <f>laps_times[[#This Row],[poř_kat]]</f>
        <v>9</v>
      </c>
      <c r="H65" s="131" t="str">
        <f>IF(ISBLANK(laps_times[[#This Row],[klub]]),"-",laps_times[[#This Row],[klub]])</f>
        <v>TEAM - IRONMAN KLUB BORŠOV n/Vlt.</v>
      </c>
      <c r="I65" s="134">
        <f>laps_times[[#This Row],[celk. čas]]</f>
        <v>0.152821875</v>
      </c>
      <c r="J65" s="141" t="str">
        <f>IF(ISBLANK(laps_times[[#This Row],[1]]),"DNF",CONCATENATE(RANK(rounds_cum_time[[#This Row],[1]],rounds_cum_time[1],1),"."))</f>
        <v>91.</v>
      </c>
      <c r="K65" s="141" t="str">
        <f>IF(ISBLANK(laps_times[[#This Row],[2]]),"DNF",CONCATENATE(RANK(rounds_cum_time[[#This Row],[2]],rounds_cum_time[2],1),"."))</f>
        <v>86.</v>
      </c>
      <c r="L65" s="141" t="str">
        <f>IF(ISBLANK(laps_times[[#This Row],[3]]),"DNF",CONCATENATE(RANK(rounds_cum_time[[#This Row],[3]],rounds_cum_time[3],1),"."))</f>
        <v>81.</v>
      </c>
      <c r="M65" s="141" t="str">
        <f>IF(ISBLANK(laps_times[[#This Row],[4]]),"DNF",CONCATENATE(RANK(rounds_cum_time[[#This Row],[4]],rounds_cum_time[4],1),"."))</f>
        <v>76.</v>
      </c>
      <c r="N65" s="141" t="str">
        <f>IF(ISBLANK(laps_times[[#This Row],[5]]),"DNF",CONCATENATE(RANK(rounds_cum_time[[#This Row],[5]],rounds_cum_time[5],1),"."))</f>
        <v>75.</v>
      </c>
      <c r="O65" s="141" t="str">
        <f>IF(ISBLANK(laps_times[[#This Row],[6]]),"DNF",CONCATENATE(RANK(rounds_cum_time[[#This Row],[6]],rounds_cum_time[6],1),"."))</f>
        <v>74.</v>
      </c>
      <c r="P65" s="141" t="str">
        <f>IF(ISBLANK(laps_times[[#This Row],[7]]),"DNF",CONCATENATE(RANK(rounds_cum_time[[#This Row],[7]],rounds_cum_time[7],1),"."))</f>
        <v>71.</v>
      </c>
      <c r="Q65" s="141" t="str">
        <f>IF(ISBLANK(laps_times[[#This Row],[8]]),"DNF",CONCATENATE(RANK(rounds_cum_time[[#This Row],[8]],rounds_cum_time[8],1),"."))</f>
        <v>73.</v>
      </c>
      <c r="R65" s="141" t="str">
        <f>IF(ISBLANK(laps_times[[#This Row],[9]]),"DNF",CONCATENATE(RANK(rounds_cum_time[[#This Row],[9]],rounds_cum_time[9],1),"."))</f>
        <v>73.</v>
      </c>
      <c r="S65" s="141" t="str">
        <f>IF(ISBLANK(laps_times[[#This Row],[10]]),"DNF",CONCATENATE(RANK(rounds_cum_time[[#This Row],[10]],rounds_cum_time[10],1),"."))</f>
        <v>73.</v>
      </c>
      <c r="T65" s="141" t="str">
        <f>IF(ISBLANK(laps_times[[#This Row],[11]]),"DNF",CONCATENATE(RANK(rounds_cum_time[[#This Row],[11]],rounds_cum_time[11],1),"."))</f>
        <v>75.</v>
      </c>
      <c r="U65" s="141" t="str">
        <f>IF(ISBLANK(laps_times[[#This Row],[12]]),"DNF",CONCATENATE(RANK(rounds_cum_time[[#This Row],[12]],rounds_cum_time[12],1),"."))</f>
        <v>75.</v>
      </c>
      <c r="V65" s="141" t="str">
        <f>IF(ISBLANK(laps_times[[#This Row],[13]]),"DNF",CONCATENATE(RANK(rounds_cum_time[[#This Row],[13]],rounds_cum_time[13],1),"."))</f>
        <v>76.</v>
      </c>
      <c r="W65" s="141" t="str">
        <f>IF(ISBLANK(laps_times[[#This Row],[14]]),"DNF",CONCATENATE(RANK(rounds_cum_time[[#This Row],[14]],rounds_cum_time[14],1),"."))</f>
        <v>76.</v>
      </c>
      <c r="X65" s="141" t="str">
        <f>IF(ISBLANK(laps_times[[#This Row],[15]]),"DNF",CONCATENATE(RANK(rounds_cum_time[[#This Row],[15]],rounds_cum_time[15],1),"."))</f>
        <v>77.</v>
      </c>
      <c r="Y65" s="141" t="str">
        <f>IF(ISBLANK(laps_times[[#This Row],[16]]),"DNF",CONCATENATE(RANK(rounds_cum_time[[#This Row],[16]],rounds_cum_time[16],1),"."))</f>
        <v>77.</v>
      </c>
      <c r="Z65" s="141" t="str">
        <f>IF(ISBLANK(laps_times[[#This Row],[17]]),"DNF",CONCATENATE(RANK(rounds_cum_time[[#This Row],[17]],rounds_cum_time[17],1),"."))</f>
        <v>78.</v>
      </c>
      <c r="AA65" s="141" t="str">
        <f>IF(ISBLANK(laps_times[[#This Row],[18]]),"DNF",CONCATENATE(RANK(rounds_cum_time[[#This Row],[18]],rounds_cum_time[18],1),"."))</f>
        <v>78.</v>
      </c>
      <c r="AB65" s="141" t="str">
        <f>IF(ISBLANK(laps_times[[#This Row],[19]]),"DNF",CONCATENATE(RANK(rounds_cum_time[[#This Row],[19]],rounds_cum_time[19],1),"."))</f>
        <v>78.</v>
      </c>
      <c r="AC65" s="141" t="str">
        <f>IF(ISBLANK(laps_times[[#This Row],[20]]),"DNF",CONCATENATE(RANK(rounds_cum_time[[#This Row],[20]],rounds_cum_time[20],1),"."))</f>
        <v>77.</v>
      </c>
      <c r="AD65" s="141" t="str">
        <f>IF(ISBLANK(laps_times[[#This Row],[21]]),"DNF",CONCATENATE(RANK(rounds_cum_time[[#This Row],[21]],rounds_cum_time[21],1),"."))</f>
        <v>78.</v>
      </c>
      <c r="AE65" s="141" t="str">
        <f>IF(ISBLANK(laps_times[[#This Row],[22]]),"DNF",CONCATENATE(RANK(rounds_cum_time[[#This Row],[22]],rounds_cum_time[22],1),"."))</f>
        <v>77.</v>
      </c>
      <c r="AF65" s="141" t="str">
        <f>IF(ISBLANK(laps_times[[#This Row],[23]]),"DNF",CONCATENATE(RANK(rounds_cum_time[[#This Row],[23]],rounds_cum_time[23],1),"."))</f>
        <v>76.</v>
      </c>
      <c r="AG65" s="141" t="str">
        <f>IF(ISBLANK(laps_times[[#This Row],[24]]),"DNF",CONCATENATE(RANK(rounds_cum_time[[#This Row],[24]],rounds_cum_time[24],1),"."))</f>
        <v>75.</v>
      </c>
      <c r="AH65" s="141" t="str">
        <f>IF(ISBLANK(laps_times[[#This Row],[25]]),"DNF",CONCATENATE(RANK(rounds_cum_time[[#This Row],[25]],rounds_cum_time[25],1),"."))</f>
        <v>76.</v>
      </c>
      <c r="AI65" s="141" t="str">
        <f>IF(ISBLANK(laps_times[[#This Row],[26]]),"DNF",CONCATENATE(RANK(rounds_cum_time[[#This Row],[26]],rounds_cum_time[26],1),"."))</f>
        <v>75.</v>
      </c>
      <c r="AJ65" s="141" t="str">
        <f>IF(ISBLANK(laps_times[[#This Row],[27]]),"DNF",CONCATENATE(RANK(rounds_cum_time[[#This Row],[27]],rounds_cum_time[27],1),"."))</f>
        <v>75.</v>
      </c>
      <c r="AK65" s="141" t="str">
        <f>IF(ISBLANK(laps_times[[#This Row],[28]]),"DNF",CONCATENATE(RANK(rounds_cum_time[[#This Row],[28]],rounds_cum_time[28],1),"."))</f>
        <v>76.</v>
      </c>
      <c r="AL65" s="141" t="str">
        <f>IF(ISBLANK(laps_times[[#This Row],[29]]),"DNF",CONCATENATE(RANK(rounds_cum_time[[#This Row],[29]],rounds_cum_time[29],1),"."))</f>
        <v>75.</v>
      </c>
      <c r="AM65" s="141" t="str">
        <f>IF(ISBLANK(laps_times[[#This Row],[30]]),"DNF",CONCATENATE(RANK(rounds_cum_time[[#This Row],[30]],rounds_cum_time[30],1),"."))</f>
        <v>75.</v>
      </c>
      <c r="AN65" s="141" t="str">
        <f>IF(ISBLANK(laps_times[[#This Row],[31]]),"DNF",CONCATENATE(RANK(rounds_cum_time[[#This Row],[31]],rounds_cum_time[31],1),"."))</f>
        <v>76.</v>
      </c>
      <c r="AO65" s="141" t="str">
        <f>IF(ISBLANK(laps_times[[#This Row],[32]]),"DNF",CONCATENATE(RANK(rounds_cum_time[[#This Row],[32]],rounds_cum_time[32],1),"."))</f>
        <v>76.</v>
      </c>
      <c r="AP65" s="141" t="str">
        <f>IF(ISBLANK(laps_times[[#This Row],[33]]),"DNF",CONCATENATE(RANK(rounds_cum_time[[#This Row],[33]],rounds_cum_time[33],1),"."))</f>
        <v>76.</v>
      </c>
      <c r="AQ65" s="141" t="str">
        <f>IF(ISBLANK(laps_times[[#This Row],[34]]),"DNF",CONCATENATE(RANK(rounds_cum_time[[#This Row],[34]],rounds_cum_time[34],1),"."))</f>
        <v>77.</v>
      </c>
      <c r="AR65" s="141" t="str">
        <f>IF(ISBLANK(laps_times[[#This Row],[35]]),"DNF",CONCATENATE(RANK(rounds_cum_time[[#This Row],[35]],rounds_cum_time[35],1),"."))</f>
        <v>76.</v>
      </c>
      <c r="AS65" s="141" t="str">
        <f>IF(ISBLANK(laps_times[[#This Row],[36]]),"DNF",CONCATENATE(RANK(rounds_cum_time[[#This Row],[36]],rounds_cum_time[36],1),"."))</f>
        <v>77.</v>
      </c>
      <c r="AT65" s="141" t="str">
        <f>IF(ISBLANK(laps_times[[#This Row],[37]]),"DNF",CONCATENATE(RANK(rounds_cum_time[[#This Row],[37]],rounds_cum_time[37],1),"."))</f>
        <v>77.</v>
      </c>
      <c r="AU65" s="141" t="str">
        <f>IF(ISBLANK(laps_times[[#This Row],[38]]),"DNF",CONCATENATE(RANK(rounds_cum_time[[#This Row],[38]],rounds_cum_time[38],1),"."))</f>
        <v>77.</v>
      </c>
      <c r="AV65" s="141" t="str">
        <f>IF(ISBLANK(laps_times[[#This Row],[39]]),"DNF",CONCATENATE(RANK(rounds_cum_time[[#This Row],[39]],rounds_cum_time[39],1),"."))</f>
        <v>77.</v>
      </c>
      <c r="AW65" s="141" t="str">
        <f>IF(ISBLANK(laps_times[[#This Row],[40]]),"DNF",CONCATENATE(RANK(rounds_cum_time[[#This Row],[40]],rounds_cum_time[40],1),"."))</f>
        <v>76.</v>
      </c>
      <c r="AX65" s="141" t="str">
        <f>IF(ISBLANK(laps_times[[#This Row],[41]]),"DNF",CONCATENATE(RANK(rounds_cum_time[[#This Row],[41]],rounds_cum_time[41],1),"."))</f>
        <v>75.</v>
      </c>
      <c r="AY65" s="141" t="str">
        <f>IF(ISBLANK(laps_times[[#This Row],[42]]),"DNF",CONCATENATE(RANK(rounds_cum_time[[#This Row],[42]],rounds_cum_time[42],1),"."))</f>
        <v>75.</v>
      </c>
      <c r="AZ65" s="141" t="str">
        <f>IF(ISBLANK(laps_times[[#This Row],[43]]),"DNF",CONCATENATE(RANK(rounds_cum_time[[#This Row],[43]],rounds_cum_time[43],1),"."))</f>
        <v>75.</v>
      </c>
      <c r="BA65" s="141" t="str">
        <f>IF(ISBLANK(laps_times[[#This Row],[44]]),"DNF",CONCATENATE(RANK(rounds_cum_time[[#This Row],[44]],rounds_cum_time[44],1),"."))</f>
        <v>74.</v>
      </c>
      <c r="BB65" s="141" t="str">
        <f>IF(ISBLANK(laps_times[[#This Row],[45]]),"DNF",CONCATENATE(RANK(rounds_cum_time[[#This Row],[45]],rounds_cum_time[45],1),"."))</f>
        <v>73.</v>
      </c>
      <c r="BC65" s="141" t="str">
        <f>IF(ISBLANK(laps_times[[#This Row],[46]]),"DNF",CONCATENATE(RANK(rounds_cum_time[[#This Row],[46]],rounds_cum_time[46],1),"."))</f>
        <v>73.</v>
      </c>
      <c r="BD65" s="141" t="str">
        <f>IF(ISBLANK(laps_times[[#This Row],[47]]),"DNF",CONCATENATE(RANK(rounds_cum_time[[#This Row],[47]],rounds_cum_time[47],1),"."))</f>
        <v>73.</v>
      </c>
      <c r="BE65" s="141" t="str">
        <f>IF(ISBLANK(laps_times[[#This Row],[48]]),"DNF",CONCATENATE(RANK(rounds_cum_time[[#This Row],[48]],rounds_cum_time[48],1),"."))</f>
        <v>73.</v>
      </c>
      <c r="BF65" s="141" t="str">
        <f>IF(ISBLANK(laps_times[[#This Row],[49]]),"DNF",CONCATENATE(RANK(rounds_cum_time[[#This Row],[49]],rounds_cum_time[49],1),"."))</f>
        <v>72.</v>
      </c>
      <c r="BG65" s="141" t="str">
        <f>IF(ISBLANK(laps_times[[#This Row],[50]]),"DNF",CONCATENATE(RANK(rounds_cum_time[[#This Row],[50]],rounds_cum_time[50],1),"."))</f>
        <v>72.</v>
      </c>
      <c r="BH65" s="141" t="str">
        <f>IF(ISBLANK(laps_times[[#This Row],[51]]),"DNF",CONCATENATE(RANK(rounds_cum_time[[#This Row],[51]],rounds_cum_time[51],1),"."))</f>
        <v>70.</v>
      </c>
      <c r="BI65" s="141" t="str">
        <f>IF(ISBLANK(laps_times[[#This Row],[52]]),"DNF",CONCATENATE(RANK(rounds_cum_time[[#This Row],[52]],rounds_cum_time[52],1),"."))</f>
        <v>68.</v>
      </c>
      <c r="BJ65" s="141" t="str">
        <f>IF(ISBLANK(laps_times[[#This Row],[53]]),"DNF",CONCATENATE(RANK(rounds_cum_time[[#This Row],[53]],rounds_cum_time[53],1),"."))</f>
        <v>66.</v>
      </c>
      <c r="BK65" s="141" t="str">
        <f>IF(ISBLANK(laps_times[[#This Row],[54]]),"DNF",CONCATENATE(RANK(rounds_cum_time[[#This Row],[54]],rounds_cum_time[54],1),"."))</f>
        <v>65.</v>
      </c>
      <c r="BL65" s="141" t="str">
        <f>IF(ISBLANK(laps_times[[#This Row],[55]]),"DNF",CONCATENATE(RANK(rounds_cum_time[[#This Row],[55]],rounds_cum_time[55],1),"."))</f>
        <v>64.</v>
      </c>
      <c r="BM65" s="141" t="str">
        <f>IF(ISBLANK(laps_times[[#This Row],[56]]),"DNF",CONCATENATE(RANK(rounds_cum_time[[#This Row],[56]],rounds_cum_time[56],1),"."))</f>
        <v>64.</v>
      </c>
      <c r="BN65" s="141" t="str">
        <f>IF(ISBLANK(laps_times[[#This Row],[57]]),"DNF",CONCATENATE(RANK(rounds_cum_time[[#This Row],[57]],rounds_cum_time[57],1),"."))</f>
        <v>63.</v>
      </c>
      <c r="BO65" s="141" t="str">
        <f>IF(ISBLANK(laps_times[[#This Row],[58]]),"DNF",CONCATENATE(RANK(rounds_cum_time[[#This Row],[58]],rounds_cum_time[58],1),"."))</f>
        <v>62.</v>
      </c>
      <c r="BP65" s="141" t="str">
        <f>IF(ISBLANK(laps_times[[#This Row],[59]]),"DNF",CONCATENATE(RANK(rounds_cum_time[[#This Row],[59]],rounds_cum_time[59],1),"."))</f>
        <v>62.</v>
      </c>
      <c r="BQ65" s="141" t="str">
        <f>IF(ISBLANK(laps_times[[#This Row],[60]]),"DNF",CONCATENATE(RANK(rounds_cum_time[[#This Row],[60]],rounds_cum_time[60],1),"."))</f>
        <v>60.</v>
      </c>
      <c r="BR65" s="141" t="str">
        <f>IF(ISBLANK(laps_times[[#This Row],[61]]),"DNF",CONCATENATE(RANK(rounds_cum_time[[#This Row],[61]],rounds_cum_time[61],1),"."))</f>
        <v>60.</v>
      </c>
      <c r="BS65" s="141" t="str">
        <f>IF(ISBLANK(laps_times[[#This Row],[62]]),"DNF",CONCATENATE(RANK(rounds_cum_time[[#This Row],[62]],rounds_cum_time[62],1),"."))</f>
        <v>60.</v>
      </c>
      <c r="BT65" s="142" t="str">
        <f>IF(ISBLANK(laps_times[[#This Row],[63]]),"DNF",CONCATENATE(RANK(rounds_cum_time[[#This Row],[63]],rounds_cum_time[63],1),"."))</f>
        <v>60.</v>
      </c>
    </row>
    <row r="66" spans="2:72" x14ac:dyDescent="0.2">
      <c r="B66" s="130">
        <f>laps_times[[#This Row],[poř]]</f>
        <v>61</v>
      </c>
      <c r="C66" s="140">
        <f>laps_times[[#This Row],[s.č.]]</f>
        <v>66</v>
      </c>
      <c r="D66" s="131" t="str">
        <f>laps_times[[#This Row],[jméno]]</f>
        <v>Kocourek Jan</v>
      </c>
      <c r="E66" s="132">
        <f>laps_times[[#This Row],[roč]]</f>
        <v>1966</v>
      </c>
      <c r="F66" s="132" t="str">
        <f>laps_times[[#This Row],[kat]]</f>
        <v>M4</v>
      </c>
      <c r="G66" s="132">
        <f>laps_times[[#This Row],[poř_kat]]</f>
        <v>10</v>
      </c>
      <c r="H66" s="131" t="str">
        <f>IF(ISBLANK(laps_times[[#This Row],[klub]]),"-",laps_times[[#This Row],[klub]])</f>
        <v>SAYERLACK</v>
      </c>
      <c r="I66" s="134">
        <f>laps_times[[#This Row],[celk. čas]]</f>
        <v>0.15325629629629631</v>
      </c>
      <c r="J66" s="141" t="str">
        <f>IF(ISBLANK(laps_times[[#This Row],[1]]),"DNF",CONCATENATE(RANK(rounds_cum_time[[#This Row],[1]],rounds_cum_time[1],1),"."))</f>
        <v>40.</v>
      </c>
      <c r="K66" s="141" t="str">
        <f>IF(ISBLANK(laps_times[[#This Row],[2]]),"DNF",CONCATENATE(RANK(rounds_cum_time[[#This Row],[2]],rounds_cum_time[2],1),"."))</f>
        <v>46.</v>
      </c>
      <c r="L66" s="141" t="str">
        <f>IF(ISBLANK(laps_times[[#This Row],[3]]),"DNF",CONCATENATE(RANK(rounds_cum_time[[#This Row],[3]],rounds_cum_time[3],1),"."))</f>
        <v>49.</v>
      </c>
      <c r="M66" s="141" t="str">
        <f>IF(ISBLANK(laps_times[[#This Row],[4]]),"DNF",CONCATENATE(RANK(rounds_cum_time[[#This Row],[4]],rounds_cum_time[4],1),"."))</f>
        <v>50.</v>
      </c>
      <c r="N66" s="141" t="str">
        <f>IF(ISBLANK(laps_times[[#This Row],[5]]),"DNF",CONCATENATE(RANK(rounds_cum_time[[#This Row],[5]],rounds_cum_time[5],1),"."))</f>
        <v>50.</v>
      </c>
      <c r="O66" s="141" t="str">
        <f>IF(ISBLANK(laps_times[[#This Row],[6]]),"DNF",CONCATENATE(RANK(rounds_cum_time[[#This Row],[6]],rounds_cum_time[6],1),"."))</f>
        <v>68.</v>
      </c>
      <c r="P66" s="141" t="str">
        <f>IF(ISBLANK(laps_times[[#This Row],[7]]),"DNF",CONCATENATE(RANK(rounds_cum_time[[#This Row],[7]],rounds_cum_time[7],1),"."))</f>
        <v>69.</v>
      </c>
      <c r="Q66" s="141" t="str">
        <f>IF(ISBLANK(laps_times[[#This Row],[8]]),"DNF",CONCATENATE(RANK(rounds_cum_time[[#This Row],[8]],rounds_cum_time[8],1),"."))</f>
        <v>72.</v>
      </c>
      <c r="R66" s="141" t="str">
        <f>IF(ISBLANK(laps_times[[#This Row],[9]]),"DNF",CONCATENATE(RANK(rounds_cum_time[[#This Row],[9]],rounds_cum_time[9],1),"."))</f>
        <v>72.</v>
      </c>
      <c r="S66" s="141" t="str">
        <f>IF(ISBLANK(laps_times[[#This Row],[10]]),"DNF",CONCATENATE(RANK(rounds_cum_time[[#This Row],[10]],rounds_cum_time[10],1),"."))</f>
        <v>72.</v>
      </c>
      <c r="T66" s="141" t="str">
        <f>IF(ISBLANK(laps_times[[#This Row],[11]]),"DNF",CONCATENATE(RANK(rounds_cum_time[[#This Row],[11]],rounds_cum_time[11],1),"."))</f>
        <v>76.</v>
      </c>
      <c r="U66" s="141" t="str">
        <f>IF(ISBLANK(laps_times[[#This Row],[12]]),"DNF",CONCATENATE(RANK(rounds_cum_time[[#This Row],[12]],rounds_cum_time[12],1),"."))</f>
        <v>76.</v>
      </c>
      <c r="V66" s="141" t="str">
        <f>IF(ISBLANK(laps_times[[#This Row],[13]]),"DNF",CONCATENATE(RANK(rounds_cum_time[[#This Row],[13]],rounds_cum_time[13],1),"."))</f>
        <v>75.</v>
      </c>
      <c r="W66" s="141" t="str">
        <f>IF(ISBLANK(laps_times[[#This Row],[14]]),"DNF",CONCATENATE(RANK(rounds_cum_time[[#This Row],[14]],rounds_cum_time[14],1),"."))</f>
        <v>77.</v>
      </c>
      <c r="X66" s="141" t="str">
        <f>IF(ISBLANK(laps_times[[#This Row],[15]]),"DNF",CONCATENATE(RANK(rounds_cum_time[[#This Row],[15]],rounds_cum_time[15],1),"."))</f>
        <v>76.</v>
      </c>
      <c r="Y66" s="141" t="str">
        <f>IF(ISBLANK(laps_times[[#This Row],[16]]),"DNF",CONCATENATE(RANK(rounds_cum_time[[#This Row],[16]],rounds_cum_time[16],1),"."))</f>
        <v>78.</v>
      </c>
      <c r="Z66" s="141" t="str">
        <f>IF(ISBLANK(laps_times[[#This Row],[17]]),"DNF",CONCATENATE(RANK(rounds_cum_time[[#This Row],[17]],rounds_cum_time[17],1),"."))</f>
        <v>77.</v>
      </c>
      <c r="AA66" s="141" t="str">
        <f>IF(ISBLANK(laps_times[[#This Row],[18]]),"DNF",CONCATENATE(RANK(rounds_cum_time[[#This Row],[18]],rounds_cum_time[18],1),"."))</f>
        <v>77.</v>
      </c>
      <c r="AB66" s="141" t="str">
        <f>IF(ISBLANK(laps_times[[#This Row],[19]]),"DNF",CONCATENATE(RANK(rounds_cum_time[[#This Row],[19]],rounds_cum_time[19],1),"."))</f>
        <v>77.</v>
      </c>
      <c r="AC66" s="141" t="str">
        <f>IF(ISBLANK(laps_times[[#This Row],[20]]),"DNF",CONCATENATE(RANK(rounds_cum_time[[#This Row],[20]],rounds_cum_time[20],1),"."))</f>
        <v>78.</v>
      </c>
      <c r="AD66" s="141" t="str">
        <f>IF(ISBLANK(laps_times[[#This Row],[21]]),"DNF",CONCATENATE(RANK(rounds_cum_time[[#This Row],[21]],rounds_cum_time[21],1),"."))</f>
        <v>79.</v>
      </c>
      <c r="AE66" s="141" t="str">
        <f>IF(ISBLANK(laps_times[[#This Row],[22]]),"DNF",CONCATENATE(RANK(rounds_cum_time[[#This Row],[22]],rounds_cum_time[22],1),"."))</f>
        <v>78.</v>
      </c>
      <c r="AF66" s="141" t="str">
        <f>IF(ISBLANK(laps_times[[#This Row],[23]]),"DNF",CONCATENATE(RANK(rounds_cum_time[[#This Row],[23]],rounds_cum_time[23],1),"."))</f>
        <v>78.</v>
      </c>
      <c r="AG66" s="141" t="str">
        <f>IF(ISBLANK(laps_times[[#This Row],[24]]),"DNF",CONCATENATE(RANK(rounds_cum_time[[#This Row],[24]],rounds_cum_time[24],1),"."))</f>
        <v>76.</v>
      </c>
      <c r="AH66" s="141" t="str">
        <f>IF(ISBLANK(laps_times[[#This Row],[25]]),"DNF",CONCATENATE(RANK(rounds_cum_time[[#This Row],[25]],rounds_cum_time[25],1),"."))</f>
        <v>75.</v>
      </c>
      <c r="AI66" s="141" t="str">
        <f>IF(ISBLANK(laps_times[[#This Row],[26]]),"DNF",CONCATENATE(RANK(rounds_cum_time[[#This Row],[26]],rounds_cum_time[26],1),"."))</f>
        <v>76.</v>
      </c>
      <c r="AJ66" s="141" t="str">
        <f>IF(ISBLANK(laps_times[[#This Row],[27]]),"DNF",CONCATENATE(RANK(rounds_cum_time[[#This Row],[27]],rounds_cum_time[27],1),"."))</f>
        <v>76.</v>
      </c>
      <c r="AK66" s="141" t="str">
        <f>IF(ISBLANK(laps_times[[#This Row],[28]]),"DNF",CONCATENATE(RANK(rounds_cum_time[[#This Row],[28]],rounds_cum_time[28],1),"."))</f>
        <v>75.</v>
      </c>
      <c r="AL66" s="141" t="str">
        <f>IF(ISBLANK(laps_times[[#This Row],[29]]),"DNF",CONCATENATE(RANK(rounds_cum_time[[#This Row],[29]],rounds_cum_time[29],1),"."))</f>
        <v>76.</v>
      </c>
      <c r="AM66" s="141" t="str">
        <f>IF(ISBLANK(laps_times[[#This Row],[30]]),"DNF",CONCATENATE(RANK(rounds_cum_time[[#This Row],[30]],rounds_cum_time[30],1),"."))</f>
        <v>76.</v>
      </c>
      <c r="AN66" s="141" t="str">
        <f>IF(ISBLANK(laps_times[[#This Row],[31]]),"DNF",CONCATENATE(RANK(rounds_cum_time[[#This Row],[31]],rounds_cum_time[31],1),"."))</f>
        <v>75.</v>
      </c>
      <c r="AO66" s="141" t="str">
        <f>IF(ISBLANK(laps_times[[#This Row],[32]]),"DNF",CONCATENATE(RANK(rounds_cum_time[[#This Row],[32]],rounds_cum_time[32],1),"."))</f>
        <v>75.</v>
      </c>
      <c r="AP66" s="141" t="str">
        <f>IF(ISBLANK(laps_times[[#This Row],[33]]),"DNF",CONCATENATE(RANK(rounds_cum_time[[#This Row],[33]],rounds_cum_time[33],1),"."))</f>
        <v>75.</v>
      </c>
      <c r="AQ66" s="141" t="str">
        <f>IF(ISBLANK(laps_times[[#This Row],[34]]),"DNF",CONCATENATE(RANK(rounds_cum_time[[#This Row],[34]],rounds_cum_time[34],1),"."))</f>
        <v>78.</v>
      </c>
      <c r="AR66" s="141" t="str">
        <f>IF(ISBLANK(laps_times[[#This Row],[35]]),"DNF",CONCATENATE(RANK(rounds_cum_time[[#This Row],[35]],rounds_cum_time[35],1),"."))</f>
        <v>77.</v>
      </c>
      <c r="AS66" s="141" t="str">
        <f>IF(ISBLANK(laps_times[[#This Row],[36]]),"DNF",CONCATENATE(RANK(rounds_cum_time[[#This Row],[36]],rounds_cum_time[36],1),"."))</f>
        <v>76.</v>
      </c>
      <c r="AT66" s="141" t="str">
        <f>IF(ISBLANK(laps_times[[#This Row],[37]]),"DNF",CONCATENATE(RANK(rounds_cum_time[[#This Row],[37]],rounds_cum_time[37],1),"."))</f>
        <v>76.</v>
      </c>
      <c r="AU66" s="141" t="str">
        <f>IF(ISBLANK(laps_times[[#This Row],[38]]),"DNF",CONCATENATE(RANK(rounds_cum_time[[#This Row],[38]],rounds_cum_time[38],1),"."))</f>
        <v>76.</v>
      </c>
      <c r="AV66" s="141" t="str">
        <f>IF(ISBLANK(laps_times[[#This Row],[39]]),"DNF",CONCATENATE(RANK(rounds_cum_time[[#This Row],[39]],rounds_cum_time[39],1),"."))</f>
        <v>76.</v>
      </c>
      <c r="AW66" s="141" t="str">
        <f>IF(ISBLANK(laps_times[[#This Row],[40]]),"DNF",CONCATENATE(RANK(rounds_cum_time[[#This Row],[40]],rounds_cum_time[40],1),"."))</f>
        <v>75.</v>
      </c>
      <c r="AX66" s="141" t="str">
        <f>IF(ISBLANK(laps_times[[#This Row],[41]]),"DNF",CONCATENATE(RANK(rounds_cum_time[[#This Row],[41]],rounds_cum_time[41],1),"."))</f>
        <v>74.</v>
      </c>
      <c r="AY66" s="141" t="str">
        <f>IF(ISBLANK(laps_times[[#This Row],[42]]),"DNF",CONCATENATE(RANK(rounds_cum_time[[#This Row],[42]],rounds_cum_time[42],1),"."))</f>
        <v>74.</v>
      </c>
      <c r="AZ66" s="141" t="str">
        <f>IF(ISBLANK(laps_times[[#This Row],[43]]),"DNF",CONCATENATE(RANK(rounds_cum_time[[#This Row],[43]],rounds_cum_time[43],1),"."))</f>
        <v>74.</v>
      </c>
      <c r="BA66" s="141" t="str">
        <f>IF(ISBLANK(laps_times[[#This Row],[44]]),"DNF",CONCATENATE(RANK(rounds_cum_time[[#This Row],[44]],rounds_cum_time[44],1),"."))</f>
        <v>73.</v>
      </c>
      <c r="BB66" s="141" t="str">
        <f>IF(ISBLANK(laps_times[[#This Row],[45]]),"DNF",CONCATENATE(RANK(rounds_cum_time[[#This Row],[45]],rounds_cum_time[45],1),"."))</f>
        <v>72.</v>
      </c>
      <c r="BC66" s="141" t="str">
        <f>IF(ISBLANK(laps_times[[#This Row],[46]]),"DNF",CONCATENATE(RANK(rounds_cum_time[[#This Row],[46]],rounds_cum_time[46],1),"."))</f>
        <v>72.</v>
      </c>
      <c r="BD66" s="141" t="str">
        <f>IF(ISBLANK(laps_times[[#This Row],[47]]),"DNF",CONCATENATE(RANK(rounds_cum_time[[#This Row],[47]],rounds_cum_time[47],1),"."))</f>
        <v>72.</v>
      </c>
      <c r="BE66" s="141" t="str">
        <f>IF(ISBLANK(laps_times[[#This Row],[48]]),"DNF",CONCATENATE(RANK(rounds_cum_time[[#This Row],[48]],rounds_cum_time[48],1),"."))</f>
        <v>72.</v>
      </c>
      <c r="BF66" s="141" t="str">
        <f>IF(ISBLANK(laps_times[[#This Row],[49]]),"DNF",CONCATENATE(RANK(rounds_cum_time[[#This Row],[49]],rounds_cum_time[49],1),"."))</f>
        <v>69.</v>
      </c>
      <c r="BG66" s="141" t="str">
        <f>IF(ISBLANK(laps_times[[#This Row],[50]]),"DNF",CONCATENATE(RANK(rounds_cum_time[[#This Row],[50]],rounds_cum_time[50],1),"."))</f>
        <v>68.</v>
      </c>
      <c r="BH66" s="141" t="str">
        <f>IF(ISBLANK(laps_times[[#This Row],[51]]),"DNF",CONCATENATE(RANK(rounds_cum_time[[#This Row],[51]],rounds_cum_time[51],1),"."))</f>
        <v>67.</v>
      </c>
      <c r="BI66" s="141" t="str">
        <f>IF(ISBLANK(laps_times[[#This Row],[52]]),"DNF",CONCATENATE(RANK(rounds_cum_time[[#This Row],[52]],rounds_cum_time[52],1),"."))</f>
        <v>65.</v>
      </c>
      <c r="BJ66" s="141" t="str">
        <f>IF(ISBLANK(laps_times[[#This Row],[53]]),"DNF",CONCATENATE(RANK(rounds_cum_time[[#This Row],[53]],rounds_cum_time[53],1),"."))</f>
        <v>65.</v>
      </c>
      <c r="BK66" s="141" t="str">
        <f>IF(ISBLANK(laps_times[[#This Row],[54]]),"DNF",CONCATENATE(RANK(rounds_cum_time[[#This Row],[54]],rounds_cum_time[54],1),"."))</f>
        <v>64.</v>
      </c>
      <c r="BL66" s="141" t="str">
        <f>IF(ISBLANK(laps_times[[#This Row],[55]]),"DNF",CONCATENATE(RANK(rounds_cum_time[[#This Row],[55]],rounds_cum_time[55],1),"."))</f>
        <v>63.</v>
      </c>
      <c r="BM66" s="141" t="str">
        <f>IF(ISBLANK(laps_times[[#This Row],[56]]),"DNF",CONCATENATE(RANK(rounds_cum_time[[#This Row],[56]],rounds_cum_time[56],1),"."))</f>
        <v>61.</v>
      </c>
      <c r="BN66" s="141" t="str">
        <f>IF(ISBLANK(laps_times[[#This Row],[57]]),"DNF",CONCATENATE(RANK(rounds_cum_time[[#This Row],[57]],rounds_cum_time[57],1),"."))</f>
        <v>61.</v>
      </c>
      <c r="BO66" s="141" t="str">
        <f>IF(ISBLANK(laps_times[[#This Row],[58]]),"DNF",CONCATENATE(RANK(rounds_cum_time[[#This Row],[58]],rounds_cum_time[58],1),"."))</f>
        <v>61.</v>
      </c>
      <c r="BP66" s="141" t="str">
        <f>IF(ISBLANK(laps_times[[#This Row],[59]]),"DNF",CONCATENATE(RANK(rounds_cum_time[[#This Row],[59]],rounds_cum_time[59],1),"."))</f>
        <v>61.</v>
      </c>
      <c r="BQ66" s="141" t="str">
        <f>IF(ISBLANK(laps_times[[#This Row],[60]]),"DNF",CONCATENATE(RANK(rounds_cum_time[[#This Row],[60]],rounds_cum_time[60],1),"."))</f>
        <v>61.</v>
      </c>
      <c r="BR66" s="141" t="str">
        <f>IF(ISBLANK(laps_times[[#This Row],[61]]),"DNF",CONCATENATE(RANK(rounds_cum_time[[#This Row],[61]],rounds_cum_time[61],1),"."))</f>
        <v>61.</v>
      </c>
      <c r="BS66" s="141" t="str">
        <f>IF(ISBLANK(laps_times[[#This Row],[62]]),"DNF",CONCATENATE(RANK(rounds_cum_time[[#This Row],[62]],rounds_cum_time[62],1),"."))</f>
        <v>61.</v>
      </c>
      <c r="BT66" s="142" t="str">
        <f>IF(ISBLANK(laps_times[[#This Row],[63]]),"DNF",CONCATENATE(RANK(rounds_cum_time[[#This Row],[63]],rounds_cum_time[63],1),"."))</f>
        <v>61.</v>
      </c>
    </row>
    <row r="67" spans="2:72" x14ac:dyDescent="0.2">
      <c r="B67" s="130">
        <f>laps_times[[#This Row],[poř]]</f>
        <v>62</v>
      </c>
      <c r="C67" s="140">
        <f>laps_times[[#This Row],[s.č.]]</f>
        <v>56</v>
      </c>
      <c r="D67" s="131" t="str">
        <f>laps_times[[#This Row],[jméno]]</f>
        <v>Gruberova Markéta</v>
      </c>
      <c r="E67" s="132">
        <f>laps_times[[#This Row],[roč]]</f>
        <v>1982</v>
      </c>
      <c r="F67" s="132" t="str">
        <f>laps_times[[#This Row],[kat]]</f>
        <v>Z1</v>
      </c>
      <c r="G67" s="132">
        <f>laps_times[[#This Row],[poř_kat]]</f>
        <v>4</v>
      </c>
      <c r="H67" s="131" t="str">
        <f>IF(ISBLANK(laps_times[[#This Row],[klub]]),"-",laps_times[[#This Row],[klub]])</f>
        <v>MK Kladno</v>
      </c>
      <c r="I67" s="134">
        <f>laps_times[[#This Row],[celk. čas]]</f>
        <v>0.15362025462962961</v>
      </c>
      <c r="J67" s="141" t="str">
        <f>IF(ISBLANK(laps_times[[#This Row],[1]]),"DNF",CONCATENATE(RANK(rounds_cum_time[[#This Row],[1]],rounds_cum_time[1],1),"."))</f>
        <v>70.</v>
      </c>
      <c r="K67" s="141" t="str">
        <f>IF(ISBLANK(laps_times[[#This Row],[2]]),"DNF",CONCATENATE(RANK(rounds_cum_time[[#This Row],[2]],rounds_cum_time[2],1),"."))</f>
        <v>71.</v>
      </c>
      <c r="L67" s="141" t="str">
        <f>IF(ISBLANK(laps_times[[#This Row],[3]]),"DNF",CONCATENATE(RANK(rounds_cum_time[[#This Row],[3]],rounds_cum_time[3],1),"."))</f>
        <v>69.</v>
      </c>
      <c r="M67" s="141" t="str">
        <f>IF(ISBLANK(laps_times[[#This Row],[4]]),"DNF",CONCATENATE(RANK(rounds_cum_time[[#This Row],[4]],rounds_cum_time[4],1),"."))</f>
        <v>68.</v>
      </c>
      <c r="N67" s="141" t="str">
        <f>IF(ISBLANK(laps_times[[#This Row],[5]]),"DNF",CONCATENATE(RANK(rounds_cum_time[[#This Row],[5]],rounds_cum_time[5],1),"."))</f>
        <v>68.</v>
      </c>
      <c r="O67" s="141" t="str">
        <f>IF(ISBLANK(laps_times[[#This Row],[6]]),"DNF",CONCATENATE(RANK(rounds_cum_time[[#This Row],[6]],rounds_cum_time[6],1),"."))</f>
        <v>63.</v>
      </c>
      <c r="P67" s="141" t="str">
        <f>IF(ISBLANK(laps_times[[#This Row],[7]]),"DNF",CONCATENATE(RANK(rounds_cum_time[[#This Row],[7]],rounds_cum_time[7],1),"."))</f>
        <v>63.</v>
      </c>
      <c r="Q67" s="141" t="str">
        <f>IF(ISBLANK(laps_times[[#This Row],[8]]),"DNF",CONCATENATE(RANK(rounds_cum_time[[#This Row],[8]],rounds_cum_time[8],1),"."))</f>
        <v>62.</v>
      </c>
      <c r="R67" s="141" t="str">
        <f>IF(ISBLANK(laps_times[[#This Row],[9]]),"DNF",CONCATENATE(RANK(rounds_cum_time[[#This Row],[9]],rounds_cum_time[9],1),"."))</f>
        <v>64.</v>
      </c>
      <c r="S67" s="141" t="str">
        <f>IF(ISBLANK(laps_times[[#This Row],[10]]),"DNF",CONCATENATE(RANK(rounds_cum_time[[#This Row],[10]],rounds_cum_time[10],1),"."))</f>
        <v>65.</v>
      </c>
      <c r="T67" s="141" t="str">
        <f>IF(ISBLANK(laps_times[[#This Row],[11]]),"DNF",CONCATENATE(RANK(rounds_cum_time[[#This Row],[11]],rounds_cum_time[11],1),"."))</f>
        <v>64.</v>
      </c>
      <c r="U67" s="141" t="str">
        <f>IF(ISBLANK(laps_times[[#This Row],[12]]),"DNF",CONCATENATE(RANK(rounds_cum_time[[#This Row],[12]],rounds_cum_time[12],1),"."))</f>
        <v>64.</v>
      </c>
      <c r="V67" s="141" t="str">
        <f>IF(ISBLANK(laps_times[[#This Row],[13]]),"DNF",CONCATENATE(RANK(rounds_cum_time[[#This Row],[13]],rounds_cum_time[13],1),"."))</f>
        <v>60.</v>
      </c>
      <c r="W67" s="141" t="str">
        <f>IF(ISBLANK(laps_times[[#This Row],[14]]),"DNF",CONCATENATE(RANK(rounds_cum_time[[#This Row],[14]],rounds_cum_time[14],1),"."))</f>
        <v>55.</v>
      </c>
      <c r="X67" s="141" t="str">
        <f>IF(ISBLANK(laps_times[[#This Row],[15]]),"DNF",CONCATENATE(RANK(rounds_cum_time[[#This Row],[15]],rounds_cum_time[15],1),"."))</f>
        <v>55.</v>
      </c>
      <c r="Y67" s="141" t="str">
        <f>IF(ISBLANK(laps_times[[#This Row],[16]]),"DNF",CONCATENATE(RANK(rounds_cum_time[[#This Row],[16]],rounds_cum_time[16],1),"."))</f>
        <v>55.</v>
      </c>
      <c r="Z67" s="141" t="str">
        <f>IF(ISBLANK(laps_times[[#This Row],[17]]),"DNF",CONCATENATE(RANK(rounds_cum_time[[#This Row],[17]],rounds_cum_time[17],1),"."))</f>
        <v>54.</v>
      </c>
      <c r="AA67" s="141" t="str">
        <f>IF(ISBLANK(laps_times[[#This Row],[18]]),"DNF",CONCATENATE(RANK(rounds_cum_time[[#This Row],[18]],rounds_cum_time[18],1),"."))</f>
        <v>55.</v>
      </c>
      <c r="AB67" s="141" t="str">
        <f>IF(ISBLANK(laps_times[[#This Row],[19]]),"DNF",CONCATENATE(RANK(rounds_cum_time[[#This Row],[19]],rounds_cum_time[19],1),"."))</f>
        <v>55.</v>
      </c>
      <c r="AC67" s="141" t="str">
        <f>IF(ISBLANK(laps_times[[#This Row],[20]]),"DNF",CONCATENATE(RANK(rounds_cum_time[[#This Row],[20]],rounds_cum_time[20],1),"."))</f>
        <v>56.</v>
      </c>
      <c r="AD67" s="141" t="str">
        <f>IF(ISBLANK(laps_times[[#This Row],[21]]),"DNF",CONCATENATE(RANK(rounds_cum_time[[#This Row],[21]],rounds_cum_time[21],1),"."))</f>
        <v>56.</v>
      </c>
      <c r="AE67" s="141" t="str">
        <f>IF(ISBLANK(laps_times[[#This Row],[22]]),"DNF",CONCATENATE(RANK(rounds_cum_time[[#This Row],[22]],rounds_cum_time[22],1),"."))</f>
        <v>56.</v>
      </c>
      <c r="AF67" s="141" t="str">
        <f>IF(ISBLANK(laps_times[[#This Row],[23]]),"DNF",CONCATENATE(RANK(rounds_cum_time[[#This Row],[23]],rounds_cum_time[23],1),"."))</f>
        <v>59.</v>
      </c>
      <c r="AG67" s="141" t="str">
        <f>IF(ISBLANK(laps_times[[#This Row],[24]]),"DNF",CONCATENATE(RANK(rounds_cum_time[[#This Row],[24]],rounds_cum_time[24],1),"."))</f>
        <v>59.</v>
      </c>
      <c r="AH67" s="141" t="str">
        <f>IF(ISBLANK(laps_times[[#This Row],[25]]),"DNF",CONCATENATE(RANK(rounds_cum_time[[#This Row],[25]],rounds_cum_time[25],1),"."))</f>
        <v>64.</v>
      </c>
      <c r="AI67" s="141" t="str">
        <f>IF(ISBLANK(laps_times[[#This Row],[26]]),"DNF",CONCATENATE(RANK(rounds_cum_time[[#This Row],[26]],rounds_cum_time[26],1),"."))</f>
        <v>63.</v>
      </c>
      <c r="AJ67" s="141" t="str">
        <f>IF(ISBLANK(laps_times[[#This Row],[27]]),"DNF",CONCATENATE(RANK(rounds_cum_time[[#This Row],[27]],rounds_cum_time[27],1),"."))</f>
        <v>64.</v>
      </c>
      <c r="AK67" s="141" t="str">
        <f>IF(ISBLANK(laps_times[[#This Row],[28]]),"DNF",CONCATENATE(RANK(rounds_cum_time[[#This Row],[28]],rounds_cum_time[28],1),"."))</f>
        <v>64.</v>
      </c>
      <c r="AL67" s="141" t="str">
        <f>IF(ISBLANK(laps_times[[#This Row],[29]]),"DNF",CONCATENATE(RANK(rounds_cum_time[[#This Row],[29]],rounds_cum_time[29],1),"."))</f>
        <v>64.</v>
      </c>
      <c r="AM67" s="141" t="str">
        <f>IF(ISBLANK(laps_times[[#This Row],[30]]),"DNF",CONCATENATE(RANK(rounds_cum_time[[#This Row],[30]],rounds_cum_time[30],1),"."))</f>
        <v>64.</v>
      </c>
      <c r="AN67" s="141" t="str">
        <f>IF(ISBLANK(laps_times[[#This Row],[31]]),"DNF",CONCATENATE(RANK(rounds_cum_time[[#This Row],[31]],rounds_cum_time[31],1),"."))</f>
        <v>63.</v>
      </c>
      <c r="AO67" s="141" t="str">
        <f>IF(ISBLANK(laps_times[[#This Row],[32]]),"DNF",CONCATENATE(RANK(rounds_cum_time[[#This Row],[32]],rounds_cum_time[32],1),"."))</f>
        <v>64.</v>
      </c>
      <c r="AP67" s="141" t="str">
        <f>IF(ISBLANK(laps_times[[#This Row],[33]]),"DNF",CONCATENATE(RANK(rounds_cum_time[[#This Row],[33]],rounds_cum_time[33],1),"."))</f>
        <v>65.</v>
      </c>
      <c r="AQ67" s="141" t="str">
        <f>IF(ISBLANK(laps_times[[#This Row],[34]]),"DNF",CONCATENATE(RANK(rounds_cum_time[[#This Row],[34]],rounds_cum_time[34],1),"."))</f>
        <v>68.</v>
      </c>
      <c r="AR67" s="141" t="str">
        <f>IF(ISBLANK(laps_times[[#This Row],[35]]),"DNF",CONCATENATE(RANK(rounds_cum_time[[#This Row],[35]],rounds_cum_time[35],1),"."))</f>
        <v>67.</v>
      </c>
      <c r="AS67" s="141" t="str">
        <f>IF(ISBLANK(laps_times[[#This Row],[36]]),"DNF",CONCATENATE(RANK(rounds_cum_time[[#This Row],[36]],rounds_cum_time[36],1),"."))</f>
        <v>69.</v>
      </c>
      <c r="AT67" s="141" t="str">
        <f>IF(ISBLANK(laps_times[[#This Row],[37]]),"DNF",CONCATENATE(RANK(rounds_cum_time[[#This Row],[37]],rounds_cum_time[37],1),"."))</f>
        <v>69.</v>
      </c>
      <c r="AU67" s="141" t="str">
        <f>IF(ISBLANK(laps_times[[#This Row],[38]]),"DNF",CONCATENATE(RANK(rounds_cum_time[[#This Row],[38]],rounds_cum_time[38],1),"."))</f>
        <v>69.</v>
      </c>
      <c r="AV67" s="141" t="str">
        <f>IF(ISBLANK(laps_times[[#This Row],[39]]),"DNF",CONCATENATE(RANK(rounds_cum_time[[#This Row],[39]],rounds_cum_time[39],1),"."))</f>
        <v>69.</v>
      </c>
      <c r="AW67" s="141" t="str">
        <f>IF(ISBLANK(laps_times[[#This Row],[40]]),"DNF",CONCATENATE(RANK(rounds_cum_time[[#This Row],[40]],rounds_cum_time[40],1),"."))</f>
        <v>68.</v>
      </c>
      <c r="AX67" s="141" t="str">
        <f>IF(ISBLANK(laps_times[[#This Row],[41]]),"DNF",CONCATENATE(RANK(rounds_cum_time[[#This Row],[41]],rounds_cum_time[41],1),"."))</f>
        <v>68.</v>
      </c>
      <c r="AY67" s="141" t="str">
        <f>IF(ISBLANK(laps_times[[#This Row],[42]]),"DNF",CONCATENATE(RANK(rounds_cum_time[[#This Row],[42]],rounds_cum_time[42],1),"."))</f>
        <v>67.</v>
      </c>
      <c r="AZ67" s="141" t="str">
        <f>IF(ISBLANK(laps_times[[#This Row],[43]]),"DNF",CONCATENATE(RANK(rounds_cum_time[[#This Row],[43]],rounds_cum_time[43],1),"."))</f>
        <v>67.</v>
      </c>
      <c r="BA67" s="141" t="str">
        <f>IF(ISBLANK(laps_times[[#This Row],[44]]),"DNF",CONCATENATE(RANK(rounds_cum_time[[#This Row],[44]],rounds_cum_time[44],1),"."))</f>
        <v>67.</v>
      </c>
      <c r="BB67" s="141" t="str">
        <f>IF(ISBLANK(laps_times[[#This Row],[45]]),"DNF",CONCATENATE(RANK(rounds_cum_time[[#This Row],[45]],rounds_cum_time[45],1),"."))</f>
        <v>70.</v>
      </c>
      <c r="BC67" s="141" t="str">
        <f>IF(ISBLANK(laps_times[[#This Row],[46]]),"DNF",CONCATENATE(RANK(rounds_cum_time[[#This Row],[46]],rounds_cum_time[46],1),"."))</f>
        <v>70.</v>
      </c>
      <c r="BD67" s="141" t="str">
        <f>IF(ISBLANK(laps_times[[#This Row],[47]]),"DNF",CONCATENATE(RANK(rounds_cum_time[[#This Row],[47]],rounds_cum_time[47],1),"."))</f>
        <v>70.</v>
      </c>
      <c r="BE67" s="141" t="str">
        <f>IF(ISBLANK(laps_times[[#This Row],[48]]),"DNF",CONCATENATE(RANK(rounds_cum_time[[#This Row],[48]],rounds_cum_time[48],1),"."))</f>
        <v>71.</v>
      </c>
      <c r="BF67" s="141" t="str">
        <f>IF(ISBLANK(laps_times[[#This Row],[49]]),"DNF",CONCATENATE(RANK(rounds_cum_time[[#This Row],[49]],rounds_cum_time[49],1),"."))</f>
        <v>71.</v>
      </c>
      <c r="BG67" s="141" t="str">
        <f>IF(ISBLANK(laps_times[[#This Row],[50]]),"DNF",CONCATENATE(RANK(rounds_cum_time[[#This Row],[50]],rounds_cum_time[50],1),"."))</f>
        <v>70.</v>
      </c>
      <c r="BH67" s="141" t="str">
        <f>IF(ISBLANK(laps_times[[#This Row],[51]]),"DNF",CONCATENATE(RANK(rounds_cum_time[[#This Row],[51]],rounds_cum_time[51],1),"."))</f>
        <v>69.</v>
      </c>
      <c r="BI67" s="141" t="str">
        <f>IF(ISBLANK(laps_times[[#This Row],[52]]),"DNF",CONCATENATE(RANK(rounds_cum_time[[#This Row],[52]],rounds_cum_time[52],1),"."))</f>
        <v>69.</v>
      </c>
      <c r="BJ67" s="141" t="str">
        <f>IF(ISBLANK(laps_times[[#This Row],[53]]),"DNF",CONCATENATE(RANK(rounds_cum_time[[#This Row],[53]],rounds_cum_time[53],1),"."))</f>
        <v>69.</v>
      </c>
      <c r="BK67" s="141" t="str">
        <f>IF(ISBLANK(laps_times[[#This Row],[54]]),"DNF",CONCATENATE(RANK(rounds_cum_time[[#This Row],[54]],rounds_cum_time[54],1),"."))</f>
        <v>69.</v>
      </c>
      <c r="BL67" s="141" t="str">
        <f>IF(ISBLANK(laps_times[[#This Row],[55]]),"DNF",CONCATENATE(RANK(rounds_cum_time[[#This Row],[55]],rounds_cum_time[55],1),"."))</f>
        <v>69.</v>
      </c>
      <c r="BM67" s="141" t="str">
        <f>IF(ISBLANK(laps_times[[#This Row],[56]]),"DNF",CONCATENATE(RANK(rounds_cum_time[[#This Row],[56]],rounds_cum_time[56],1),"."))</f>
        <v>68.</v>
      </c>
      <c r="BN67" s="141" t="str">
        <f>IF(ISBLANK(laps_times[[#This Row],[57]]),"DNF",CONCATENATE(RANK(rounds_cum_time[[#This Row],[57]],rounds_cum_time[57],1),"."))</f>
        <v>68.</v>
      </c>
      <c r="BO67" s="141" t="str">
        <f>IF(ISBLANK(laps_times[[#This Row],[58]]),"DNF",CONCATENATE(RANK(rounds_cum_time[[#This Row],[58]],rounds_cum_time[58],1),"."))</f>
        <v>68.</v>
      </c>
      <c r="BP67" s="141" t="str">
        <f>IF(ISBLANK(laps_times[[#This Row],[59]]),"DNF",CONCATENATE(RANK(rounds_cum_time[[#This Row],[59]],rounds_cum_time[59],1),"."))</f>
        <v>67.</v>
      </c>
      <c r="BQ67" s="141" t="str">
        <f>IF(ISBLANK(laps_times[[#This Row],[60]]),"DNF",CONCATENATE(RANK(rounds_cum_time[[#This Row],[60]],rounds_cum_time[60],1),"."))</f>
        <v>65.</v>
      </c>
      <c r="BR67" s="141" t="str">
        <f>IF(ISBLANK(laps_times[[#This Row],[61]]),"DNF",CONCATENATE(RANK(rounds_cum_time[[#This Row],[61]],rounds_cum_time[61],1),"."))</f>
        <v>65.</v>
      </c>
      <c r="BS67" s="141" t="str">
        <f>IF(ISBLANK(laps_times[[#This Row],[62]]),"DNF",CONCATENATE(RANK(rounds_cum_time[[#This Row],[62]],rounds_cum_time[62],1),"."))</f>
        <v>64.</v>
      </c>
      <c r="BT67" s="142" t="str">
        <f>IF(ISBLANK(laps_times[[#This Row],[63]]),"DNF",CONCATENATE(RANK(rounds_cum_time[[#This Row],[63]],rounds_cum_time[63],1),"."))</f>
        <v>62.</v>
      </c>
    </row>
    <row r="68" spans="2:72" x14ac:dyDescent="0.2">
      <c r="B68" s="130">
        <f>laps_times[[#This Row],[poř]]</f>
        <v>63</v>
      </c>
      <c r="C68" s="140">
        <f>laps_times[[#This Row],[s.č.]]</f>
        <v>60</v>
      </c>
      <c r="D68" s="131" t="str">
        <f>laps_times[[#This Row],[jméno]]</f>
        <v>Hrabuška Jaroslav</v>
      </c>
      <c r="E68" s="132">
        <f>laps_times[[#This Row],[roč]]</f>
        <v>1957</v>
      </c>
      <c r="F68" s="132" t="str">
        <f>laps_times[[#This Row],[kat]]</f>
        <v>M4</v>
      </c>
      <c r="G68" s="132">
        <f>laps_times[[#This Row],[poř_kat]]</f>
        <v>11</v>
      </c>
      <c r="H68" s="131" t="str">
        <f>IF(ISBLANK(laps_times[[#This Row],[klub]]),"-",laps_times[[#This Row],[klub]])</f>
        <v>MK Seitl Ostrava</v>
      </c>
      <c r="I68" s="134">
        <f>laps_times[[#This Row],[celk. čas]]</f>
        <v>0.15362048611111112</v>
      </c>
      <c r="J68" s="141" t="str">
        <f>IF(ISBLANK(laps_times[[#This Row],[1]]),"DNF",CONCATENATE(RANK(rounds_cum_time[[#This Row],[1]],rounds_cum_time[1],1),"."))</f>
        <v>67.</v>
      </c>
      <c r="K68" s="141" t="str">
        <f>IF(ISBLANK(laps_times[[#This Row],[2]]),"DNF",CONCATENATE(RANK(rounds_cum_time[[#This Row],[2]],rounds_cum_time[2],1),"."))</f>
        <v>51.</v>
      </c>
      <c r="L68" s="141" t="str">
        <f>IF(ISBLANK(laps_times[[#This Row],[3]]),"DNF",CONCATENATE(RANK(rounds_cum_time[[#This Row],[3]],rounds_cum_time[3],1),"."))</f>
        <v>47.</v>
      </c>
      <c r="M68" s="141" t="str">
        <f>IF(ISBLANK(laps_times[[#This Row],[4]]),"DNF",CONCATENATE(RANK(rounds_cum_time[[#This Row],[4]],rounds_cum_time[4],1),"."))</f>
        <v>47.</v>
      </c>
      <c r="N68" s="141" t="str">
        <f>IF(ISBLANK(laps_times[[#This Row],[5]]),"DNF",CONCATENATE(RANK(rounds_cum_time[[#This Row],[5]],rounds_cum_time[5],1),"."))</f>
        <v>47.</v>
      </c>
      <c r="O68" s="141" t="str">
        <f>IF(ISBLANK(laps_times[[#This Row],[6]]),"DNF",CONCATENATE(RANK(rounds_cum_time[[#This Row],[6]],rounds_cum_time[6],1),"."))</f>
        <v>46.</v>
      </c>
      <c r="P68" s="141" t="str">
        <f>IF(ISBLANK(laps_times[[#This Row],[7]]),"DNF",CONCATENATE(RANK(rounds_cum_time[[#This Row],[7]],rounds_cum_time[7],1),"."))</f>
        <v>47.</v>
      </c>
      <c r="Q68" s="141" t="str">
        <f>IF(ISBLANK(laps_times[[#This Row],[8]]),"DNF",CONCATENATE(RANK(rounds_cum_time[[#This Row],[8]],rounds_cum_time[8],1),"."))</f>
        <v>47.</v>
      </c>
      <c r="R68" s="141" t="str">
        <f>IF(ISBLANK(laps_times[[#This Row],[9]]),"DNF",CONCATENATE(RANK(rounds_cum_time[[#This Row],[9]],rounds_cum_time[9],1),"."))</f>
        <v>47.</v>
      </c>
      <c r="S68" s="141" t="str">
        <f>IF(ISBLANK(laps_times[[#This Row],[10]]),"DNF",CONCATENATE(RANK(rounds_cum_time[[#This Row],[10]],rounds_cum_time[10],1),"."))</f>
        <v>47.</v>
      </c>
      <c r="T68" s="141" t="str">
        <f>IF(ISBLANK(laps_times[[#This Row],[11]]),"DNF",CONCATENATE(RANK(rounds_cum_time[[#This Row],[11]],rounds_cum_time[11],1),"."))</f>
        <v>47.</v>
      </c>
      <c r="U68" s="141" t="str">
        <f>IF(ISBLANK(laps_times[[#This Row],[12]]),"DNF",CONCATENATE(RANK(rounds_cum_time[[#This Row],[12]],rounds_cum_time[12],1),"."))</f>
        <v>47.</v>
      </c>
      <c r="V68" s="141" t="str">
        <f>IF(ISBLANK(laps_times[[#This Row],[13]]),"DNF",CONCATENATE(RANK(rounds_cum_time[[#This Row],[13]],rounds_cum_time[13],1),"."))</f>
        <v>48.</v>
      </c>
      <c r="W68" s="141" t="str">
        <f>IF(ISBLANK(laps_times[[#This Row],[14]]),"DNF",CONCATENATE(RANK(rounds_cum_time[[#This Row],[14]],rounds_cum_time[14],1),"."))</f>
        <v>48.</v>
      </c>
      <c r="X68" s="141" t="str">
        <f>IF(ISBLANK(laps_times[[#This Row],[15]]),"DNF",CONCATENATE(RANK(rounds_cum_time[[#This Row],[15]],rounds_cum_time[15],1),"."))</f>
        <v>48.</v>
      </c>
      <c r="Y68" s="141" t="str">
        <f>IF(ISBLANK(laps_times[[#This Row],[16]]),"DNF",CONCATENATE(RANK(rounds_cum_time[[#This Row],[16]],rounds_cum_time[16],1),"."))</f>
        <v>48.</v>
      </c>
      <c r="Z68" s="141" t="str">
        <f>IF(ISBLANK(laps_times[[#This Row],[17]]),"DNF",CONCATENATE(RANK(rounds_cum_time[[#This Row],[17]],rounds_cum_time[17],1),"."))</f>
        <v>48.</v>
      </c>
      <c r="AA68" s="141" t="str">
        <f>IF(ISBLANK(laps_times[[#This Row],[18]]),"DNF",CONCATENATE(RANK(rounds_cum_time[[#This Row],[18]],rounds_cum_time[18],1),"."))</f>
        <v>50.</v>
      </c>
      <c r="AB68" s="141" t="str">
        <f>IF(ISBLANK(laps_times[[#This Row],[19]]),"DNF",CONCATENATE(RANK(rounds_cum_time[[#This Row],[19]],rounds_cum_time[19],1),"."))</f>
        <v>49.</v>
      </c>
      <c r="AC68" s="141" t="str">
        <f>IF(ISBLANK(laps_times[[#This Row],[20]]),"DNF",CONCATENATE(RANK(rounds_cum_time[[#This Row],[20]],rounds_cum_time[20],1),"."))</f>
        <v>49.</v>
      </c>
      <c r="AD68" s="141" t="str">
        <f>IF(ISBLANK(laps_times[[#This Row],[21]]),"DNF",CONCATENATE(RANK(rounds_cum_time[[#This Row],[21]],rounds_cum_time[21],1),"."))</f>
        <v>50.</v>
      </c>
      <c r="AE68" s="141" t="str">
        <f>IF(ISBLANK(laps_times[[#This Row],[22]]),"DNF",CONCATENATE(RANK(rounds_cum_time[[#This Row],[22]],rounds_cum_time[22],1),"."))</f>
        <v>51.</v>
      </c>
      <c r="AF68" s="141" t="str">
        <f>IF(ISBLANK(laps_times[[#This Row],[23]]),"DNF",CONCATENATE(RANK(rounds_cum_time[[#This Row],[23]],rounds_cum_time[23],1),"."))</f>
        <v>51.</v>
      </c>
      <c r="AG68" s="141" t="str">
        <f>IF(ISBLANK(laps_times[[#This Row],[24]]),"DNF",CONCATENATE(RANK(rounds_cum_time[[#This Row],[24]],rounds_cum_time[24],1),"."))</f>
        <v>52.</v>
      </c>
      <c r="AH68" s="141" t="str">
        <f>IF(ISBLANK(laps_times[[#This Row],[25]]),"DNF",CONCATENATE(RANK(rounds_cum_time[[#This Row],[25]],rounds_cum_time[25],1),"."))</f>
        <v>54.</v>
      </c>
      <c r="AI68" s="141" t="str">
        <f>IF(ISBLANK(laps_times[[#This Row],[26]]),"DNF",CONCATENATE(RANK(rounds_cum_time[[#This Row],[26]],rounds_cum_time[26],1),"."))</f>
        <v>54.</v>
      </c>
      <c r="AJ68" s="141" t="str">
        <f>IF(ISBLANK(laps_times[[#This Row],[27]]),"DNF",CONCATENATE(RANK(rounds_cum_time[[#This Row],[27]],rounds_cum_time[27],1),"."))</f>
        <v>54.</v>
      </c>
      <c r="AK68" s="141" t="str">
        <f>IF(ISBLANK(laps_times[[#This Row],[28]]),"DNF",CONCATENATE(RANK(rounds_cum_time[[#This Row],[28]],rounds_cum_time[28],1),"."))</f>
        <v>54.</v>
      </c>
      <c r="AL68" s="141" t="str">
        <f>IF(ISBLANK(laps_times[[#This Row],[29]]),"DNF",CONCATENATE(RANK(rounds_cum_time[[#This Row],[29]],rounds_cum_time[29],1),"."))</f>
        <v>54.</v>
      </c>
      <c r="AM68" s="141" t="str">
        <f>IF(ISBLANK(laps_times[[#This Row],[30]]),"DNF",CONCATENATE(RANK(rounds_cum_time[[#This Row],[30]],rounds_cum_time[30],1),"."))</f>
        <v>54.</v>
      </c>
      <c r="AN68" s="141" t="str">
        <f>IF(ISBLANK(laps_times[[#This Row],[31]]),"DNF",CONCATENATE(RANK(rounds_cum_time[[#This Row],[31]],rounds_cum_time[31],1),"."))</f>
        <v>53.</v>
      </c>
      <c r="AO68" s="141" t="str">
        <f>IF(ISBLANK(laps_times[[#This Row],[32]]),"DNF",CONCATENATE(RANK(rounds_cum_time[[#This Row],[32]],rounds_cum_time[32],1),"."))</f>
        <v>57.</v>
      </c>
      <c r="AP68" s="141" t="str">
        <f>IF(ISBLANK(laps_times[[#This Row],[33]]),"DNF",CONCATENATE(RANK(rounds_cum_time[[#This Row],[33]],rounds_cum_time[33],1),"."))</f>
        <v>54.</v>
      </c>
      <c r="AQ68" s="141" t="str">
        <f>IF(ISBLANK(laps_times[[#This Row],[34]]),"DNF",CONCATENATE(RANK(rounds_cum_time[[#This Row],[34]],rounds_cum_time[34],1),"."))</f>
        <v>55.</v>
      </c>
      <c r="AR68" s="141" t="str">
        <f>IF(ISBLANK(laps_times[[#This Row],[35]]),"DNF",CONCATENATE(RANK(rounds_cum_time[[#This Row],[35]],rounds_cum_time[35],1),"."))</f>
        <v>57.</v>
      </c>
      <c r="AS68" s="141" t="str">
        <f>IF(ISBLANK(laps_times[[#This Row],[36]]),"DNF",CONCATENATE(RANK(rounds_cum_time[[#This Row],[36]],rounds_cum_time[36],1),"."))</f>
        <v>57.</v>
      </c>
      <c r="AT68" s="141" t="str">
        <f>IF(ISBLANK(laps_times[[#This Row],[37]]),"DNF",CONCATENATE(RANK(rounds_cum_time[[#This Row],[37]],rounds_cum_time[37],1),"."))</f>
        <v>57.</v>
      </c>
      <c r="AU68" s="141" t="str">
        <f>IF(ISBLANK(laps_times[[#This Row],[38]]),"DNF",CONCATENATE(RANK(rounds_cum_time[[#This Row],[38]],rounds_cum_time[38],1),"."))</f>
        <v>57.</v>
      </c>
      <c r="AV68" s="141" t="str">
        <f>IF(ISBLANK(laps_times[[#This Row],[39]]),"DNF",CONCATENATE(RANK(rounds_cum_time[[#This Row],[39]],rounds_cum_time[39],1),"."))</f>
        <v>58.</v>
      </c>
      <c r="AW68" s="141" t="str">
        <f>IF(ISBLANK(laps_times[[#This Row],[40]]),"DNF",CONCATENATE(RANK(rounds_cum_time[[#This Row],[40]],rounds_cum_time[40],1),"."))</f>
        <v>59.</v>
      </c>
      <c r="AX68" s="141" t="str">
        <f>IF(ISBLANK(laps_times[[#This Row],[41]]),"DNF",CONCATENATE(RANK(rounds_cum_time[[#This Row],[41]],rounds_cum_time[41],1),"."))</f>
        <v>60.</v>
      </c>
      <c r="AY68" s="141" t="str">
        <f>IF(ISBLANK(laps_times[[#This Row],[42]]),"DNF",CONCATENATE(RANK(rounds_cum_time[[#This Row],[42]],rounds_cum_time[42],1),"."))</f>
        <v>60.</v>
      </c>
      <c r="AZ68" s="141" t="str">
        <f>IF(ISBLANK(laps_times[[#This Row],[43]]),"DNF",CONCATENATE(RANK(rounds_cum_time[[#This Row],[43]],rounds_cum_time[43],1),"."))</f>
        <v>60.</v>
      </c>
      <c r="BA68" s="141" t="str">
        <f>IF(ISBLANK(laps_times[[#This Row],[44]]),"DNF",CONCATENATE(RANK(rounds_cum_time[[#This Row],[44]],rounds_cum_time[44],1),"."))</f>
        <v>61.</v>
      </c>
      <c r="BB68" s="141" t="str">
        <f>IF(ISBLANK(laps_times[[#This Row],[45]]),"DNF",CONCATENATE(RANK(rounds_cum_time[[#This Row],[45]],rounds_cum_time[45],1),"."))</f>
        <v>61.</v>
      </c>
      <c r="BC68" s="141" t="str">
        <f>IF(ISBLANK(laps_times[[#This Row],[46]]),"DNF",CONCATENATE(RANK(rounds_cum_time[[#This Row],[46]],rounds_cum_time[46],1),"."))</f>
        <v>62.</v>
      </c>
      <c r="BD68" s="141" t="str">
        <f>IF(ISBLANK(laps_times[[#This Row],[47]]),"DNF",CONCATENATE(RANK(rounds_cum_time[[#This Row],[47]],rounds_cum_time[47],1),"."))</f>
        <v>63.</v>
      </c>
      <c r="BE68" s="141" t="str">
        <f>IF(ISBLANK(laps_times[[#This Row],[48]]),"DNF",CONCATENATE(RANK(rounds_cum_time[[#This Row],[48]],rounds_cum_time[48],1),"."))</f>
        <v>65.</v>
      </c>
      <c r="BF68" s="141" t="str">
        <f>IF(ISBLANK(laps_times[[#This Row],[49]]),"DNF",CONCATENATE(RANK(rounds_cum_time[[#This Row],[49]],rounds_cum_time[49],1),"."))</f>
        <v>65.</v>
      </c>
      <c r="BG68" s="141" t="str">
        <f>IF(ISBLANK(laps_times[[#This Row],[50]]),"DNF",CONCATENATE(RANK(rounds_cum_time[[#This Row],[50]],rounds_cum_time[50],1),"."))</f>
        <v>65.</v>
      </c>
      <c r="BH68" s="141" t="str">
        <f>IF(ISBLANK(laps_times[[#This Row],[51]]),"DNF",CONCATENATE(RANK(rounds_cum_time[[#This Row],[51]],rounds_cum_time[51],1),"."))</f>
        <v>64.</v>
      </c>
      <c r="BI68" s="141" t="str">
        <f>IF(ISBLANK(laps_times[[#This Row],[52]]),"DNF",CONCATENATE(RANK(rounds_cum_time[[#This Row],[52]],rounds_cum_time[52],1),"."))</f>
        <v>64.</v>
      </c>
      <c r="BJ68" s="141" t="str">
        <f>IF(ISBLANK(laps_times[[#This Row],[53]]),"DNF",CONCATENATE(RANK(rounds_cum_time[[#This Row],[53]],rounds_cum_time[53],1),"."))</f>
        <v>64.</v>
      </c>
      <c r="BK68" s="141" t="str">
        <f>IF(ISBLANK(laps_times[[#This Row],[54]]),"DNF",CONCATENATE(RANK(rounds_cum_time[[#This Row],[54]],rounds_cum_time[54],1),"."))</f>
        <v>63.</v>
      </c>
      <c r="BL68" s="141" t="str">
        <f>IF(ISBLANK(laps_times[[#This Row],[55]]),"DNF",CONCATENATE(RANK(rounds_cum_time[[#This Row],[55]],rounds_cum_time[55],1),"."))</f>
        <v>65.</v>
      </c>
      <c r="BM68" s="141" t="str">
        <f>IF(ISBLANK(laps_times[[#This Row],[56]]),"DNF",CONCATENATE(RANK(rounds_cum_time[[#This Row],[56]],rounds_cum_time[56],1),"."))</f>
        <v>66.</v>
      </c>
      <c r="BN68" s="141" t="str">
        <f>IF(ISBLANK(laps_times[[#This Row],[57]]),"DNF",CONCATENATE(RANK(rounds_cum_time[[#This Row],[57]],rounds_cum_time[57],1),"."))</f>
        <v>66.</v>
      </c>
      <c r="BO68" s="141" t="str">
        <f>IF(ISBLANK(laps_times[[#This Row],[58]]),"DNF",CONCATENATE(RANK(rounds_cum_time[[#This Row],[58]],rounds_cum_time[58],1),"."))</f>
        <v>65.</v>
      </c>
      <c r="BP68" s="141" t="str">
        <f>IF(ISBLANK(laps_times[[#This Row],[59]]),"DNF",CONCATENATE(RANK(rounds_cum_time[[#This Row],[59]],rounds_cum_time[59],1),"."))</f>
        <v>64.</v>
      </c>
      <c r="BQ68" s="141" t="str">
        <f>IF(ISBLANK(laps_times[[#This Row],[60]]),"DNF",CONCATENATE(RANK(rounds_cum_time[[#This Row],[60]],rounds_cum_time[60],1),"."))</f>
        <v>64.</v>
      </c>
      <c r="BR68" s="141" t="str">
        <f>IF(ISBLANK(laps_times[[#This Row],[61]]),"DNF",CONCATENATE(RANK(rounds_cum_time[[#This Row],[61]],rounds_cum_time[61],1),"."))</f>
        <v>63.</v>
      </c>
      <c r="BS68" s="141" t="str">
        <f>IF(ISBLANK(laps_times[[#This Row],[62]]),"DNF",CONCATENATE(RANK(rounds_cum_time[[#This Row],[62]],rounds_cum_time[62],1),"."))</f>
        <v>63.</v>
      </c>
      <c r="BT68" s="142" t="str">
        <f>IF(ISBLANK(laps_times[[#This Row],[63]]),"DNF",CONCATENATE(RANK(rounds_cum_time[[#This Row],[63]],rounds_cum_time[63],1),"."))</f>
        <v>63.</v>
      </c>
    </row>
    <row r="69" spans="2:72" x14ac:dyDescent="0.2">
      <c r="B69" s="130">
        <f>laps_times[[#This Row],[poř]]</f>
        <v>64</v>
      </c>
      <c r="C69" s="140">
        <f>laps_times[[#This Row],[s.č.]]</f>
        <v>85</v>
      </c>
      <c r="D69" s="131" t="str">
        <f>laps_times[[#This Row],[jméno]]</f>
        <v>Hrček Petr</v>
      </c>
      <c r="E69" s="132">
        <f>laps_times[[#This Row],[roč]]</f>
        <v>1961</v>
      </c>
      <c r="F69" s="132" t="str">
        <f>laps_times[[#This Row],[kat]]</f>
        <v>M4</v>
      </c>
      <c r="G69" s="132">
        <f>laps_times[[#This Row],[poř_kat]]</f>
        <v>12</v>
      </c>
      <c r="H69" s="131" t="str">
        <f>IF(ISBLANK(laps_times[[#This Row],[klub]]),"-",laps_times[[#This Row],[klub]])</f>
        <v>-</v>
      </c>
      <c r="I69" s="134">
        <f>laps_times[[#This Row],[celk. čas]]</f>
        <v>0.15378317129629629</v>
      </c>
      <c r="J69" s="141" t="str">
        <f>IF(ISBLANK(laps_times[[#This Row],[1]]),"DNF",CONCATENATE(RANK(rounds_cum_time[[#This Row],[1]],rounds_cum_time[1],1),"."))</f>
        <v>82.</v>
      </c>
      <c r="K69" s="141" t="str">
        <f>IF(ISBLANK(laps_times[[#This Row],[2]]),"DNF",CONCATENATE(RANK(rounds_cum_time[[#This Row],[2]],rounds_cum_time[2],1),"."))</f>
        <v>79.</v>
      </c>
      <c r="L69" s="141" t="str">
        <f>IF(ISBLANK(laps_times[[#This Row],[3]]),"DNF",CONCATENATE(RANK(rounds_cum_time[[#This Row],[3]],rounds_cum_time[3],1),"."))</f>
        <v>76.</v>
      </c>
      <c r="M69" s="141" t="str">
        <f>IF(ISBLANK(laps_times[[#This Row],[4]]),"DNF",CONCATENATE(RANK(rounds_cum_time[[#This Row],[4]],rounds_cum_time[4],1),"."))</f>
        <v>73.</v>
      </c>
      <c r="N69" s="141" t="str">
        <f>IF(ISBLANK(laps_times[[#This Row],[5]]),"DNF",CONCATENATE(RANK(rounds_cum_time[[#This Row],[5]],rounds_cum_time[5],1),"."))</f>
        <v>73.</v>
      </c>
      <c r="O69" s="141" t="str">
        <f>IF(ISBLANK(laps_times[[#This Row],[6]]),"DNF",CONCATENATE(RANK(rounds_cum_time[[#This Row],[6]],rounds_cum_time[6],1),"."))</f>
        <v>73.</v>
      </c>
      <c r="P69" s="141" t="str">
        <f>IF(ISBLANK(laps_times[[#This Row],[7]]),"DNF",CONCATENATE(RANK(rounds_cum_time[[#This Row],[7]],rounds_cum_time[7],1),"."))</f>
        <v>74.</v>
      </c>
      <c r="Q69" s="141" t="str">
        <f>IF(ISBLANK(laps_times[[#This Row],[8]]),"DNF",CONCATENATE(RANK(rounds_cum_time[[#This Row],[8]],rounds_cum_time[8],1),"."))</f>
        <v>74.</v>
      </c>
      <c r="R69" s="141" t="str">
        <f>IF(ISBLANK(laps_times[[#This Row],[9]]),"DNF",CONCATENATE(RANK(rounds_cum_time[[#This Row],[9]],rounds_cum_time[9],1),"."))</f>
        <v>74.</v>
      </c>
      <c r="S69" s="141" t="str">
        <f>IF(ISBLANK(laps_times[[#This Row],[10]]),"DNF",CONCATENATE(RANK(rounds_cum_time[[#This Row],[10]],rounds_cum_time[10],1),"."))</f>
        <v>74.</v>
      </c>
      <c r="T69" s="141" t="str">
        <f>IF(ISBLANK(laps_times[[#This Row],[11]]),"DNF",CONCATENATE(RANK(rounds_cum_time[[#This Row],[11]],rounds_cum_time[11],1),"."))</f>
        <v>72.</v>
      </c>
      <c r="U69" s="141" t="str">
        <f>IF(ISBLANK(laps_times[[#This Row],[12]]),"DNF",CONCATENATE(RANK(rounds_cum_time[[#This Row],[12]],rounds_cum_time[12],1),"."))</f>
        <v>72.</v>
      </c>
      <c r="V69" s="141" t="str">
        <f>IF(ISBLANK(laps_times[[#This Row],[13]]),"DNF",CONCATENATE(RANK(rounds_cum_time[[#This Row],[13]],rounds_cum_time[13],1),"."))</f>
        <v>72.</v>
      </c>
      <c r="W69" s="141" t="str">
        <f>IF(ISBLANK(laps_times[[#This Row],[14]]),"DNF",CONCATENATE(RANK(rounds_cum_time[[#This Row],[14]],rounds_cum_time[14],1),"."))</f>
        <v>72.</v>
      </c>
      <c r="X69" s="141" t="str">
        <f>IF(ISBLANK(laps_times[[#This Row],[15]]),"DNF",CONCATENATE(RANK(rounds_cum_time[[#This Row],[15]],rounds_cum_time[15],1),"."))</f>
        <v>72.</v>
      </c>
      <c r="Y69" s="141" t="str">
        <f>IF(ISBLANK(laps_times[[#This Row],[16]]),"DNF",CONCATENATE(RANK(rounds_cum_time[[#This Row],[16]],rounds_cum_time[16],1),"."))</f>
        <v>72.</v>
      </c>
      <c r="Z69" s="141" t="str">
        <f>IF(ISBLANK(laps_times[[#This Row],[17]]),"DNF",CONCATENATE(RANK(rounds_cum_time[[#This Row],[17]],rounds_cum_time[17],1),"."))</f>
        <v>73.</v>
      </c>
      <c r="AA69" s="141" t="str">
        <f>IF(ISBLANK(laps_times[[#This Row],[18]]),"DNF",CONCATENATE(RANK(rounds_cum_time[[#This Row],[18]],rounds_cum_time[18],1),"."))</f>
        <v>73.</v>
      </c>
      <c r="AB69" s="141" t="str">
        <f>IF(ISBLANK(laps_times[[#This Row],[19]]),"DNF",CONCATENATE(RANK(rounds_cum_time[[#This Row],[19]],rounds_cum_time[19],1),"."))</f>
        <v>71.</v>
      </c>
      <c r="AC69" s="141" t="str">
        <f>IF(ISBLANK(laps_times[[#This Row],[20]]),"DNF",CONCATENATE(RANK(rounds_cum_time[[#This Row],[20]],rounds_cum_time[20],1),"."))</f>
        <v>70.</v>
      </c>
      <c r="AD69" s="141" t="str">
        <f>IF(ISBLANK(laps_times[[#This Row],[21]]),"DNF",CONCATENATE(RANK(rounds_cum_time[[#This Row],[21]],rounds_cum_time[21],1),"."))</f>
        <v>69.</v>
      </c>
      <c r="AE69" s="141" t="str">
        <f>IF(ISBLANK(laps_times[[#This Row],[22]]),"DNF",CONCATENATE(RANK(rounds_cum_time[[#This Row],[22]],rounds_cum_time[22],1),"."))</f>
        <v>69.</v>
      </c>
      <c r="AF69" s="141" t="str">
        <f>IF(ISBLANK(laps_times[[#This Row],[23]]),"DNF",CONCATENATE(RANK(rounds_cum_time[[#This Row],[23]],rounds_cum_time[23],1),"."))</f>
        <v>69.</v>
      </c>
      <c r="AG69" s="141" t="str">
        <f>IF(ISBLANK(laps_times[[#This Row],[24]]),"DNF",CONCATENATE(RANK(rounds_cum_time[[#This Row],[24]],rounds_cum_time[24],1),"."))</f>
        <v>70.</v>
      </c>
      <c r="AH69" s="141" t="str">
        <f>IF(ISBLANK(laps_times[[#This Row],[25]]),"DNF",CONCATENATE(RANK(rounds_cum_time[[#This Row],[25]],rounds_cum_time[25],1),"."))</f>
        <v>68.</v>
      </c>
      <c r="AI69" s="141" t="str">
        <f>IF(ISBLANK(laps_times[[#This Row],[26]]),"DNF",CONCATENATE(RANK(rounds_cum_time[[#This Row],[26]],rounds_cum_time[26],1),"."))</f>
        <v>68.</v>
      </c>
      <c r="AJ69" s="141" t="str">
        <f>IF(ISBLANK(laps_times[[#This Row],[27]]),"DNF",CONCATENATE(RANK(rounds_cum_time[[#This Row],[27]],rounds_cum_time[27],1),"."))</f>
        <v>67.</v>
      </c>
      <c r="AK69" s="141" t="str">
        <f>IF(ISBLANK(laps_times[[#This Row],[28]]),"DNF",CONCATENATE(RANK(rounds_cum_time[[#This Row],[28]],rounds_cum_time[28],1),"."))</f>
        <v>68.</v>
      </c>
      <c r="AL69" s="141" t="str">
        <f>IF(ISBLANK(laps_times[[#This Row],[29]]),"DNF",CONCATENATE(RANK(rounds_cum_time[[#This Row],[29]],rounds_cum_time[29],1),"."))</f>
        <v>68.</v>
      </c>
      <c r="AM69" s="141" t="str">
        <f>IF(ISBLANK(laps_times[[#This Row],[30]]),"DNF",CONCATENATE(RANK(rounds_cum_time[[#This Row],[30]],rounds_cum_time[30],1),"."))</f>
        <v>68.</v>
      </c>
      <c r="AN69" s="141" t="str">
        <f>IF(ISBLANK(laps_times[[#This Row],[31]]),"DNF",CONCATENATE(RANK(rounds_cum_time[[#This Row],[31]],rounds_cum_time[31],1),"."))</f>
        <v>67.</v>
      </c>
      <c r="AO69" s="141" t="str">
        <f>IF(ISBLANK(laps_times[[#This Row],[32]]),"DNF",CONCATENATE(RANK(rounds_cum_time[[#This Row],[32]],rounds_cum_time[32],1),"."))</f>
        <v>67.</v>
      </c>
      <c r="AP69" s="141" t="str">
        <f>IF(ISBLANK(laps_times[[#This Row],[33]]),"DNF",CONCATENATE(RANK(rounds_cum_time[[#This Row],[33]],rounds_cum_time[33],1),"."))</f>
        <v>66.</v>
      </c>
      <c r="AQ69" s="141" t="str">
        <f>IF(ISBLANK(laps_times[[#This Row],[34]]),"DNF",CONCATENATE(RANK(rounds_cum_time[[#This Row],[34]],rounds_cum_time[34],1),"."))</f>
        <v>66.</v>
      </c>
      <c r="AR69" s="141" t="str">
        <f>IF(ISBLANK(laps_times[[#This Row],[35]]),"DNF",CONCATENATE(RANK(rounds_cum_time[[#This Row],[35]],rounds_cum_time[35],1),"."))</f>
        <v>65.</v>
      </c>
      <c r="AS69" s="141" t="str">
        <f>IF(ISBLANK(laps_times[[#This Row],[36]]),"DNF",CONCATENATE(RANK(rounds_cum_time[[#This Row],[36]],rounds_cum_time[36],1),"."))</f>
        <v>66.</v>
      </c>
      <c r="AT69" s="141" t="str">
        <f>IF(ISBLANK(laps_times[[#This Row],[37]]),"DNF",CONCATENATE(RANK(rounds_cum_time[[#This Row],[37]],rounds_cum_time[37],1),"."))</f>
        <v>65.</v>
      </c>
      <c r="AU69" s="141" t="str">
        <f>IF(ISBLANK(laps_times[[#This Row],[38]]),"DNF",CONCATENATE(RANK(rounds_cum_time[[#This Row],[38]],rounds_cum_time[38],1),"."))</f>
        <v>66.</v>
      </c>
      <c r="AV69" s="141" t="str">
        <f>IF(ISBLANK(laps_times[[#This Row],[39]]),"DNF",CONCATENATE(RANK(rounds_cum_time[[#This Row],[39]],rounds_cum_time[39],1),"."))</f>
        <v>67.</v>
      </c>
      <c r="AW69" s="141" t="str">
        <f>IF(ISBLANK(laps_times[[#This Row],[40]]),"DNF",CONCATENATE(RANK(rounds_cum_time[[#This Row],[40]],rounds_cum_time[40],1),"."))</f>
        <v>67.</v>
      </c>
      <c r="AX69" s="141" t="str">
        <f>IF(ISBLANK(laps_times[[#This Row],[41]]),"DNF",CONCATENATE(RANK(rounds_cum_time[[#This Row],[41]],rounds_cum_time[41],1),"."))</f>
        <v>67.</v>
      </c>
      <c r="AY69" s="141" t="str">
        <f>IF(ISBLANK(laps_times[[#This Row],[42]]),"DNF",CONCATENATE(RANK(rounds_cum_time[[#This Row],[42]],rounds_cum_time[42],1),"."))</f>
        <v>66.</v>
      </c>
      <c r="AZ69" s="141" t="str">
        <f>IF(ISBLANK(laps_times[[#This Row],[43]]),"DNF",CONCATENATE(RANK(rounds_cum_time[[#This Row],[43]],rounds_cum_time[43],1),"."))</f>
        <v>66.</v>
      </c>
      <c r="BA69" s="141" t="str">
        <f>IF(ISBLANK(laps_times[[#This Row],[44]]),"DNF",CONCATENATE(RANK(rounds_cum_time[[#This Row],[44]],rounds_cum_time[44],1),"."))</f>
        <v>65.</v>
      </c>
      <c r="BB69" s="141" t="str">
        <f>IF(ISBLANK(laps_times[[#This Row],[45]]),"DNF",CONCATENATE(RANK(rounds_cum_time[[#This Row],[45]],rounds_cum_time[45],1),"."))</f>
        <v>64.</v>
      </c>
      <c r="BC69" s="141" t="str">
        <f>IF(ISBLANK(laps_times[[#This Row],[46]]),"DNF",CONCATENATE(RANK(rounds_cum_time[[#This Row],[46]],rounds_cum_time[46],1),"."))</f>
        <v>64.</v>
      </c>
      <c r="BD69" s="141" t="str">
        <f>IF(ISBLANK(laps_times[[#This Row],[47]]),"DNF",CONCATENATE(RANK(rounds_cum_time[[#This Row],[47]],rounds_cum_time[47],1),"."))</f>
        <v>64.</v>
      </c>
      <c r="BE69" s="141" t="str">
        <f>IF(ISBLANK(laps_times[[#This Row],[48]]),"DNF",CONCATENATE(RANK(rounds_cum_time[[#This Row],[48]],rounds_cum_time[48],1),"."))</f>
        <v>64.</v>
      </c>
      <c r="BF69" s="141" t="str">
        <f>IF(ISBLANK(laps_times[[#This Row],[49]]),"DNF",CONCATENATE(RANK(rounds_cum_time[[#This Row],[49]],rounds_cum_time[49],1),"."))</f>
        <v>63.</v>
      </c>
      <c r="BG69" s="141" t="str">
        <f>IF(ISBLANK(laps_times[[#This Row],[50]]),"DNF",CONCATENATE(RANK(rounds_cum_time[[#This Row],[50]],rounds_cum_time[50],1),"."))</f>
        <v>63.</v>
      </c>
      <c r="BH69" s="141" t="str">
        <f>IF(ISBLANK(laps_times[[#This Row],[51]]),"DNF",CONCATENATE(RANK(rounds_cum_time[[#This Row],[51]],rounds_cum_time[51],1),"."))</f>
        <v>63.</v>
      </c>
      <c r="BI69" s="141" t="str">
        <f>IF(ISBLANK(laps_times[[#This Row],[52]]),"DNF",CONCATENATE(RANK(rounds_cum_time[[#This Row],[52]],rounds_cum_time[52],1),"."))</f>
        <v>63.</v>
      </c>
      <c r="BJ69" s="141" t="str">
        <f>IF(ISBLANK(laps_times[[#This Row],[53]]),"DNF",CONCATENATE(RANK(rounds_cum_time[[#This Row],[53]],rounds_cum_time[53],1),"."))</f>
        <v>62.</v>
      </c>
      <c r="BK69" s="141" t="str">
        <f>IF(ISBLANK(laps_times[[#This Row],[54]]),"DNF",CONCATENATE(RANK(rounds_cum_time[[#This Row],[54]],rounds_cum_time[54],1),"."))</f>
        <v>61.</v>
      </c>
      <c r="BL69" s="141" t="str">
        <f>IF(ISBLANK(laps_times[[#This Row],[55]]),"DNF",CONCATENATE(RANK(rounds_cum_time[[#This Row],[55]],rounds_cum_time[55],1),"."))</f>
        <v>61.</v>
      </c>
      <c r="BM69" s="141" t="str">
        <f>IF(ISBLANK(laps_times[[#This Row],[56]]),"DNF",CONCATENATE(RANK(rounds_cum_time[[#This Row],[56]],rounds_cum_time[56],1),"."))</f>
        <v>60.</v>
      </c>
      <c r="BN69" s="141" t="str">
        <f>IF(ISBLANK(laps_times[[#This Row],[57]]),"DNF",CONCATENATE(RANK(rounds_cum_time[[#This Row],[57]],rounds_cum_time[57],1),"."))</f>
        <v>60.</v>
      </c>
      <c r="BO69" s="141" t="str">
        <f>IF(ISBLANK(laps_times[[#This Row],[58]]),"DNF",CONCATENATE(RANK(rounds_cum_time[[#This Row],[58]],rounds_cum_time[58],1),"."))</f>
        <v>63.</v>
      </c>
      <c r="BP69" s="141" t="str">
        <f>IF(ISBLANK(laps_times[[#This Row],[59]]),"DNF",CONCATENATE(RANK(rounds_cum_time[[#This Row],[59]],rounds_cum_time[59],1),"."))</f>
        <v>63.</v>
      </c>
      <c r="BQ69" s="141" t="str">
        <f>IF(ISBLANK(laps_times[[#This Row],[60]]),"DNF",CONCATENATE(RANK(rounds_cum_time[[#This Row],[60]],rounds_cum_time[60],1),"."))</f>
        <v>63.</v>
      </c>
      <c r="BR69" s="141" t="str">
        <f>IF(ISBLANK(laps_times[[#This Row],[61]]),"DNF",CONCATENATE(RANK(rounds_cum_time[[#This Row],[61]],rounds_cum_time[61],1),"."))</f>
        <v>62.</v>
      </c>
      <c r="BS69" s="141" t="str">
        <f>IF(ISBLANK(laps_times[[#This Row],[62]]),"DNF",CONCATENATE(RANK(rounds_cum_time[[#This Row],[62]],rounds_cum_time[62],1),"."))</f>
        <v>62.</v>
      </c>
      <c r="BT69" s="142" t="str">
        <f>IF(ISBLANK(laps_times[[#This Row],[63]]),"DNF",CONCATENATE(RANK(rounds_cum_time[[#This Row],[63]],rounds_cum_time[63],1),"."))</f>
        <v>64.</v>
      </c>
    </row>
    <row r="70" spans="2:72" x14ac:dyDescent="0.2">
      <c r="B70" s="130">
        <f>laps_times[[#This Row],[poř]]</f>
        <v>65</v>
      </c>
      <c r="C70" s="140">
        <f>laps_times[[#This Row],[s.č.]]</f>
        <v>140</v>
      </c>
      <c r="D70" s="131" t="str">
        <f>laps_times[[#This Row],[jméno]]</f>
        <v>Voráček Karel</v>
      </c>
      <c r="E70" s="132">
        <f>laps_times[[#This Row],[roč]]</f>
        <v>1962</v>
      </c>
      <c r="F70" s="132" t="str">
        <f>laps_times[[#This Row],[kat]]</f>
        <v>M4</v>
      </c>
      <c r="G70" s="132">
        <f>laps_times[[#This Row],[poř_kat]]</f>
        <v>13</v>
      </c>
      <c r="H70" s="131" t="str">
        <f>IF(ISBLANK(laps_times[[#This Row],[klub]]),"-",laps_times[[#This Row],[klub]])</f>
        <v>TC DVOŘÁK + CYKLO VELEŠÍN</v>
      </c>
      <c r="I70" s="134">
        <f>laps_times[[#This Row],[celk. čas]]</f>
        <v>0.15490636574074074</v>
      </c>
      <c r="J70" s="141" t="str">
        <f>IF(ISBLANK(laps_times[[#This Row],[1]]),"DNF",CONCATENATE(RANK(rounds_cum_time[[#This Row],[1]],rounds_cum_time[1],1),"."))</f>
        <v>72.</v>
      </c>
      <c r="K70" s="141" t="str">
        <f>IF(ISBLANK(laps_times[[#This Row],[2]]),"DNF",CONCATENATE(RANK(rounds_cum_time[[#This Row],[2]],rounds_cum_time[2],1),"."))</f>
        <v>73.</v>
      </c>
      <c r="L70" s="141" t="str">
        <f>IF(ISBLANK(laps_times[[#This Row],[3]]),"DNF",CONCATENATE(RANK(rounds_cum_time[[#This Row],[3]],rounds_cum_time[3],1),"."))</f>
        <v>74.</v>
      </c>
      <c r="M70" s="141" t="str">
        <f>IF(ISBLANK(laps_times[[#This Row],[4]]),"DNF",CONCATENATE(RANK(rounds_cum_time[[#This Row],[4]],rounds_cum_time[4],1),"."))</f>
        <v>74.</v>
      </c>
      <c r="N70" s="141" t="str">
        <f>IF(ISBLANK(laps_times[[#This Row],[5]]),"DNF",CONCATENATE(RANK(rounds_cum_time[[#This Row],[5]],rounds_cum_time[5],1),"."))</f>
        <v>77.</v>
      </c>
      <c r="O70" s="141" t="str">
        <f>IF(ISBLANK(laps_times[[#This Row],[6]]),"DNF",CONCATENATE(RANK(rounds_cum_time[[#This Row],[6]],rounds_cum_time[6],1),"."))</f>
        <v>80.</v>
      </c>
      <c r="P70" s="141" t="str">
        <f>IF(ISBLANK(laps_times[[#This Row],[7]]),"DNF",CONCATENATE(RANK(rounds_cum_time[[#This Row],[7]],rounds_cum_time[7],1),"."))</f>
        <v>82.</v>
      </c>
      <c r="Q70" s="141" t="str">
        <f>IF(ISBLANK(laps_times[[#This Row],[8]]),"DNF",CONCATENATE(RANK(rounds_cum_time[[#This Row],[8]],rounds_cum_time[8],1),"."))</f>
        <v>83.</v>
      </c>
      <c r="R70" s="141" t="str">
        <f>IF(ISBLANK(laps_times[[#This Row],[9]]),"DNF",CONCATENATE(RANK(rounds_cum_time[[#This Row],[9]],rounds_cum_time[9],1),"."))</f>
        <v>83.</v>
      </c>
      <c r="S70" s="141" t="str">
        <f>IF(ISBLANK(laps_times[[#This Row],[10]]),"DNF",CONCATENATE(RANK(rounds_cum_time[[#This Row],[10]],rounds_cum_time[10],1),"."))</f>
        <v>83.</v>
      </c>
      <c r="T70" s="141" t="str">
        <f>IF(ISBLANK(laps_times[[#This Row],[11]]),"DNF",CONCATENATE(RANK(rounds_cum_time[[#This Row],[11]],rounds_cum_time[11],1),"."))</f>
        <v>83.</v>
      </c>
      <c r="U70" s="141" t="str">
        <f>IF(ISBLANK(laps_times[[#This Row],[12]]),"DNF",CONCATENATE(RANK(rounds_cum_time[[#This Row],[12]],rounds_cum_time[12],1),"."))</f>
        <v>83.</v>
      </c>
      <c r="V70" s="141" t="str">
        <f>IF(ISBLANK(laps_times[[#This Row],[13]]),"DNF",CONCATENATE(RANK(rounds_cum_time[[#This Row],[13]],rounds_cum_time[13],1),"."))</f>
        <v>83.</v>
      </c>
      <c r="W70" s="141" t="str">
        <f>IF(ISBLANK(laps_times[[#This Row],[14]]),"DNF",CONCATENATE(RANK(rounds_cum_time[[#This Row],[14]],rounds_cum_time[14],1),"."))</f>
        <v>83.</v>
      </c>
      <c r="X70" s="141" t="str">
        <f>IF(ISBLANK(laps_times[[#This Row],[15]]),"DNF",CONCATENATE(RANK(rounds_cum_time[[#This Row],[15]],rounds_cum_time[15],1),"."))</f>
        <v>83.</v>
      </c>
      <c r="Y70" s="141" t="str">
        <f>IF(ISBLANK(laps_times[[#This Row],[16]]),"DNF",CONCATENATE(RANK(rounds_cum_time[[#This Row],[16]],rounds_cum_time[16],1),"."))</f>
        <v>83.</v>
      </c>
      <c r="Z70" s="141" t="str">
        <f>IF(ISBLANK(laps_times[[#This Row],[17]]),"DNF",CONCATENATE(RANK(rounds_cum_time[[#This Row],[17]],rounds_cum_time[17],1),"."))</f>
        <v>83.</v>
      </c>
      <c r="AA70" s="141" t="str">
        <f>IF(ISBLANK(laps_times[[#This Row],[18]]),"DNF",CONCATENATE(RANK(rounds_cum_time[[#This Row],[18]],rounds_cum_time[18],1),"."))</f>
        <v>81.</v>
      </c>
      <c r="AB70" s="141" t="str">
        <f>IF(ISBLANK(laps_times[[#This Row],[19]]),"DNF",CONCATENATE(RANK(rounds_cum_time[[#This Row],[19]],rounds_cum_time[19],1),"."))</f>
        <v>81.</v>
      </c>
      <c r="AC70" s="141" t="str">
        <f>IF(ISBLANK(laps_times[[#This Row],[20]]),"DNF",CONCATENATE(RANK(rounds_cum_time[[#This Row],[20]],rounds_cum_time[20],1),"."))</f>
        <v>81.</v>
      </c>
      <c r="AD70" s="141" t="str">
        <f>IF(ISBLANK(laps_times[[#This Row],[21]]),"DNF",CONCATENATE(RANK(rounds_cum_time[[#This Row],[21]],rounds_cum_time[21],1),"."))</f>
        <v>81.</v>
      </c>
      <c r="AE70" s="141" t="str">
        <f>IF(ISBLANK(laps_times[[#This Row],[22]]),"DNF",CONCATENATE(RANK(rounds_cum_time[[#This Row],[22]],rounds_cum_time[22],1),"."))</f>
        <v>81.</v>
      </c>
      <c r="AF70" s="141" t="str">
        <f>IF(ISBLANK(laps_times[[#This Row],[23]]),"DNF",CONCATENATE(RANK(rounds_cum_time[[#This Row],[23]],rounds_cum_time[23],1),"."))</f>
        <v>81.</v>
      </c>
      <c r="AG70" s="141" t="str">
        <f>IF(ISBLANK(laps_times[[#This Row],[24]]),"DNF",CONCATENATE(RANK(rounds_cum_time[[#This Row],[24]],rounds_cum_time[24],1),"."))</f>
        <v>81.</v>
      </c>
      <c r="AH70" s="141" t="str">
        <f>IF(ISBLANK(laps_times[[#This Row],[25]]),"DNF",CONCATENATE(RANK(rounds_cum_time[[#This Row],[25]],rounds_cum_time[25],1),"."))</f>
        <v>80.</v>
      </c>
      <c r="AI70" s="141" t="str">
        <f>IF(ISBLANK(laps_times[[#This Row],[26]]),"DNF",CONCATENATE(RANK(rounds_cum_time[[#This Row],[26]],rounds_cum_time[26],1),"."))</f>
        <v>80.</v>
      </c>
      <c r="AJ70" s="141" t="str">
        <f>IF(ISBLANK(laps_times[[#This Row],[27]]),"DNF",CONCATENATE(RANK(rounds_cum_time[[#This Row],[27]],rounds_cum_time[27],1),"."))</f>
        <v>79.</v>
      </c>
      <c r="AK70" s="141" t="str">
        <f>IF(ISBLANK(laps_times[[#This Row],[28]]),"DNF",CONCATENATE(RANK(rounds_cum_time[[#This Row],[28]],rounds_cum_time[28],1),"."))</f>
        <v>78.</v>
      </c>
      <c r="AL70" s="141" t="str">
        <f>IF(ISBLANK(laps_times[[#This Row],[29]]),"DNF",CONCATENATE(RANK(rounds_cum_time[[#This Row],[29]],rounds_cum_time[29],1),"."))</f>
        <v>78.</v>
      </c>
      <c r="AM70" s="141" t="str">
        <f>IF(ISBLANK(laps_times[[#This Row],[30]]),"DNF",CONCATENATE(RANK(rounds_cum_time[[#This Row],[30]],rounds_cum_time[30],1),"."))</f>
        <v>78.</v>
      </c>
      <c r="AN70" s="141" t="str">
        <f>IF(ISBLANK(laps_times[[#This Row],[31]]),"DNF",CONCATENATE(RANK(rounds_cum_time[[#This Row],[31]],rounds_cum_time[31],1),"."))</f>
        <v>78.</v>
      </c>
      <c r="AO70" s="141" t="str">
        <f>IF(ISBLANK(laps_times[[#This Row],[32]]),"DNF",CONCATENATE(RANK(rounds_cum_time[[#This Row],[32]],rounds_cum_time[32],1),"."))</f>
        <v>78.</v>
      </c>
      <c r="AP70" s="141" t="str">
        <f>IF(ISBLANK(laps_times[[#This Row],[33]]),"DNF",CONCATENATE(RANK(rounds_cum_time[[#This Row],[33]],rounds_cum_time[33],1),"."))</f>
        <v>78.</v>
      </c>
      <c r="AQ70" s="141" t="str">
        <f>IF(ISBLANK(laps_times[[#This Row],[34]]),"DNF",CONCATENATE(RANK(rounds_cum_time[[#This Row],[34]],rounds_cum_time[34],1),"."))</f>
        <v>75.</v>
      </c>
      <c r="AR70" s="141" t="str">
        <f>IF(ISBLANK(laps_times[[#This Row],[35]]),"DNF",CONCATENATE(RANK(rounds_cum_time[[#This Row],[35]],rounds_cum_time[35],1),"."))</f>
        <v>75.</v>
      </c>
      <c r="AS70" s="141" t="str">
        <f>IF(ISBLANK(laps_times[[#This Row],[36]]),"DNF",CONCATENATE(RANK(rounds_cum_time[[#This Row],[36]],rounds_cum_time[36],1),"."))</f>
        <v>75.</v>
      </c>
      <c r="AT70" s="141" t="str">
        <f>IF(ISBLANK(laps_times[[#This Row],[37]]),"DNF",CONCATENATE(RANK(rounds_cum_time[[#This Row],[37]],rounds_cum_time[37],1),"."))</f>
        <v>75.</v>
      </c>
      <c r="AU70" s="141" t="str">
        <f>IF(ISBLANK(laps_times[[#This Row],[38]]),"DNF",CONCATENATE(RANK(rounds_cum_time[[#This Row],[38]],rounds_cum_time[38],1),"."))</f>
        <v>75.</v>
      </c>
      <c r="AV70" s="141" t="str">
        <f>IF(ISBLANK(laps_times[[#This Row],[39]]),"DNF",CONCATENATE(RANK(rounds_cum_time[[#This Row],[39]],rounds_cum_time[39],1),"."))</f>
        <v>74.</v>
      </c>
      <c r="AW70" s="141" t="str">
        <f>IF(ISBLANK(laps_times[[#This Row],[40]]),"DNF",CONCATENATE(RANK(rounds_cum_time[[#This Row],[40]],rounds_cum_time[40],1),"."))</f>
        <v>73.</v>
      </c>
      <c r="AX70" s="141" t="str">
        <f>IF(ISBLANK(laps_times[[#This Row],[41]]),"DNF",CONCATENATE(RANK(rounds_cum_time[[#This Row],[41]],rounds_cum_time[41],1),"."))</f>
        <v>73.</v>
      </c>
      <c r="AY70" s="141" t="str">
        <f>IF(ISBLANK(laps_times[[#This Row],[42]]),"DNF",CONCATENATE(RANK(rounds_cum_time[[#This Row],[42]],rounds_cum_time[42],1),"."))</f>
        <v>72.</v>
      </c>
      <c r="AZ70" s="141" t="str">
        <f>IF(ISBLANK(laps_times[[#This Row],[43]]),"DNF",CONCATENATE(RANK(rounds_cum_time[[#This Row],[43]],rounds_cum_time[43],1),"."))</f>
        <v>71.</v>
      </c>
      <c r="BA70" s="141" t="str">
        <f>IF(ISBLANK(laps_times[[#This Row],[44]]),"DNF",CONCATENATE(RANK(rounds_cum_time[[#This Row],[44]],rounds_cum_time[44],1),"."))</f>
        <v>71.</v>
      </c>
      <c r="BB70" s="141" t="str">
        <f>IF(ISBLANK(laps_times[[#This Row],[45]]),"DNF",CONCATENATE(RANK(rounds_cum_time[[#This Row],[45]],rounds_cum_time[45],1),"."))</f>
        <v>71.</v>
      </c>
      <c r="BC70" s="141" t="str">
        <f>IF(ISBLANK(laps_times[[#This Row],[46]]),"DNF",CONCATENATE(RANK(rounds_cum_time[[#This Row],[46]],rounds_cum_time[46],1),"."))</f>
        <v>71.</v>
      </c>
      <c r="BD70" s="141" t="str">
        <f>IF(ISBLANK(laps_times[[#This Row],[47]]),"DNF",CONCATENATE(RANK(rounds_cum_time[[#This Row],[47]],rounds_cum_time[47],1),"."))</f>
        <v>71.</v>
      </c>
      <c r="BE70" s="141" t="str">
        <f>IF(ISBLANK(laps_times[[#This Row],[48]]),"DNF",CONCATENATE(RANK(rounds_cum_time[[#This Row],[48]],rounds_cum_time[48],1),"."))</f>
        <v>70.</v>
      </c>
      <c r="BF70" s="141" t="str">
        <f>IF(ISBLANK(laps_times[[#This Row],[49]]),"DNF",CONCATENATE(RANK(rounds_cum_time[[#This Row],[49]],rounds_cum_time[49],1),"."))</f>
        <v>68.</v>
      </c>
      <c r="BG70" s="141" t="str">
        <f>IF(ISBLANK(laps_times[[#This Row],[50]]),"DNF",CONCATENATE(RANK(rounds_cum_time[[#This Row],[50]],rounds_cum_time[50],1),"."))</f>
        <v>69.</v>
      </c>
      <c r="BH70" s="141" t="str">
        <f>IF(ISBLANK(laps_times[[#This Row],[51]]),"DNF",CONCATENATE(RANK(rounds_cum_time[[#This Row],[51]],rounds_cum_time[51],1),"."))</f>
        <v>68.</v>
      </c>
      <c r="BI70" s="141" t="str">
        <f>IF(ISBLANK(laps_times[[#This Row],[52]]),"DNF",CONCATENATE(RANK(rounds_cum_time[[#This Row],[52]],rounds_cum_time[52],1),"."))</f>
        <v>67.</v>
      </c>
      <c r="BJ70" s="141" t="str">
        <f>IF(ISBLANK(laps_times[[#This Row],[53]]),"DNF",CONCATENATE(RANK(rounds_cum_time[[#This Row],[53]],rounds_cum_time[53],1),"."))</f>
        <v>68.</v>
      </c>
      <c r="BK70" s="141" t="str">
        <f>IF(ISBLANK(laps_times[[#This Row],[54]]),"DNF",CONCATENATE(RANK(rounds_cum_time[[#This Row],[54]],rounds_cum_time[54],1),"."))</f>
        <v>67.</v>
      </c>
      <c r="BL70" s="141" t="str">
        <f>IF(ISBLANK(laps_times[[#This Row],[55]]),"DNF",CONCATENATE(RANK(rounds_cum_time[[#This Row],[55]],rounds_cum_time[55],1),"."))</f>
        <v>67.</v>
      </c>
      <c r="BM70" s="141" t="str">
        <f>IF(ISBLANK(laps_times[[#This Row],[56]]),"DNF",CONCATENATE(RANK(rounds_cum_time[[#This Row],[56]],rounds_cum_time[56],1),"."))</f>
        <v>67.</v>
      </c>
      <c r="BN70" s="141" t="str">
        <f>IF(ISBLANK(laps_times[[#This Row],[57]]),"DNF",CONCATENATE(RANK(rounds_cum_time[[#This Row],[57]],rounds_cum_time[57],1),"."))</f>
        <v>67.</v>
      </c>
      <c r="BO70" s="141" t="str">
        <f>IF(ISBLANK(laps_times[[#This Row],[58]]),"DNF",CONCATENATE(RANK(rounds_cum_time[[#This Row],[58]],rounds_cum_time[58],1),"."))</f>
        <v>67.</v>
      </c>
      <c r="BP70" s="141" t="str">
        <f>IF(ISBLANK(laps_times[[#This Row],[59]]),"DNF",CONCATENATE(RANK(rounds_cum_time[[#This Row],[59]],rounds_cum_time[59],1),"."))</f>
        <v>68.</v>
      </c>
      <c r="BQ70" s="141" t="str">
        <f>IF(ISBLANK(laps_times[[#This Row],[60]]),"DNF",CONCATENATE(RANK(rounds_cum_time[[#This Row],[60]],rounds_cum_time[60],1),"."))</f>
        <v>67.</v>
      </c>
      <c r="BR70" s="141" t="str">
        <f>IF(ISBLANK(laps_times[[#This Row],[61]]),"DNF",CONCATENATE(RANK(rounds_cum_time[[#This Row],[61]],rounds_cum_time[61],1),"."))</f>
        <v>66.</v>
      </c>
      <c r="BS70" s="141" t="str">
        <f>IF(ISBLANK(laps_times[[#This Row],[62]]),"DNF",CONCATENATE(RANK(rounds_cum_time[[#This Row],[62]],rounds_cum_time[62],1),"."))</f>
        <v>66.</v>
      </c>
      <c r="BT70" s="142" t="str">
        <f>IF(ISBLANK(laps_times[[#This Row],[63]]),"DNF",CONCATENATE(RANK(rounds_cum_time[[#This Row],[63]],rounds_cum_time[63],1),"."))</f>
        <v>65.</v>
      </c>
    </row>
    <row r="71" spans="2:72" x14ac:dyDescent="0.2">
      <c r="B71" s="130">
        <f>laps_times[[#This Row],[poř]]</f>
        <v>66</v>
      </c>
      <c r="C71" s="140">
        <f>laps_times[[#This Row],[s.č.]]</f>
        <v>114</v>
      </c>
      <c r="D71" s="131" t="str">
        <f>laps_times[[#This Row],[jméno]]</f>
        <v>McClurkin David</v>
      </c>
      <c r="E71" s="132">
        <f>laps_times[[#This Row],[roč]]</f>
        <v>1964</v>
      </c>
      <c r="F71" s="132" t="str">
        <f>laps_times[[#This Row],[kat]]</f>
        <v>M4</v>
      </c>
      <c r="G71" s="132">
        <f>laps_times[[#This Row],[poř_kat]]</f>
        <v>14</v>
      </c>
      <c r="H71" s="131" t="str">
        <f>IF(ISBLANK(laps_times[[#This Row],[klub]]),"-",laps_times[[#This Row],[klub]])</f>
        <v>Syllogos Marathonodromon Kr...</v>
      </c>
      <c r="I71" s="134">
        <f>laps_times[[#This Row],[celk. čas]]</f>
        <v>0.15507740740740741</v>
      </c>
      <c r="J71" s="141" t="str">
        <f>IF(ISBLANK(laps_times[[#This Row],[1]]),"DNF",CONCATENATE(RANK(rounds_cum_time[[#This Row],[1]],rounds_cum_time[1],1),"."))</f>
        <v>53.</v>
      </c>
      <c r="K71" s="141" t="str">
        <f>IF(ISBLANK(laps_times[[#This Row],[2]]),"DNF",CONCATENATE(RANK(rounds_cum_time[[#This Row],[2]],rounds_cum_time[2],1),"."))</f>
        <v>44.</v>
      </c>
      <c r="L71" s="141" t="str">
        <f>IF(ISBLANK(laps_times[[#This Row],[3]]),"DNF",CONCATENATE(RANK(rounds_cum_time[[#This Row],[3]],rounds_cum_time[3],1),"."))</f>
        <v>43.</v>
      </c>
      <c r="M71" s="141" t="str">
        <f>IF(ISBLANK(laps_times[[#This Row],[4]]),"DNF",CONCATENATE(RANK(rounds_cum_time[[#This Row],[4]],rounds_cum_time[4],1),"."))</f>
        <v>43.</v>
      </c>
      <c r="N71" s="141" t="str">
        <f>IF(ISBLANK(laps_times[[#This Row],[5]]),"DNF",CONCATENATE(RANK(rounds_cum_time[[#This Row],[5]],rounds_cum_time[5],1),"."))</f>
        <v>43.</v>
      </c>
      <c r="O71" s="141" t="str">
        <f>IF(ISBLANK(laps_times[[#This Row],[6]]),"DNF",CONCATENATE(RANK(rounds_cum_time[[#This Row],[6]],rounds_cum_time[6],1),"."))</f>
        <v>43.</v>
      </c>
      <c r="P71" s="141" t="str">
        <f>IF(ISBLANK(laps_times[[#This Row],[7]]),"DNF",CONCATENATE(RANK(rounds_cum_time[[#This Row],[7]],rounds_cum_time[7],1),"."))</f>
        <v>43.</v>
      </c>
      <c r="Q71" s="141" t="str">
        <f>IF(ISBLANK(laps_times[[#This Row],[8]]),"DNF",CONCATENATE(RANK(rounds_cum_time[[#This Row],[8]],rounds_cum_time[8],1),"."))</f>
        <v>43.</v>
      </c>
      <c r="R71" s="141" t="str">
        <f>IF(ISBLANK(laps_times[[#This Row],[9]]),"DNF",CONCATENATE(RANK(rounds_cum_time[[#This Row],[9]],rounds_cum_time[9],1),"."))</f>
        <v>43.</v>
      </c>
      <c r="S71" s="141" t="str">
        <f>IF(ISBLANK(laps_times[[#This Row],[10]]),"DNF",CONCATENATE(RANK(rounds_cum_time[[#This Row],[10]],rounds_cum_time[10],1),"."))</f>
        <v>43.</v>
      </c>
      <c r="T71" s="141" t="str">
        <f>IF(ISBLANK(laps_times[[#This Row],[11]]),"DNF",CONCATENATE(RANK(rounds_cum_time[[#This Row],[11]],rounds_cum_time[11],1),"."))</f>
        <v>44.</v>
      </c>
      <c r="U71" s="141" t="str">
        <f>IF(ISBLANK(laps_times[[#This Row],[12]]),"DNF",CONCATENATE(RANK(rounds_cum_time[[#This Row],[12]],rounds_cum_time[12],1),"."))</f>
        <v>44.</v>
      </c>
      <c r="V71" s="141" t="str">
        <f>IF(ISBLANK(laps_times[[#This Row],[13]]),"DNF",CONCATENATE(RANK(rounds_cum_time[[#This Row],[13]],rounds_cum_time[13],1),"."))</f>
        <v>44.</v>
      </c>
      <c r="W71" s="141" t="str">
        <f>IF(ISBLANK(laps_times[[#This Row],[14]]),"DNF",CONCATENATE(RANK(rounds_cum_time[[#This Row],[14]],rounds_cum_time[14],1),"."))</f>
        <v>44.</v>
      </c>
      <c r="X71" s="141" t="str">
        <f>IF(ISBLANK(laps_times[[#This Row],[15]]),"DNF",CONCATENATE(RANK(rounds_cum_time[[#This Row],[15]],rounds_cum_time[15],1),"."))</f>
        <v>44.</v>
      </c>
      <c r="Y71" s="141" t="str">
        <f>IF(ISBLANK(laps_times[[#This Row],[16]]),"DNF",CONCATENATE(RANK(rounds_cum_time[[#This Row],[16]],rounds_cum_time[16],1),"."))</f>
        <v>44.</v>
      </c>
      <c r="Z71" s="141" t="str">
        <f>IF(ISBLANK(laps_times[[#This Row],[17]]),"DNF",CONCATENATE(RANK(rounds_cum_time[[#This Row],[17]],rounds_cum_time[17],1),"."))</f>
        <v>44.</v>
      </c>
      <c r="AA71" s="141" t="str">
        <f>IF(ISBLANK(laps_times[[#This Row],[18]]),"DNF",CONCATENATE(RANK(rounds_cum_time[[#This Row],[18]],rounds_cum_time[18],1),"."))</f>
        <v>43.</v>
      </c>
      <c r="AB71" s="141" t="str">
        <f>IF(ISBLANK(laps_times[[#This Row],[19]]),"DNF",CONCATENATE(RANK(rounds_cum_time[[#This Row],[19]],rounds_cum_time[19],1),"."))</f>
        <v>43.</v>
      </c>
      <c r="AC71" s="141" t="str">
        <f>IF(ISBLANK(laps_times[[#This Row],[20]]),"DNF",CONCATENATE(RANK(rounds_cum_time[[#This Row],[20]],rounds_cum_time[20],1),"."))</f>
        <v>44.</v>
      </c>
      <c r="AD71" s="141" t="str">
        <f>IF(ISBLANK(laps_times[[#This Row],[21]]),"DNF",CONCATENATE(RANK(rounds_cum_time[[#This Row],[21]],rounds_cum_time[21],1),"."))</f>
        <v>42.</v>
      </c>
      <c r="AE71" s="141" t="str">
        <f>IF(ISBLANK(laps_times[[#This Row],[22]]),"DNF",CONCATENATE(RANK(rounds_cum_time[[#This Row],[22]],rounds_cum_time[22],1),"."))</f>
        <v>43.</v>
      </c>
      <c r="AF71" s="141" t="str">
        <f>IF(ISBLANK(laps_times[[#This Row],[23]]),"DNF",CONCATENATE(RANK(rounds_cum_time[[#This Row],[23]],rounds_cum_time[23],1),"."))</f>
        <v>43.</v>
      </c>
      <c r="AG71" s="141" t="str">
        <f>IF(ISBLANK(laps_times[[#This Row],[24]]),"DNF",CONCATENATE(RANK(rounds_cum_time[[#This Row],[24]],rounds_cum_time[24],1),"."))</f>
        <v>42.</v>
      </c>
      <c r="AH71" s="141" t="str">
        <f>IF(ISBLANK(laps_times[[#This Row],[25]]),"DNF",CONCATENATE(RANK(rounds_cum_time[[#This Row],[25]],rounds_cum_time[25],1),"."))</f>
        <v>43.</v>
      </c>
      <c r="AI71" s="141" t="str">
        <f>IF(ISBLANK(laps_times[[#This Row],[26]]),"DNF",CONCATENATE(RANK(rounds_cum_time[[#This Row],[26]],rounds_cum_time[26],1),"."))</f>
        <v>43.</v>
      </c>
      <c r="AJ71" s="141" t="str">
        <f>IF(ISBLANK(laps_times[[#This Row],[27]]),"DNF",CONCATENATE(RANK(rounds_cum_time[[#This Row],[27]],rounds_cum_time[27],1),"."))</f>
        <v>43.</v>
      </c>
      <c r="AK71" s="141" t="str">
        <f>IF(ISBLANK(laps_times[[#This Row],[28]]),"DNF",CONCATENATE(RANK(rounds_cum_time[[#This Row],[28]],rounds_cum_time[28],1),"."))</f>
        <v>44.</v>
      </c>
      <c r="AL71" s="141" t="str">
        <f>IF(ISBLANK(laps_times[[#This Row],[29]]),"DNF",CONCATENATE(RANK(rounds_cum_time[[#This Row],[29]],rounds_cum_time[29],1),"."))</f>
        <v>44.</v>
      </c>
      <c r="AM71" s="141" t="str">
        <f>IF(ISBLANK(laps_times[[#This Row],[30]]),"DNF",CONCATENATE(RANK(rounds_cum_time[[#This Row],[30]],rounds_cum_time[30],1),"."))</f>
        <v>44.</v>
      </c>
      <c r="AN71" s="141" t="str">
        <f>IF(ISBLANK(laps_times[[#This Row],[31]]),"DNF",CONCATENATE(RANK(rounds_cum_time[[#This Row],[31]],rounds_cum_time[31],1),"."))</f>
        <v>44.</v>
      </c>
      <c r="AO71" s="141" t="str">
        <f>IF(ISBLANK(laps_times[[#This Row],[32]]),"DNF",CONCATENATE(RANK(rounds_cum_time[[#This Row],[32]],rounds_cum_time[32],1),"."))</f>
        <v>44.</v>
      </c>
      <c r="AP71" s="141" t="str">
        <f>IF(ISBLANK(laps_times[[#This Row],[33]]),"DNF",CONCATENATE(RANK(rounds_cum_time[[#This Row],[33]],rounds_cum_time[33],1),"."))</f>
        <v>44.</v>
      </c>
      <c r="AQ71" s="141" t="str">
        <f>IF(ISBLANK(laps_times[[#This Row],[34]]),"DNF",CONCATENATE(RANK(rounds_cum_time[[#This Row],[34]],rounds_cum_time[34],1),"."))</f>
        <v>44.</v>
      </c>
      <c r="AR71" s="141" t="str">
        <f>IF(ISBLANK(laps_times[[#This Row],[35]]),"DNF",CONCATENATE(RANK(rounds_cum_time[[#This Row],[35]],rounds_cum_time[35],1),"."))</f>
        <v>45.</v>
      </c>
      <c r="AS71" s="141" t="str">
        <f>IF(ISBLANK(laps_times[[#This Row],[36]]),"DNF",CONCATENATE(RANK(rounds_cum_time[[#This Row],[36]],rounds_cum_time[36],1),"."))</f>
        <v>45.</v>
      </c>
      <c r="AT71" s="141" t="str">
        <f>IF(ISBLANK(laps_times[[#This Row],[37]]),"DNF",CONCATENATE(RANK(rounds_cum_time[[#This Row],[37]],rounds_cum_time[37],1),"."))</f>
        <v>45.</v>
      </c>
      <c r="AU71" s="141" t="str">
        <f>IF(ISBLANK(laps_times[[#This Row],[38]]),"DNF",CONCATENATE(RANK(rounds_cum_time[[#This Row],[38]],rounds_cum_time[38],1),"."))</f>
        <v>45.</v>
      </c>
      <c r="AV71" s="141" t="str">
        <f>IF(ISBLANK(laps_times[[#This Row],[39]]),"DNF",CONCATENATE(RANK(rounds_cum_time[[#This Row],[39]],rounds_cum_time[39],1),"."))</f>
        <v>45.</v>
      </c>
      <c r="AW71" s="141" t="str">
        <f>IF(ISBLANK(laps_times[[#This Row],[40]]),"DNF",CONCATENATE(RANK(rounds_cum_time[[#This Row],[40]],rounds_cum_time[40],1),"."))</f>
        <v>46.</v>
      </c>
      <c r="AX71" s="141" t="str">
        <f>IF(ISBLANK(laps_times[[#This Row],[41]]),"DNF",CONCATENATE(RANK(rounds_cum_time[[#This Row],[41]],rounds_cum_time[41],1),"."))</f>
        <v>46.</v>
      </c>
      <c r="AY71" s="141" t="str">
        <f>IF(ISBLANK(laps_times[[#This Row],[42]]),"DNF",CONCATENATE(RANK(rounds_cum_time[[#This Row],[42]],rounds_cum_time[42],1),"."))</f>
        <v>48.</v>
      </c>
      <c r="AZ71" s="141" t="str">
        <f>IF(ISBLANK(laps_times[[#This Row],[43]]),"DNF",CONCATENATE(RANK(rounds_cum_time[[#This Row],[43]],rounds_cum_time[43],1),"."))</f>
        <v>48.</v>
      </c>
      <c r="BA71" s="141" t="str">
        <f>IF(ISBLANK(laps_times[[#This Row],[44]]),"DNF",CONCATENATE(RANK(rounds_cum_time[[#This Row],[44]],rounds_cum_time[44],1),"."))</f>
        <v>47.</v>
      </c>
      <c r="BB71" s="141" t="str">
        <f>IF(ISBLANK(laps_times[[#This Row],[45]]),"DNF",CONCATENATE(RANK(rounds_cum_time[[#This Row],[45]],rounds_cum_time[45],1),"."))</f>
        <v>47.</v>
      </c>
      <c r="BC71" s="141" t="str">
        <f>IF(ISBLANK(laps_times[[#This Row],[46]]),"DNF",CONCATENATE(RANK(rounds_cum_time[[#This Row],[46]],rounds_cum_time[46],1),"."))</f>
        <v>47.</v>
      </c>
      <c r="BD71" s="141" t="str">
        <f>IF(ISBLANK(laps_times[[#This Row],[47]]),"DNF",CONCATENATE(RANK(rounds_cum_time[[#This Row],[47]],rounds_cum_time[47],1),"."))</f>
        <v>48.</v>
      </c>
      <c r="BE71" s="141" t="str">
        <f>IF(ISBLANK(laps_times[[#This Row],[48]]),"DNF",CONCATENATE(RANK(rounds_cum_time[[#This Row],[48]],rounds_cum_time[48],1),"."))</f>
        <v>48.</v>
      </c>
      <c r="BF71" s="141" t="str">
        <f>IF(ISBLANK(laps_times[[#This Row],[49]]),"DNF",CONCATENATE(RANK(rounds_cum_time[[#This Row],[49]],rounds_cum_time[49],1),"."))</f>
        <v>48.</v>
      </c>
      <c r="BG71" s="141" t="str">
        <f>IF(ISBLANK(laps_times[[#This Row],[50]]),"DNF",CONCATENATE(RANK(rounds_cum_time[[#This Row],[50]],rounds_cum_time[50],1),"."))</f>
        <v>48.</v>
      </c>
      <c r="BH71" s="141" t="str">
        <f>IF(ISBLANK(laps_times[[#This Row],[51]]),"DNF",CONCATENATE(RANK(rounds_cum_time[[#This Row],[51]],rounds_cum_time[51],1),"."))</f>
        <v>48.</v>
      </c>
      <c r="BI71" s="141" t="str">
        <f>IF(ISBLANK(laps_times[[#This Row],[52]]),"DNF",CONCATENATE(RANK(rounds_cum_time[[#This Row],[52]],rounds_cum_time[52],1),"."))</f>
        <v>48.</v>
      </c>
      <c r="BJ71" s="141" t="str">
        <f>IF(ISBLANK(laps_times[[#This Row],[53]]),"DNF",CONCATENATE(RANK(rounds_cum_time[[#This Row],[53]],rounds_cum_time[53],1),"."))</f>
        <v>52.</v>
      </c>
      <c r="BK71" s="141" t="str">
        <f>IF(ISBLANK(laps_times[[#This Row],[54]]),"DNF",CONCATENATE(RANK(rounds_cum_time[[#This Row],[54]],rounds_cum_time[54],1),"."))</f>
        <v>52.</v>
      </c>
      <c r="BL71" s="141" t="str">
        <f>IF(ISBLANK(laps_times[[#This Row],[55]]),"DNF",CONCATENATE(RANK(rounds_cum_time[[#This Row],[55]],rounds_cum_time[55],1),"."))</f>
        <v>53.</v>
      </c>
      <c r="BM71" s="141" t="str">
        <f>IF(ISBLANK(laps_times[[#This Row],[56]]),"DNF",CONCATENATE(RANK(rounds_cum_time[[#This Row],[56]],rounds_cum_time[56],1),"."))</f>
        <v>53.</v>
      </c>
      <c r="BN71" s="141" t="str">
        <f>IF(ISBLANK(laps_times[[#This Row],[57]]),"DNF",CONCATENATE(RANK(rounds_cum_time[[#This Row],[57]],rounds_cum_time[57],1),"."))</f>
        <v>55.</v>
      </c>
      <c r="BO71" s="141" t="str">
        <f>IF(ISBLANK(laps_times[[#This Row],[58]]),"DNF",CONCATENATE(RANK(rounds_cum_time[[#This Row],[58]],rounds_cum_time[58],1),"."))</f>
        <v>57.</v>
      </c>
      <c r="BP71" s="141" t="str">
        <f>IF(ISBLANK(laps_times[[#This Row],[59]]),"DNF",CONCATENATE(RANK(rounds_cum_time[[#This Row],[59]],rounds_cum_time[59],1),"."))</f>
        <v>59.</v>
      </c>
      <c r="BQ71" s="141" t="str">
        <f>IF(ISBLANK(laps_times[[#This Row],[60]]),"DNF",CONCATENATE(RANK(rounds_cum_time[[#This Row],[60]],rounds_cum_time[60],1),"."))</f>
        <v>62.</v>
      </c>
      <c r="BR71" s="141" t="str">
        <f>IF(ISBLANK(laps_times[[#This Row],[61]]),"DNF",CONCATENATE(RANK(rounds_cum_time[[#This Row],[61]],rounds_cum_time[61],1),"."))</f>
        <v>64.</v>
      </c>
      <c r="BS71" s="141" t="str">
        <f>IF(ISBLANK(laps_times[[#This Row],[62]]),"DNF",CONCATENATE(RANK(rounds_cum_time[[#This Row],[62]],rounds_cum_time[62],1),"."))</f>
        <v>65.</v>
      </c>
      <c r="BT71" s="142" t="str">
        <f>IF(ISBLANK(laps_times[[#This Row],[63]]),"DNF",CONCATENATE(RANK(rounds_cum_time[[#This Row],[63]],rounds_cum_time[63],1),"."))</f>
        <v>66.</v>
      </c>
    </row>
    <row r="72" spans="2:72" x14ac:dyDescent="0.2">
      <c r="B72" s="130">
        <f>laps_times[[#This Row],[poř]]</f>
        <v>67</v>
      </c>
      <c r="C72" s="140">
        <f>laps_times[[#This Row],[s.č.]]</f>
        <v>61</v>
      </c>
      <c r="D72" s="131" t="str">
        <f>laps_times[[#This Row],[jméno]]</f>
        <v>Svozil Libor</v>
      </c>
      <c r="E72" s="132">
        <f>laps_times[[#This Row],[roč]]</f>
        <v>1971</v>
      </c>
      <c r="F72" s="132" t="str">
        <f>laps_times[[#This Row],[kat]]</f>
        <v>M3</v>
      </c>
      <c r="G72" s="132">
        <f>laps_times[[#This Row],[poř_kat]]</f>
        <v>24</v>
      </c>
      <c r="H72" s="131" t="str">
        <f>IF(ISBLANK(laps_times[[#This Row],[klub]]),"-",laps_times[[#This Row],[klub]])</f>
        <v>MK Seitl Ostrava</v>
      </c>
      <c r="I72" s="134">
        <f>laps_times[[#This Row],[celk. čas]]</f>
        <v>0.15527930555555555</v>
      </c>
      <c r="J72" s="141" t="str">
        <f>IF(ISBLANK(laps_times[[#This Row],[1]]),"DNF",CONCATENATE(RANK(rounds_cum_time[[#This Row],[1]],rounds_cum_time[1],1),"."))</f>
        <v>69.</v>
      </c>
      <c r="K72" s="141" t="str">
        <f>IF(ISBLANK(laps_times[[#This Row],[2]]),"DNF",CONCATENATE(RANK(rounds_cum_time[[#This Row],[2]],rounds_cum_time[2],1),"."))</f>
        <v>72.</v>
      </c>
      <c r="L72" s="141" t="str">
        <f>IF(ISBLANK(laps_times[[#This Row],[3]]),"DNF",CONCATENATE(RANK(rounds_cum_time[[#This Row],[3]],rounds_cum_time[3],1),"."))</f>
        <v>72.</v>
      </c>
      <c r="M72" s="141" t="str">
        <f>IF(ISBLANK(laps_times[[#This Row],[4]]),"DNF",CONCATENATE(RANK(rounds_cum_time[[#This Row],[4]],rounds_cum_time[4],1),"."))</f>
        <v>72.</v>
      </c>
      <c r="N72" s="141" t="str">
        <f>IF(ISBLANK(laps_times[[#This Row],[5]]),"DNF",CONCATENATE(RANK(rounds_cum_time[[#This Row],[5]],rounds_cum_time[5],1),"."))</f>
        <v>71.</v>
      </c>
      <c r="O72" s="141" t="str">
        <f>IF(ISBLANK(laps_times[[#This Row],[6]]),"DNF",CONCATENATE(RANK(rounds_cum_time[[#This Row],[6]],rounds_cum_time[6],1),"."))</f>
        <v>72.</v>
      </c>
      <c r="P72" s="141" t="str">
        <f>IF(ISBLANK(laps_times[[#This Row],[7]]),"DNF",CONCATENATE(RANK(rounds_cum_time[[#This Row],[7]],rounds_cum_time[7],1),"."))</f>
        <v>73.</v>
      </c>
      <c r="Q72" s="141" t="str">
        <f>IF(ISBLANK(laps_times[[#This Row],[8]]),"DNF",CONCATENATE(RANK(rounds_cum_time[[#This Row],[8]],rounds_cum_time[8],1),"."))</f>
        <v>76.</v>
      </c>
      <c r="R72" s="141" t="str">
        <f>IF(ISBLANK(laps_times[[#This Row],[9]]),"DNF",CONCATENATE(RANK(rounds_cum_time[[#This Row],[9]],rounds_cum_time[9],1),"."))</f>
        <v>75.</v>
      </c>
      <c r="S72" s="141" t="str">
        <f>IF(ISBLANK(laps_times[[#This Row],[10]]),"DNF",CONCATENATE(RANK(rounds_cum_time[[#This Row],[10]],rounds_cum_time[10],1),"."))</f>
        <v>76.</v>
      </c>
      <c r="T72" s="141" t="str">
        <f>IF(ISBLANK(laps_times[[#This Row],[11]]),"DNF",CONCATENATE(RANK(rounds_cum_time[[#This Row],[11]],rounds_cum_time[11],1),"."))</f>
        <v>74.</v>
      </c>
      <c r="U72" s="141" t="str">
        <f>IF(ISBLANK(laps_times[[#This Row],[12]]),"DNF",CONCATENATE(RANK(rounds_cum_time[[#This Row],[12]],rounds_cum_time[12],1),"."))</f>
        <v>73.</v>
      </c>
      <c r="V72" s="141" t="str">
        <f>IF(ISBLANK(laps_times[[#This Row],[13]]),"DNF",CONCATENATE(RANK(rounds_cum_time[[#This Row],[13]],rounds_cum_time[13],1),"."))</f>
        <v>73.</v>
      </c>
      <c r="W72" s="141" t="str">
        <f>IF(ISBLANK(laps_times[[#This Row],[14]]),"DNF",CONCATENATE(RANK(rounds_cum_time[[#This Row],[14]],rounds_cum_time[14],1),"."))</f>
        <v>73.</v>
      </c>
      <c r="X72" s="141" t="str">
        <f>IF(ISBLANK(laps_times[[#This Row],[15]]),"DNF",CONCATENATE(RANK(rounds_cum_time[[#This Row],[15]],rounds_cum_time[15],1),"."))</f>
        <v>73.</v>
      </c>
      <c r="Y72" s="141" t="str">
        <f>IF(ISBLANK(laps_times[[#This Row],[16]]),"DNF",CONCATENATE(RANK(rounds_cum_time[[#This Row],[16]],rounds_cum_time[16],1),"."))</f>
        <v>73.</v>
      </c>
      <c r="Z72" s="141" t="str">
        <f>IF(ISBLANK(laps_times[[#This Row],[17]]),"DNF",CONCATENATE(RANK(rounds_cum_time[[#This Row],[17]],rounds_cum_time[17],1),"."))</f>
        <v>72.</v>
      </c>
      <c r="AA72" s="141" t="str">
        <f>IF(ISBLANK(laps_times[[#This Row],[18]]),"DNF",CONCATENATE(RANK(rounds_cum_time[[#This Row],[18]],rounds_cum_time[18],1),"."))</f>
        <v>70.</v>
      </c>
      <c r="AB72" s="141" t="str">
        <f>IF(ISBLANK(laps_times[[#This Row],[19]]),"DNF",CONCATENATE(RANK(rounds_cum_time[[#This Row],[19]],rounds_cum_time[19],1),"."))</f>
        <v>72.</v>
      </c>
      <c r="AC72" s="141" t="str">
        <f>IF(ISBLANK(laps_times[[#This Row],[20]]),"DNF",CONCATENATE(RANK(rounds_cum_time[[#This Row],[20]],rounds_cum_time[20],1),"."))</f>
        <v>71.</v>
      </c>
      <c r="AD72" s="141" t="str">
        <f>IF(ISBLANK(laps_times[[#This Row],[21]]),"DNF",CONCATENATE(RANK(rounds_cum_time[[#This Row],[21]],rounds_cum_time[21],1),"."))</f>
        <v>71.</v>
      </c>
      <c r="AE72" s="141" t="str">
        <f>IF(ISBLANK(laps_times[[#This Row],[22]]),"DNF",CONCATENATE(RANK(rounds_cum_time[[#This Row],[22]],rounds_cum_time[22],1),"."))</f>
        <v>70.</v>
      </c>
      <c r="AF72" s="141" t="str">
        <f>IF(ISBLANK(laps_times[[#This Row],[23]]),"DNF",CONCATENATE(RANK(rounds_cum_time[[#This Row],[23]],rounds_cum_time[23],1),"."))</f>
        <v>70.</v>
      </c>
      <c r="AG72" s="141" t="str">
        <f>IF(ISBLANK(laps_times[[#This Row],[24]]),"DNF",CONCATENATE(RANK(rounds_cum_time[[#This Row],[24]],rounds_cum_time[24],1),"."))</f>
        <v>69.</v>
      </c>
      <c r="AH72" s="141" t="str">
        <f>IF(ISBLANK(laps_times[[#This Row],[25]]),"DNF",CONCATENATE(RANK(rounds_cum_time[[#This Row],[25]],rounds_cum_time[25],1),"."))</f>
        <v>69.</v>
      </c>
      <c r="AI72" s="141" t="str">
        <f>IF(ISBLANK(laps_times[[#This Row],[26]]),"DNF",CONCATENATE(RANK(rounds_cum_time[[#This Row],[26]],rounds_cum_time[26],1),"."))</f>
        <v>69.</v>
      </c>
      <c r="AJ72" s="141" t="str">
        <f>IF(ISBLANK(laps_times[[#This Row],[27]]),"DNF",CONCATENATE(RANK(rounds_cum_time[[#This Row],[27]],rounds_cum_time[27],1),"."))</f>
        <v>68.</v>
      </c>
      <c r="AK72" s="141" t="str">
        <f>IF(ISBLANK(laps_times[[#This Row],[28]]),"DNF",CONCATENATE(RANK(rounds_cum_time[[#This Row],[28]],rounds_cum_time[28],1),"."))</f>
        <v>67.</v>
      </c>
      <c r="AL72" s="141" t="str">
        <f>IF(ISBLANK(laps_times[[#This Row],[29]]),"DNF",CONCATENATE(RANK(rounds_cum_time[[#This Row],[29]],rounds_cum_time[29],1),"."))</f>
        <v>67.</v>
      </c>
      <c r="AM72" s="141" t="str">
        <f>IF(ISBLANK(laps_times[[#This Row],[30]]),"DNF",CONCATENATE(RANK(rounds_cum_time[[#This Row],[30]],rounds_cum_time[30],1),"."))</f>
        <v>66.</v>
      </c>
      <c r="AN72" s="141" t="str">
        <f>IF(ISBLANK(laps_times[[#This Row],[31]]),"DNF",CONCATENATE(RANK(rounds_cum_time[[#This Row],[31]],rounds_cum_time[31],1),"."))</f>
        <v>68.</v>
      </c>
      <c r="AO72" s="141" t="str">
        <f>IF(ISBLANK(laps_times[[#This Row],[32]]),"DNF",CONCATENATE(RANK(rounds_cum_time[[#This Row],[32]],rounds_cum_time[32],1),"."))</f>
        <v>68.</v>
      </c>
      <c r="AP72" s="141" t="str">
        <f>IF(ISBLANK(laps_times[[#This Row],[33]]),"DNF",CONCATENATE(RANK(rounds_cum_time[[#This Row],[33]],rounds_cum_time[33],1),"."))</f>
        <v>67.</v>
      </c>
      <c r="AQ72" s="141" t="str">
        <f>IF(ISBLANK(laps_times[[#This Row],[34]]),"DNF",CONCATENATE(RANK(rounds_cum_time[[#This Row],[34]],rounds_cum_time[34],1),"."))</f>
        <v>64.</v>
      </c>
      <c r="AR72" s="141" t="str">
        <f>IF(ISBLANK(laps_times[[#This Row],[35]]),"DNF",CONCATENATE(RANK(rounds_cum_time[[#This Row],[35]],rounds_cum_time[35],1),"."))</f>
        <v>64.</v>
      </c>
      <c r="AS72" s="141" t="str">
        <f>IF(ISBLANK(laps_times[[#This Row],[36]]),"DNF",CONCATENATE(RANK(rounds_cum_time[[#This Row],[36]],rounds_cum_time[36],1),"."))</f>
        <v>64.</v>
      </c>
      <c r="AT72" s="141" t="str">
        <f>IF(ISBLANK(laps_times[[#This Row],[37]]),"DNF",CONCATENATE(RANK(rounds_cum_time[[#This Row],[37]],rounds_cum_time[37],1),"."))</f>
        <v>66.</v>
      </c>
      <c r="AU72" s="141" t="str">
        <f>IF(ISBLANK(laps_times[[#This Row],[38]]),"DNF",CONCATENATE(RANK(rounds_cum_time[[#This Row],[38]],rounds_cum_time[38],1),"."))</f>
        <v>64.</v>
      </c>
      <c r="AV72" s="141" t="str">
        <f>IF(ISBLANK(laps_times[[#This Row],[39]]),"DNF",CONCATENATE(RANK(rounds_cum_time[[#This Row],[39]],rounds_cum_time[39],1),"."))</f>
        <v>64.</v>
      </c>
      <c r="AW72" s="141" t="str">
        <f>IF(ISBLANK(laps_times[[#This Row],[40]]),"DNF",CONCATENATE(RANK(rounds_cum_time[[#This Row],[40]],rounds_cum_time[40],1),"."))</f>
        <v>63.</v>
      </c>
      <c r="AX72" s="141" t="str">
        <f>IF(ISBLANK(laps_times[[#This Row],[41]]),"DNF",CONCATENATE(RANK(rounds_cum_time[[#This Row],[41]],rounds_cum_time[41],1),"."))</f>
        <v>61.</v>
      </c>
      <c r="AY72" s="141" t="str">
        <f>IF(ISBLANK(laps_times[[#This Row],[42]]),"DNF",CONCATENATE(RANK(rounds_cum_time[[#This Row],[42]],rounds_cum_time[42],1),"."))</f>
        <v>62.</v>
      </c>
      <c r="AZ72" s="141" t="str">
        <f>IF(ISBLANK(laps_times[[#This Row],[43]]),"DNF",CONCATENATE(RANK(rounds_cum_time[[#This Row],[43]],rounds_cum_time[43],1),"."))</f>
        <v>61.</v>
      </c>
      <c r="BA72" s="141" t="str">
        <f>IF(ISBLANK(laps_times[[#This Row],[44]]),"DNF",CONCATENATE(RANK(rounds_cum_time[[#This Row],[44]],rounds_cum_time[44],1),"."))</f>
        <v>60.</v>
      </c>
      <c r="BB72" s="141" t="str">
        <f>IF(ISBLANK(laps_times[[#This Row],[45]]),"DNF",CONCATENATE(RANK(rounds_cum_time[[#This Row],[45]],rounds_cum_time[45],1),"."))</f>
        <v>60.</v>
      </c>
      <c r="BC72" s="141" t="str">
        <f>IF(ISBLANK(laps_times[[#This Row],[46]]),"DNF",CONCATENATE(RANK(rounds_cum_time[[#This Row],[46]],rounds_cum_time[46],1),"."))</f>
        <v>61.</v>
      </c>
      <c r="BD72" s="141" t="str">
        <f>IF(ISBLANK(laps_times[[#This Row],[47]]),"DNF",CONCATENATE(RANK(rounds_cum_time[[#This Row],[47]],rounds_cum_time[47],1),"."))</f>
        <v>61.</v>
      </c>
      <c r="BE72" s="141" t="str">
        <f>IF(ISBLANK(laps_times[[#This Row],[48]]),"DNF",CONCATENATE(RANK(rounds_cum_time[[#This Row],[48]],rounds_cum_time[48],1),"."))</f>
        <v>61.</v>
      </c>
      <c r="BF72" s="141" t="str">
        <f>IF(ISBLANK(laps_times[[#This Row],[49]]),"DNF",CONCATENATE(RANK(rounds_cum_time[[#This Row],[49]],rounds_cum_time[49],1),"."))</f>
        <v>62.</v>
      </c>
      <c r="BG72" s="141" t="str">
        <f>IF(ISBLANK(laps_times[[#This Row],[50]]),"DNF",CONCATENATE(RANK(rounds_cum_time[[#This Row],[50]],rounds_cum_time[50],1),"."))</f>
        <v>62.</v>
      </c>
      <c r="BH72" s="141" t="str">
        <f>IF(ISBLANK(laps_times[[#This Row],[51]]),"DNF",CONCATENATE(RANK(rounds_cum_time[[#This Row],[51]],rounds_cum_time[51],1),"."))</f>
        <v>62.</v>
      </c>
      <c r="BI72" s="141" t="str">
        <f>IF(ISBLANK(laps_times[[#This Row],[52]]),"DNF",CONCATENATE(RANK(rounds_cum_time[[#This Row],[52]],rounds_cum_time[52],1),"."))</f>
        <v>62.</v>
      </c>
      <c r="BJ72" s="141" t="str">
        <f>IF(ISBLANK(laps_times[[#This Row],[53]]),"DNF",CONCATENATE(RANK(rounds_cum_time[[#This Row],[53]],rounds_cum_time[53],1),"."))</f>
        <v>63.</v>
      </c>
      <c r="BK72" s="141" t="str">
        <f>IF(ISBLANK(laps_times[[#This Row],[54]]),"DNF",CONCATENATE(RANK(rounds_cum_time[[#This Row],[54]],rounds_cum_time[54],1),"."))</f>
        <v>62.</v>
      </c>
      <c r="BL72" s="141" t="str">
        <f>IF(ISBLANK(laps_times[[#This Row],[55]]),"DNF",CONCATENATE(RANK(rounds_cum_time[[#This Row],[55]],rounds_cum_time[55],1),"."))</f>
        <v>62.</v>
      </c>
      <c r="BM72" s="141" t="str">
        <f>IF(ISBLANK(laps_times[[#This Row],[56]]),"DNF",CONCATENATE(RANK(rounds_cum_time[[#This Row],[56]],rounds_cum_time[56],1),"."))</f>
        <v>62.</v>
      </c>
      <c r="BN72" s="141" t="str">
        <f>IF(ISBLANK(laps_times[[#This Row],[57]]),"DNF",CONCATENATE(RANK(rounds_cum_time[[#This Row],[57]],rounds_cum_time[57],1),"."))</f>
        <v>64.</v>
      </c>
      <c r="BO72" s="141" t="str">
        <f>IF(ISBLANK(laps_times[[#This Row],[58]]),"DNF",CONCATENATE(RANK(rounds_cum_time[[#This Row],[58]],rounds_cum_time[58],1),"."))</f>
        <v>64.</v>
      </c>
      <c r="BP72" s="141" t="str">
        <f>IF(ISBLANK(laps_times[[#This Row],[59]]),"DNF",CONCATENATE(RANK(rounds_cum_time[[#This Row],[59]],rounds_cum_time[59],1),"."))</f>
        <v>66.</v>
      </c>
      <c r="BQ72" s="141" t="str">
        <f>IF(ISBLANK(laps_times[[#This Row],[60]]),"DNF",CONCATENATE(RANK(rounds_cum_time[[#This Row],[60]],rounds_cum_time[60],1),"."))</f>
        <v>68.</v>
      </c>
      <c r="BR72" s="141" t="str">
        <f>IF(ISBLANK(laps_times[[#This Row],[61]]),"DNF",CONCATENATE(RANK(rounds_cum_time[[#This Row],[61]],rounds_cum_time[61],1),"."))</f>
        <v>68.</v>
      </c>
      <c r="BS72" s="141" t="str">
        <f>IF(ISBLANK(laps_times[[#This Row],[62]]),"DNF",CONCATENATE(RANK(rounds_cum_time[[#This Row],[62]],rounds_cum_time[62],1),"."))</f>
        <v>67.</v>
      </c>
      <c r="BT72" s="142" t="str">
        <f>IF(ISBLANK(laps_times[[#This Row],[63]]),"DNF",CONCATENATE(RANK(rounds_cum_time[[#This Row],[63]],rounds_cum_time[63],1),"."))</f>
        <v>67.</v>
      </c>
    </row>
    <row r="73" spans="2:72" x14ac:dyDescent="0.2">
      <c r="B73" s="130">
        <f>laps_times[[#This Row],[poř]]</f>
        <v>68</v>
      </c>
      <c r="C73" s="140">
        <f>laps_times[[#This Row],[s.č.]]</f>
        <v>86</v>
      </c>
      <c r="D73" s="131" t="str">
        <f>laps_times[[#This Row],[jméno]]</f>
        <v>Klíma Petr</v>
      </c>
      <c r="E73" s="132">
        <f>laps_times[[#This Row],[roč]]</f>
        <v>1996</v>
      </c>
      <c r="F73" s="132" t="str">
        <f>laps_times[[#This Row],[kat]]</f>
        <v>M1</v>
      </c>
      <c r="G73" s="132">
        <f>laps_times[[#This Row],[poř_kat]]</f>
        <v>4</v>
      </c>
      <c r="H73" s="131" t="str">
        <f>IF(ISBLANK(laps_times[[#This Row],[klub]]),"-",laps_times[[#This Row],[klub]])</f>
        <v>-</v>
      </c>
      <c r="I73" s="134">
        <f>laps_times[[#This Row],[celk. čas]]</f>
        <v>0.15538128472222221</v>
      </c>
      <c r="J73" s="141" t="str">
        <f>IF(ISBLANK(laps_times[[#This Row],[1]]),"DNF",CONCATENATE(RANK(rounds_cum_time[[#This Row],[1]],rounds_cum_time[1],1),"."))</f>
        <v>92.</v>
      </c>
      <c r="K73" s="141" t="str">
        <f>IF(ISBLANK(laps_times[[#This Row],[2]]),"DNF",CONCATENATE(RANK(rounds_cum_time[[#This Row],[2]],rounds_cum_time[2],1),"."))</f>
        <v>93.</v>
      </c>
      <c r="L73" s="141" t="str">
        <f>IF(ISBLANK(laps_times[[#This Row],[3]]),"DNF",CONCATENATE(RANK(rounds_cum_time[[#This Row],[3]],rounds_cum_time[3],1),"."))</f>
        <v>91.</v>
      </c>
      <c r="M73" s="141" t="str">
        <f>IF(ISBLANK(laps_times[[#This Row],[4]]),"DNF",CONCATENATE(RANK(rounds_cum_time[[#This Row],[4]],rounds_cum_time[4],1),"."))</f>
        <v>92.</v>
      </c>
      <c r="N73" s="141" t="str">
        <f>IF(ISBLANK(laps_times[[#This Row],[5]]),"DNF",CONCATENATE(RANK(rounds_cum_time[[#This Row],[5]],rounds_cum_time[5],1),"."))</f>
        <v>92.</v>
      </c>
      <c r="O73" s="141" t="str">
        <f>IF(ISBLANK(laps_times[[#This Row],[6]]),"DNF",CONCATENATE(RANK(rounds_cum_time[[#This Row],[6]],rounds_cum_time[6],1),"."))</f>
        <v>89.</v>
      </c>
      <c r="P73" s="141" t="str">
        <f>IF(ISBLANK(laps_times[[#This Row],[7]]),"DNF",CONCATENATE(RANK(rounds_cum_time[[#This Row],[7]],rounds_cum_time[7],1),"."))</f>
        <v>89.</v>
      </c>
      <c r="Q73" s="141" t="str">
        <f>IF(ISBLANK(laps_times[[#This Row],[8]]),"DNF",CONCATENATE(RANK(rounds_cum_time[[#This Row],[8]],rounds_cum_time[8],1),"."))</f>
        <v>89.</v>
      </c>
      <c r="R73" s="141" t="str">
        <f>IF(ISBLANK(laps_times[[#This Row],[9]]),"DNF",CONCATENATE(RANK(rounds_cum_time[[#This Row],[9]],rounds_cum_time[9],1),"."))</f>
        <v>89.</v>
      </c>
      <c r="S73" s="141" t="str">
        <f>IF(ISBLANK(laps_times[[#This Row],[10]]),"DNF",CONCATENATE(RANK(rounds_cum_time[[#This Row],[10]],rounds_cum_time[10],1),"."))</f>
        <v>89.</v>
      </c>
      <c r="T73" s="141" t="str">
        <f>IF(ISBLANK(laps_times[[#This Row],[11]]),"DNF",CONCATENATE(RANK(rounds_cum_time[[#This Row],[11]],rounds_cum_time[11],1),"."))</f>
        <v>88.</v>
      </c>
      <c r="U73" s="141" t="str">
        <f>IF(ISBLANK(laps_times[[#This Row],[12]]),"DNF",CONCATENATE(RANK(rounds_cum_time[[#This Row],[12]],rounds_cum_time[12],1),"."))</f>
        <v>89.</v>
      </c>
      <c r="V73" s="141" t="str">
        <f>IF(ISBLANK(laps_times[[#This Row],[13]]),"DNF",CONCATENATE(RANK(rounds_cum_time[[#This Row],[13]],rounds_cum_time[13],1),"."))</f>
        <v>88.</v>
      </c>
      <c r="W73" s="141" t="str">
        <f>IF(ISBLANK(laps_times[[#This Row],[14]]),"DNF",CONCATENATE(RANK(rounds_cum_time[[#This Row],[14]],rounds_cum_time[14],1),"."))</f>
        <v>88.</v>
      </c>
      <c r="X73" s="141" t="str">
        <f>IF(ISBLANK(laps_times[[#This Row],[15]]),"DNF",CONCATENATE(RANK(rounds_cum_time[[#This Row],[15]],rounds_cum_time[15],1),"."))</f>
        <v>87.</v>
      </c>
      <c r="Y73" s="141" t="str">
        <f>IF(ISBLANK(laps_times[[#This Row],[16]]),"DNF",CONCATENATE(RANK(rounds_cum_time[[#This Row],[16]],rounds_cum_time[16],1),"."))</f>
        <v>86.</v>
      </c>
      <c r="Z73" s="141" t="str">
        <f>IF(ISBLANK(laps_times[[#This Row],[17]]),"DNF",CONCATENATE(RANK(rounds_cum_time[[#This Row],[17]],rounds_cum_time[17],1),"."))</f>
        <v>86.</v>
      </c>
      <c r="AA73" s="141" t="str">
        <f>IF(ISBLANK(laps_times[[#This Row],[18]]),"DNF",CONCATENATE(RANK(rounds_cum_time[[#This Row],[18]],rounds_cum_time[18],1),"."))</f>
        <v>86.</v>
      </c>
      <c r="AB73" s="141" t="str">
        <f>IF(ISBLANK(laps_times[[#This Row],[19]]),"DNF",CONCATENATE(RANK(rounds_cum_time[[#This Row],[19]],rounds_cum_time[19],1),"."))</f>
        <v>86.</v>
      </c>
      <c r="AC73" s="141" t="str">
        <f>IF(ISBLANK(laps_times[[#This Row],[20]]),"DNF",CONCATENATE(RANK(rounds_cum_time[[#This Row],[20]],rounds_cum_time[20],1),"."))</f>
        <v>86.</v>
      </c>
      <c r="AD73" s="141" t="str">
        <f>IF(ISBLANK(laps_times[[#This Row],[21]]),"DNF",CONCATENATE(RANK(rounds_cum_time[[#This Row],[21]],rounds_cum_time[21],1),"."))</f>
        <v>85.</v>
      </c>
      <c r="AE73" s="141" t="str">
        <f>IF(ISBLANK(laps_times[[#This Row],[22]]),"DNF",CONCATENATE(RANK(rounds_cum_time[[#This Row],[22]],rounds_cum_time[22],1),"."))</f>
        <v>85.</v>
      </c>
      <c r="AF73" s="141" t="str">
        <f>IF(ISBLANK(laps_times[[#This Row],[23]]),"DNF",CONCATENATE(RANK(rounds_cum_time[[#This Row],[23]],rounds_cum_time[23],1),"."))</f>
        <v>85.</v>
      </c>
      <c r="AG73" s="141" t="str">
        <f>IF(ISBLANK(laps_times[[#This Row],[24]]),"DNF",CONCATENATE(RANK(rounds_cum_time[[#This Row],[24]],rounds_cum_time[24],1),"."))</f>
        <v>85.</v>
      </c>
      <c r="AH73" s="141" t="str">
        <f>IF(ISBLANK(laps_times[[#This Row],[25]]),"DNF",CONCATENATE(RANK(rounds_cum_time[[#This Row],[25]],rounds_cum_time[25],1),"."))</f>
        <v>85.</v>
      </c>
      <c r="AI73" s="141" t="str">
        <f>IF(ISBLANK(laps_times[[#This Row],[26]]),"DNF",CONCATENATE(RANK(rounds_cum_time[[#This Row],[26]],rounds_cum_time[26],1),"."))</f>
        <v>84.</v>
      </c>
      <c r="AJ73" s="141" t="str">
        <f>IF(ISBLANK(laps_times[[#This Row],[27]]),"DNF",CONCATENATE(RANK(rounds_cum_time[[#This Row],[27]],rounds_cum_time[27],1),"."))</f>
        <v>84.</v>
      </c>
      <c r="AK73" s="141" t="str">
        <f>IF(ISBLANK(laps_times[[#This Row],[28]]),"DNF",CONCATENATE(RANK(rounds_cum_time[[#This Row],[28]],rounds_cum_time[28],1),"."))</f>
        <v>82.</v>
      </c>
      <c r="AL73" s="141" t="str">
        <f>IF(ISBLANK(laps_times[[#This Row],[29]]),"DNF",CONCATENATE(RANK(rounds_cum_time[[#This Row],[29]],rounds_cum_time[29],1),"."))</f>
        <v>82.</v>
      </c>
      <c r="AM73" s="141" t="str">
        <f>IF(ISBLANK(laps_times[[#This Row],[30]]),"DNF",CONCATENATE(RANK(rounds_cum_time[[#This Row],[30]],rounds_cum_time[30],1),"."))</f>
        <v>81.</v>
      </c>
      <c r="AN73" s="141" t="str">
        <f>IF(ISBLANK(laps_times[[#This Row],[31]]),"DNF",CONCATENATE(RANK(rounds_cum_time[[#This Row],[31]],rounds_cum_time[31],1),"."))</f>
        <v>81.</v>
      </c>
      <c r="AO73" s="141" t="str">
        <f>IF(ISBLANK(laps_times[[#This Row],[32]]),"DNF",CONCATENATE(RANK(rounds_cum_time[[#This Row],[32]],rounds_cum_time[32],1),"."))</f>
        <v>81.</v>
      </c>
      <c r="AP73" s="141" t="str">
        <f>IF(ISBLANK(laps_times[[#This Row],[33]]),"DNF",CONCATENATE(RANK(rounds_cum_time[[#This Row],[33]],rounds_cum_time[33],1),"."))</f>
        <v>81.</v>
      </c>
      <c r="AQ73" s="141" t="str">
        <f>IF(ISBLANK(laps_times[[#This Row],[34]]),"DNF",CONCATENATE(RANK(rounds_cum_time[[#This Row],[34]],rounds_cum_time[34],1),"."))</f>
        <v>81.</v>
      </c>
      <c r="AR73" s="141" t="str">
        <f>IF(ISBLANK(laps_times[[#This Row],[35]]),"DNF",CONCATENATE(RANK(rounds_cum_time[[#This Row],[35]],rounds_cum_time[35],1),"."))</f>
        <v>81.</v>
      </c>
      <c r="AS73" s="141" t="str">
        <f>IF(ISBLANK(laps_times[[#This Row],[36]]),"DNF",CONCATENATE(RANK(rounds_cum_time[[#This Row],[36]],rounds_cum_time[36],1),"."))</f>
        <v>80.</v>
      </c>
      <c r="AT73" s="141" t="str">
        <f>IF(ISBLANK(laps_times[[#This Row],[37]]),"DNF",CONCATENATE(RANK(rounds_cum_time[[#This Row],[37]],rounds_cum_time[37],1),"."))</f>
        <v>80.</v>
      </c>
      <c r="AU73" s="141" t="str">
        <f>IF(ISBLANK(laps_times[[#This Row],[38]]),"DNF",CONCATENATE(RANK(rounds_cum_time[[#This Row],[38]],rounds_cum_time[38],1),"."))</f>
        <v>79.</v>
      </c>
      <c r="AV73" s="141" t="str">
        <f>IF(ISBLANK(laps_times[[#This Row],[39]]),"DNF",CONCATENATE(RANK(rounds_cum_time[[#This Row],[39]],rounds_cum_time[39],1),"."))</f>
        <v>79.</v>
      </c>
      <c r="AW73" s="141" t="str">
        <f>IF(ISBLANK(laps_times[[#This Row],[40]]),"DNF",CONCATENATE(RANK(rounds_cum_time[[#This Row],[40]],rounds_cum_time[40],1),"."))</f>
        <v>79.</v>
      </c>
      <c r="AX73" s="141" t="str">
        <f>IF(ISBLANK(laps_times[[#This Row],[41]]),"DNF",CONCATENATE(RANK(rounds_cum_time[[#This Row],[41]],rounds_cum_time[41],1),"."))</f>
        <v>78.</v>
      </c>
      <c r="AY73" s="141" t="str">
        <f>IF(ISBLANK(laps_times[[#This Row],[42]]),"DNF",CONCATENATE(RANK(rounds_cum_time[[#This Row],[42]],rounds_cum_time[42],1),"."))</f>
        <v>78.</v>
      </c>
      <c r="AZ73" s="141" t="str">
        <f>IF(ISBLANK(laps_times[[#This Row],[43]]),"DNF",CONCATENATE(RANK(rounds_cum_time[[#This Row],[43]],rounds_cum_time[43],1),"."))</f>
        <v>76.</v>
      </c>
      <c r="BA73" s="141" t="str">
        <f>IF(ISBLANK(laps_times[[#This Row],[44]]),"DNF",CONCATENATE(RANK(rounds_cum_time[[#This Row],[44]],rounds_cum_time[44],1),"."))</f>
        <v>76.</v>
      </c>
      <c r="BB73" s="141" t="str">
        <f>IF(ISBLANK(laps_times[[#This Row],[45]]),"DNF",CONCATENATE(RANK(rounds_cum_time[[#This Row],[45]],rounds_cum_time[45],1),"."))</f>
        <v>75.</v>
      </c>
      <c r="BC73" s="141" t="str">
        <f>IF(ISBLANK(laps_times[[#This Row],[46]]),"DNF",CONCATENATE(RANK(rounds_cum_time[[#This Row],[46]],rounds_cum_time[46],1),"."))</f>
        <v>75.</v>
      </c>
      <c r="BD73" s="141" t="str">
        <f>IF(ISBLANK(laps_times[[#This Row],[47]]),"DNF",CONCATENATE(RANK(rounds_cum_time[[#This Row],[47]],rounds_cum_time[47],1),"."))</f>
        <v>75.</v>
      </c>
      <c r="BE73" s="141" t="str">
        <f>IF(ISBLANK(laps_times[[#This Row],[48]]),"DNF",CONCATENATE(RANK(rounds_cum_time[[#This Row],[48]],rounds_cum_time[48],1),"."))</f>
        <v>74.</v>
      </c>
      <c r="BF73" s="141" t="str">
        <f>IF(ISBLANK(laps_times[[#This Row],[49]]),"DNF",CONCATENATE(RANK(rounds_cum_time[[#This Row],[49]],rounds_cum_time[49],1),"."))</f>
        <v>73.</v>
      </c>
      <c r="BG73" s="141" t="str">
        <f>IF(ISBLANK(laps_times[[#This Row],[50]]),"DNF",CONCATENATE(RANK(rounds_cum_time[[#This Row],[50]],rounds_cum_time[50],1),"."))</f>
        <v>73.</v>
      </c>
      <c r="BH73" s="141" t="str">
        <f>IF(ISBLANK(laps_times[[#This Row],[51]]),"DNF",CONCATENATE(RANK(rounds_cum_time[[#This Row],[51]],rounds_cum_time[51],1),"."))</f>
        <v>74.</v>
      </c>
      <c r="BI73" s="141" t="str">
        <f>IF(ISBLANK(laps_times[[#This Row],[52]]),"DNF",CONCATENATE(RANK(rounds_cum_time[[#This Row],[52]],rounds_cum_time[52],1),"."))</f>
        <v>74.</v>
      </c>
      <c r="BJ73" s="141" t="str">
        <f>IF(ISBLANK(laps_times[[#This Row],[53]]),"DNF",CONCATENATE(RANK(rounds_cum_time[[#This Row],[53]],rounds_cum_time[53],1),"."))</f>
        <v>73.</v>
      </c>
      <c r="BK73" s="141" t="str">
        <f>IF(ISBLANK(laps_times[[#This Row],[54]]),"DNF",CONCATENATE(RANK(rounds_cum_time[[#This Row],[54]],rounds_cum_time[54],1),"."))</f>
        <v>71.</v>
      </c>
      <c r="BL73" s="141" t="str">
        <f>IF(ISBLANK(laps_times[[#This Row],[55]]),"DNF",CONCATENATE(RANK(rounds_cum_time[[#This Row],[55]],rounds_cum_time[55],1),"."))</f>
        <v>71.</v>
      </c>
      <c r="BM73" s="141" t="str">
        <f>IF(ISBLANK(laps_times[[#This Row],[56]]),"DNF",CONCATENATE(RANK(rounds_cum_time[[#This Row],[56]],rounds_cum_time[56],1),"."))</f>
        <v>71.</v>
      </c>
      <c r="BN73" s="141" t="str">
        <f>IF(ISBLANK(laps_times[[#This Row],[57]]),"DNF",CONCATENATE(RANK(rounds_cum_time[[#This Row],[57]],rounds_cum_time[57],1),"."))</f>
        <v>71.</v>
      </c>
      <c r="BO73" s="141" t="str">
        <f>IF(ISBLANK(laps_times[[#This Row],[58]]),"DNF",CONCATENATE(RANK(rounds_cum_time[[#This Row],[58]],rounds_cum_time[58],1),"."))</f>
        <v>70.</v>
      </c>
      <c r="BP73" s="141" t="str">
        <f>IF(ISBLANK(laps_times[[#This Row],[59]]),"DNF",CONCATENATE(RANK(rounds_cum_time[[#This Row],[59]],rounds_cum_time[59],1),"."))</f>
        <v>69.</v>
      </c>
      <c r="BQ73" s="141" t="str">
        <f>IF(ISBLANK(laps_times[[#This Row],[60]]),"DNF",CONCATENATE(RANK(rounds_cum_time[[#This Row],[60]],rounds_cum_time[60],1),"."))</f>
        <v>69.</v>
      </c>
      <c r="BR73" s="141" t="str">
        <f>IF(ISBLANK(laps_times[[#This Row],[61]]),"DNF",CONCATENATE(RANK(rounds_cum_time[[#This Row],[61]],rounds_cum_time[61],1),"."))</f>
        <v>69.</v>
      </c>
      <c r="BS73" s="141" t="str">
        <f>IF(ISBLANK(laps_times[[#This Row],[62]]),"DNF",CONCATENATE(RANK(rounds_cum_time[[#This Row],[62]],rounds_cum_time[62],1),"."))</f>
        <v>69.</v>
      </c>
      <c r="BT73" s="142" t="str">
        <f>IF(ISBLANK(laps_times[[#This Row],[63]]),"DNF",CONCATENATE(RANK(rounds_cum_time[[#This Row],[63]],rounds_cum_time[63],1),"."))</f>
        <v>68.</v>
      </c>
    </row>
    <row r="74" spans="2:72" x14ac:dyDescent="0.2">
      <c r="B74" s="130">
        <f>laps_times[[#This Row],[poř]]</f>
        <v>69</v>
      </c>
      <c r="C74" s="140">
        <f>laps_times[[#This Row],[s.č.]]</f>
        <v>12</v>
      </c>
      <c r="D74" s="131" t="str">
        <f>laps_times[[#This Row],[jméno]]</f>
        <v>Ardamica David</v>
      </c>
      <c r="E74" s="132">
        <f>laps_times[[#This Row],[roč]]</f>
        <v>1976</v>
      </c>
      <c r="F74" s="132" t="str">
        <f>laps_times[[#This Row],[kat]]</f>
        <v>M3</v>
      </c>
      <c r="G74" s="132">
        <f>laps_times[[#This Row],[poř_kat]]</f>
        <v>25</v>
      </c>
      <c r="H74" s="131" t="str">
        <f>IF(ISBLANK(laps_times[[#This Row],[klub]]),"-",laps_times[[#This Row],[klub]])</f>
        <v>ARDY TEAM</v>
      </c>
      <c r="I74" s="134">
        <f>laps_times[[#This Row],[celk. čas]]</f>
        <v>0.15575407407407407</v>
      </c>
      <c r="J74" s="141" t="str">
        <f>IF(ISBLANK(laps_times[[#This Row],[1]]),"DNF",CONCATENATE(RANK(rounds_cum_time[[#This Row],[1]],rounds_cum_time[1],1),"."))</f>
        <v>35.</v>
      </c>
      <c r="K74" s="141" t="str">
        <f>IF(ISBLANK(laps_times[[#This Row],[2]]),"DNF",CONCATENATE(RANK(rounds_cum_time[[#This Row],[2]],rounds_cum_time[2],1),"."))</f>
        <v>36.</v>
      </c>
      <c r="L74" s="141" t="str">
        <f>IF(ISBLANK(laps_times[[#This Row],[3]]),"DNF",CONCATENATE(RANK(rounds_cum_time[[#This Row],[3]],rounds_cum_time[3],1),"."))</f>
        <v>37.</v>
      </c>
      <c r="M74" s="141" t="str">
        <f>IF(ISBLANK(laps_times[[#This Row],[4]]),"DNF",CONCATENATE(RANK(rounds_cum_time[[#This Row],[4]],rounds_cum_time[4],1),"."))</f>
        <v>37.</v>
      </c>
      <c r="N74" s="141" t="str">
        <f>IF(ISBLANK(laps_times[[#This Row],[5]]),"DNF",CONCATENATE(RANK(rounds_cum_time[[#This Row],[5]],rounds_cum_time[5],1),"."))</f>
        <v>37.</v>
      </c>
      <c r="O74" s="141" t="str">
        <f>IF(ISBLANK(laps_times[[#This Row],[6]]),"DNF",CONCATENATE(RANK(rounds_cum_time[[#This Row],[6]],rounds_cum_time[6],1),"."))</f>
        <v>37.</v>
      </c>
      <c r="P74" s="141" t="str">
        <f>IF(ISBLANK(laps_times[[#This Row],[7]]),"DNF",CONCATENATE(RANK(rounds_cum_time[[#This Row],[7]],rounds_cum_time[7],1),"."))</f>
        <v>37.</v>
      </c>
      <c r="Q74" s="141" t="str">
        <f>IF(ISBLANK(laps_times[[#This Row],[8]]),"DNF",CONCATENATE(RANK(rounds_cum_time[[#This Row],[8]],rounds_cum_time[8],1),"."))</f>
        <v>36.</v>
      </c>
      <c r="R74" s="141" t="str">
        <f>IF(ISBLANK(laps_times[[#This Row],[9]]),"DNF",CONCATENATE(RANK(rounds_cum_time[[#This Row],[9]],rounds_cum_time[9],1),"."))</f>
        <v>36.</v>
      </c>
      <c r="S74" s="141" t="str">
        <f>IF(ISBLANK(laps_times[[#This Row],[10]]),"DNF",CONCATENATE(RANK(rounds_cum_time[[#This Row],[10]],rounds_cum_time[10],1),"."))</f>
        <v>35.</v>
      </c>
      <c r="T74" s="141" t="str">
        <f>IF(ISBLANK(laps_times[[#This Row],[11]]),"DNF",CONCATENATE(RANK(rounds_cum_time[[#This Row],[11]],rounds_cum_time[11],1),"."))</f>
        <v>35.</v>
      </c>
      <c r="U74" s="141" t="str">
        <f>IF(ISBLANK(laps_times[[#This Row],[12]]),"DNF",CONCATENATE(RANK(rounds_cum_time[[#This Row],[12]],rounds_cum_time[12],1),"."))</f>
        <v>32.</v>
      </c>
      <c r="V74" s="141" t="str">
        <f>IF(ISBLANK(laps_times[[#This Row],[13]]),"DNF",CONCATENATE(RANK(rounds_cum_time[[#This Row],[13]],rounds_cum_time[13],1),"."))</f>
        <v>36.</v>
      </c>
      <c r="W74" s="141" t="str">
        <f>IF(ISBLANK(laps_times[[#This Row],[14]]),"DNF",CONCATENATE(RANK(rounds_cum_time[[#This Row],[14]],rounds_cum_time[14],1),"."))</f>
        <v>37.</v>
      </c>
      <c r="X74" s="141" t="str">
        <f>IF(ISBLANK(laps_times[[#This Row],[15]]),"DNF",CONCATENATE(RANK(rounds_cum_time[[#This Row],[15]],rounds_cum_time[15],1),"."))</f>
        <v>38.</v>
      </c>
      <c r="Y74" s="141" t="str">
        <f>IF(ISBLANK(laps_times[[#This Row],[16]]),"DNF",CONCATENATE(RANK(rounds_cum_time[[#This Row],[16]],rounds_cum_time[16],1),"."))</f>
        <v>39.</v>
      </c>
      <c r="Z74" s="141" t="str">
        <f>IF(ISBLANK(laps_times[[#This Row],[17]]),"DNF",CONCATENATE(RANK(rounds_cum_time[[#This Row],[17]],rounds_cum_time[17],1),"."))</f>
        <v>38.</v>
      </c>
      <c r="AA74" s="141" t="str">
        <f>IF(ISBLANK(laps_times[[#This Row],[18]]),"DNF",CONCATENATE(RANK(rounds_cum_time[[#This Row],[18]],rounds_cum_time[18],1),"."))</f>
        <v>36.</v>
      </c>
      <c r="AB74" s="141" t="str">
        <f>IF(ISBLANK(laps_times[[#This Row],[19]]),"DNF",CONCATENATE(RANK(rounds_cum_time[[#This Row],[19]],rounds_cum_time[19],1),"."))</f>
        <v>36.</v>
      </c>
      <c r="AC74" s="141" t="str">
        <f>IF(ISBLANK(laps_times[[#This Row],[20]]),"DNF",CONCATENATE(RANK(rounds_cum_time[[#This Row],[20]],rounds_cum_time[20],1),"."))</f>
        <v>38.</v>
      </c>
      <c r="AD74" s="141" t="str">
        <f>IF(ISBLANK(laps_times[[#This Row],[21]]),"DNF",CONCATENATE(RANK(rounds_cum_time[[#This Row],[21]],rounds_cum_time[21],1),"."))</f>
        <v>38.</v>
      </c>
      <c r="AE74" s="141" t="str">
        <f>IF(ISBLANK(laps_times[[#This Row],[22]]),"DNF",CONCATENATE(RANK(rounds_cum_time[[#This Row],[22]],rounds_cum_time[22],1),"."))</f>
        <v>38.</v>
      </c>
      <c r="AF74" s="141" t="str">
        <f>IF(ISBLANK(laps_times[[#This Row],[23]]),"DNF",CONCATENATE(RANK(rounds_cum_time[[#This Row],[23]],rounds_cum_time[23],1),"."))</f>
        <v>38.</v>
      </c>
      <c r="AG74" s="141" t="str">
        <f>IF(ISBLANK(laps_times[[#This Row],[24]]),"DNF",CONCATENATE(RANK(rounds_cum_time[[#This Row],[24]],rounds_cum_time[24],1),"."))</f>
        <v>39.</v>
      </c>
      <c r="AH74" s="141" t="str">
        <f>IF(ISBLANK(laps_times[[#This Row],[25]]),"DNF",CONCATENATE(RANK(rounds_cum_time[[#This Row],[25]],rounds_cum_time[25],1),"."))</f>
        <v>39.</v>
      </c>
      <c r="AI74" s="141" t="str">
        <f>IF(ISBLANK(laps_times[[#This Row],[26]]),"DNF",CONCATENATE(RANK(rounds_cum_time[[#This Row],[26]],rounds_cum_time[26],1),"."))</f>
        <v>39.</v>
      </c>
      <c r="AJ74" s="141" t="str">
        <f>IF(ISBLANK(laps_times[[#This Row],[27]]),"DNF",CONCATENATE(RANK(rounds_cum_time[[#This Row],[27]],rounds_cum_time[27],1),"."))</f>
        <v>39.</v>
      </c>
      <c r="AK74" s="141" t="str">
        <f>IF(ISBLANK(laps_times[[#This Row],[28]]),"DNF",CONCATENATE(RANK(rounds_cum_time[[#This Row],[28]],rounds_cum_time[28],1),"."))</f>
        <v>40.</v>
      </c>
      <c r="AL74" s="141" t="str">
        <f>IF(ISBLANK(laps_times[[#This Row],[29]]),"DNF",CONCATENATE(RANK(rounds_cum_time[[#This Row],[29]],rounds_cum_time[29],1),"."))</f>
        <v>40.</v>
      </c>
      <c r="AM74" s="141" t="str">
        <f>IF(ISBLANK(laps_times[[#This Row],[30]]),"DNF",CONCATENATE(RANK(rounds_cum_time[[#This Row],[30]],rounds_cum_time[30],1),"."))</f>
        <v>40.</v>
      </c>
      <c r="AN74" s="141" t="str">
        <f>IF(ISBLANK(laps_times[[#This Row],[31]]),"DNF",CONCATENATE(RANK(rounds_cum_time[[#This Row],[31]],rounds_cum_time[31],1),"."))</f>
        <v>41.</v>
      </c>
      <c r="AO74" s="141" t="str">
        <f>IF(ISBLANK(laps_times[[#This Row],[32]]),"DNF",CONCATENATE(RANK(rounds_cum_time[[#This Row],[32]],rounds_cum_time[32],1),"."))</f>
        <v>43.</v>
      </c>
      <c r="AP74" s="141" t="str">
        <f>IF(ISBLANK(laps_times[[#This Row],[33]]),"DNF",CONCATENATE(RANK(rounds_cum_time[[#This Row],[33]],rounds_cum_time[33],1),"."))</f>
        <v>43.</v>
      </c>
      <c r="AQ74" s="141" t="str">
        <f>IF(ISBLANK(laps_times[[#This Row],[34]]),"DNF",CONCATENATE(RANK(rounds_cum_time[[#This Row],[34]],rounds_cum_time[34],1),"."))</f>
        <v>43.</v>
      </c>
      <c r="AR74" s="141" t="str">
        <f>IF(ISBLANK(laps_times[[#This Row],[35]]),"DNF",CONCATENATE(RANK(rounds_cum_time[[#This Row],[35]],rounds_cum_time[35],1),"."))</f>
        <v>43.</v>
      </c>
      <c r="AS74" s="141" t="str">
        <f>IF(ISBLANK(laps_times[[#This Row],[36]]),"DNF",CONCATENATE(RANK(rounds_cum_time[[#This Row],[36]],rounds_cum_time[36],1),"."))</f>
        <v>43.</v>
      </c>
      <c r="AT74" s="141" t="str">
        <f>IF(ISBLANK(laps_times[[#This Row],[37]]),"DNF",CONCATENATE(RANK(rounds_cum_time[[#This Row],[37]],rounds_cum_time[37],1),"."))</f>
        <v>43.</v>
      </c>
      <c r="AU74" s="141" t="str">
        <f>IF(ISBLANK(laps_times[[#This Row],[38]]),"DNF",CONCATENATE(RANK(rounds_cum_time[[#This Row],[38]],rounds_cum_time[38],1),"."))</f>
        <v>44.</v>
      </c>
      <c r="AV74" s="141" t="str">
        <f>IF(ISBLANK(laps_times[[#This Row],[39]]),"DNF",CONCATENATE(RANK(rounds_cum_time[[#This Row],[39]],rounds_cum_time[39],1),"."))</f>
        <v>44.</v>
      </c>
      <c r="AW74" s="141" t="str">
        <f>IF(ISBLANK(laps_times[[#This Row],[40]]),"DNF",CONCATENATE(RANK(rounds_cum_time[[#This Row],[40]],rounds_cum_time[40],1),"."))</f>
        <v>44.</v>
      </c>
      <c r="AX74" s="141" t="str">
        <f>IF(ISBLANK(laps_times[[#This Row],[41]]),"DNF",CONCATENATE(RANK(rounds_cum_time[[#This Row],[41]],rounds_cum_time[41],1),"."))</f>
        <v>45.</v>
      </c>
      <c r="AY74" s="141" t="str">
        <f>IF(ISBLANK(laps_times[[#This Row],[42]]),"DNF",CONCATENATE(RANK(rounds_cum_time[[#This Row],[42]],rounds_cum_time[42],1),"."))</f>
        <v>45.</v>
      </c>
      <c r="AZ74" s="141" t="str">
        <f>IF(ISBLANK(laps_times[[#This Row],[43]]),"DNF",CONCATENATE(RANK(rounds_cum_time[[#This Row],[43]],rounds_cum_time[43],1),"."))</f>
        <v>47.</v>
      </c>
      <c r="BA74" s="141" t="str">
        <f>IF(ISBLANK(laps_times[[#This Row],[44]]),"DNF",CONCATENATE(RANK(rounds_cum_time[[#This Row],[44]],rounds_cum_time[44],1),"."))</f>
        <v>48.</v>
      </c>
      <c r="BB74" s="141" t="str">
        <f>IF(ISBLANK(laps_times[[#This Row],[45]]),"DNF",CONCATENATE(RANK(rounds_cum_time[[#This Row],[45]],rounds_cum_time[45],1),"."))</f>
        <v>48.</v>
      </c>
      <c r="BC74" s="141" t="str">
        <f>IF(ISBLANK(laps_times[[#This Row],[46]]),"DNF",CONCATENATE(RANK(rounds_cum_time[[#This Row],[46]],rounds_cum_time[46],1),"."))</f>
        <v>49.</v>
      </c>
      <c r="BD74" s="141" t="str">
        <f>IF(ISBLANK(laps_times[[#This Row],[47]]),"DNF",CONCATENATE(RANK(rounds_cum_time[[#This Row],[47]],rounds_cum_time[47],1),"."))</f>
        <v>50.</v>
      </c>
      <c r="BE74" s="141" t="str">
        <f>IF(ISBLANK(laps_times[[#This Row],[48]]),"DNF",CONCATENATE(RANK(rounds_cum_time[[#This Row],[48]],rounds_cum_time[48],1),"."))</f>
        <v>53.</v>
      </c>
      <c r="BF74" s="141" t="str">
        <f>IF(ISBLANK(laps_times[[#This Row],[49]]),"DNF",CONCATENATE(RANK(rounds_cum_time[[#This Row],[49]],rounds_cum_time[49],1),"."))</f>
        <v>54.</v>
      </c>
      <c r="BG74" s="141" t="str">
        <f>IF(ISBLANK(laps_times[[#This Row],[50]]),"DNF",CONCATENATE(RANK(rounds_cum_time[[#This Row],[50]],rounds_cum_time[50],1),"."))</f>
        <v>54.</v>
      </c>
      <c r="BH74" s="141" t="str">
        <f>IF(ISBLANK(laps_times[[#This Row],[51]]),"DNF",CONCATENATE(RANK(rounds_cum_time[[#This Row],[51]],rounds_cum_time[51],1),"."))</f>
        <v>54.</v>
      </c>
      <c r="BI74" s="141" t="str">
        <f>IF(ISBLANK(laps_times[[#This Row],[52]]),"DNF",CONCATENATE(RANK(rounds_cum_time[[#This Row],[52]],rounds_cum_time[52],1),"."))</f>
        <v>56.</v>
      </c>
      <c r="BJ74" s="141" t="str">
        <f>IF(ISBLANK(laps_times[[#This Row],[53]]),"DNF",CONCATENATE(RANK(rounds_cum_time[[#This Row],[53]],rounds_cum_time[53],1),"."))</f>
        <v>56.</v>
      </c>
      <c r="BK74" s="141" t="str">
        <f>IF(ISBLANK(laps_times[[#This Row],[54]]),"DNF",CONCATENATE(RANK(rounds_cum_time[[#This Row],[54]],rounds_cum_time[54],1),"."))</f>
        <v>59.</v>
      </c>
      <c r="BL74" s="141" t="str">
        <f>IF(ISBLANK(laps_times[[#This Row],[55]]),"DNF",CONCATENATE(RANK(rounds_cum_time[[#This Row],[55]],rounds_cum_time[55],1),"."))</f>
        <v>60.</v>
      </c>
      <c r="BM74" s="141" t="str">
        <f>IF(ISBLANK(laps_times[[#This Row],[56]]),"DNF",CONCATENATE(RANK(rounds_cum_time[[#This Row],[56]],rounds_cum_time[56],1),"."))</f>
        <v>63.</v>
      </c>
      <c r="BN74" s="141" t="str">
        <f>IF(ISBLANK(laps_times[[#This Row],[57]]),"DNF",CONCATENATE(RANK(rounds_cum_time[[#This Row],[57]],rounds_cum_time[57],1),"."))</f>
        <v>65.</v>
      </c>
      <c r="BO74" s="141" t="str">
        <f>IF(ISBLANK(laps_times[[#This Row],[58]]),"DNF",CONCATENATE(RANK(rounds_cum_time[[#This Row],[58]],rounds_cum_time[58],1),"."))</f>
        <v>66.</v>
      </c>
      <c r="BP74" s="141" t="str">
        <f>IF(ISBLANK(laps_times[[#This Row],[59]]),"DNF",CONCATENATE(RANK(rounds_cum_time[[#This Row],[59]],rounds_cum_time[59],1),"."))</f>
        <v>65.</v>
      </c>
      <c r="BQ74" s="141" t="str">
        <f>IF(ISBLANK(laps_times[[#This Row],[60]]),"DNF",CONCATENATE(RANK(rounds_cum_time[[#This Row],[60]],rounds_cum_time[60],1),"."))</f>
        <v>66.</v>
      </c>
      <c r="BR74" s="141" t="str">
        <f>IF(ISBLANK(laps_times[[#This Row],[61]]),"DNF",CONCATENATE(RANK(rounds_cum_time[[#This Row],[61]],rounds_cum_time[61],1),"."))</f>
        <v>67.</v>
      </c>
      <c r="BS74" s="141" t="str">
        <f>IF(ISBLANK(laps_times[[#This Row],[62]]),"DNF",CONCATENATE(RANK(rounds_cum_time[[#This Row],[62]],rounds_cum_time[62],1),"."))</f>
        <v>68.</v>
      </c>
      <c r="BT74" s="142" t="str">
        <f>IF(ISBLANK(laps_times[[#This Row],[63]]),"DNF",CONCATENATE(RANK(rounds_cum_time[[#This Row],[63]],rounds_cum_time[63],1),"."))</f>
        <v>69.</v>
      </c>
    </row>
    <row r="75" spans="2:72" x14ac:dyDescent="0.2">
      <c r="B75" s="130">
        <f>laps_times[[#This Row],[poř]]</f>
        <v>70</v>
      </c>
      <c r="C75" s="140">
        <f>laps_times[[#This Row],[s.č.]]</f>
        <v>47</v>
      </c>
      <c r="D75" s="131" t="str">
        <f>laps_times[[#This Row],[jméno]]</f>
        <v>Simon Alexander</v>
      </c>
      <c r="E75" s="132">
        <f>laps_times[[#This Row],[roč]]</f>
        <v>1947</v>
      </c>
      <c r="F75" s="132" t="str">
        <f>laps_times[[#This Row],[kat]]</f>
        <v>M5</v>
      </c>
      <c r="G75" s="132">
        <f>laps_times[[#This Row],[poř_kat]]</f>
        <v>2</v>
      </c>
      <c r="H75" s="131" t="str">
        <f>IF(ISBLANK(laps_times[[#This Row],[klub]]),"-",laps_times[[#This Row],[klub]])</f>
        <v>DS Žilina</v>
      </c>
      <c r="I75" s="134">
        <f>laps_times[[#This Row],[celk. čas]]</f>
        <v>0.15578532407407408</v>
      </c>
      <c r="J75" s="141" t="str">
        <f>IF(ISBLANK(laps_times[[#This Row],[1]]),"DNF",CONCATENATE(RANK(rounds_cum_time[[#This Row],[1]],rounds_cum_time[1],1),"."))</f>
        <v>31.</v>
      </c>
      <c r="K75" s="141" t="str">
        <f>IF(ISBLANK(laps_times[[#This Row],[2]]),"DNF",CONCATENATE(RANK(rounds_cum_time[[#This Row],[2]],rounds_cum_time[2],1),"."))</f>
        <v>34.</v>
      </c>
      <c r="L75" s="141" t="str">
        <f>IF(ISBLANK(laps_times[[#This Row],[3]]),"DNF",CONCATENATE(RANK(rounds_cum_time[[#This Row],[3]],rounds_cum_time[3],1),"."))</f>
        <v>34.</v>
      </c>
      <c r="M75" s="141" t="str">
        <f>IF(ISBLANK(laps_times[[#This Row],[4]]),"DNF",CONCATENATE(RANK(rounds_cum_time[[#This Row],[4]],rounds_cum_time[4],1),"."))</f>
        <v>34.</v>
      </c>
      <c r="N75" s="141" t="str">
        <f>IF(ISBLANK(laps_times[[#This Row],[5]]),"DNF",CONCATENATE(RANK(rounds_cum_time[[#This Row],[5]],rounds_cum_time[5],1),"."))</f>
        <v>33.</v>
      </c>
      <c r="O75" s="141" t="str">
        <f>IF(ISBLANK(laps_times[[#This Row],[6]]),"DNF",CONCATENATE(RANK(rounds_cum_time[[#This Row],[6]],rounds_cum_time[6],1),"."))</f>
        <v>33.</v>
      </c>
      <c r="P75" s="141" t="str">
        <f>IF(ISBLANK(laps_times[[#This Row],[7]]),"DNF",CONCATENATE(RANK(rounds_cum_time[[#This Row],[7]],rounds_cum_time[7],1),"."))</f>
        <v>33.</v>
      </c>
      <c r="Q75" s="141" t="str">
        <f>IF(ISBLANK(laps_times[[#This Row],[8]]),"DNF",CONCATENATE(RANK(rounds_cum_time[[#This Row],[8]],rounds_cum_time[8],1),"."))</f>
        <v>33.</v>
      </c>
      <c r="R75" s="141" t="str">
        <f>IF(ISBLANK(laps_times[[#This Row],[9]]),"DNF",CONCATENATE(RANK(rounds_cum_time[[#This Row],[9]],rounds_cum_time[9],1),"."))</f>
        <v>33.</v>
      </c>
      <c r="S75" s="141" t="str">
        <f>IF(ISBLANK(laps_times[[#This Row],[10]]),"DNF",CONCATENATE(RANK(rounds_cum_time[[#This Row],[10]],rounds_cum_time[10],1),"."))</f>
        <v>32.</v>
      </c>
      <c r="T75" s="141" t="str">
        <f>IF(ISBLANK(laps_times[[#This Row],[11]]),"DNF",CONCATENATE(RANK(rounds_cum_time[[#This Row],[11]],rounds_cum_time[11],1),"."))</f>
        <v>32.</v>
      </c>
      <c r="U75" s="141" t="str">
        <f>IF(ISBLANK(laps_times[[#This Row],[12]]),"DNF",CONCATENATE(RANK(rounds_cum_time[[#This Row],[12]],rounds_cum_time[12],1),"."))</f>
        <v>34.</v>
      </c>
      <c r="V75" s="141" t="str">
        <f>IF(ISBLANK(laps_times[[#This Row],[13]]),"DNF",CONCATENATE(RANK(rounds_cum_time[[#This Row],[13]],rounds_cum_time[13],1),"."))</f>
        <v>33.</v>
      </c>
      <c r="W75" s="141" t="str">
        <f>IF(ISBLANK(laps_times[[#This Row],[14]]),"DNF",CONCATENATE(RANK(rounds_cum_time[[#This Row],[14]],rounds_cum_time[14],1),"."))</f>
        <v>33.</v>
      </c>
      <c r="X75" s="141" t="str">
        <f>IF(ISBLANK(laps_times[[#This Row],[15]]),"DNF",CONCATENATE(RANK(rounds_cum_time[[#This Row],[15]],rounds_cum_time[15],1),"."))</f>
        <v>35.</v>
      </c>
      <c r="Y75" s="141" t="str">
        <f>IF(ISBLANK(laps_times[[#This Row],[16]]),"DNF",CONCATENATE(RANK(rounds_cum_time[[#This Row],[16]],rounds_cum_time[16],1),"."))</f>
        <v>35.</v>
      </c>
      <c r="Z75" s="141" t="str">
        <f>IF(ISBLANK(laps_times[[#This Row],[17]]),"DNF",CONCATENATE(RANK(rounds_cum_time[[#This Row],[17]],rounds_cum_time[17],1),"."))</f>
        <v>36.</v>
      </c>
      <c r="AA75" s="141" t="str">
        <f>IF(ISBLANK(laps_times[[#This Row],[18]]),"DNF",CONCATENATE(RANK(rounds_cum_time[[#This Row],[18]],rounds_cum_time[18],1),"."))</f>
        <v>38.</v>
      </c>
      <c r="AB75" s="141" t="str">
        <f>IF(ISBLANK(laps_times[[#This Row],[19]]),"DNF",CONCATENATE(RANK(rounds_cum_time[[#This Row],[19]],rounds_cum_time[19],1),"."))</f>
        <v>39.</v>
      </c>
      <c r="AC75" s="141" t="str">
        <f>IF(ISBLANK(laps_times[[#This Row],[20]]),"DNF",CONCATENATE(RANK(rounds_cum_time[[#This Row],[20]],rounds_cum_time[20],1),"."))</f>
        <v>39.</v>
      </c>
      <c r="AD75" s="141" t="str">
        <f>IF(ISBLANK(laps_times[[#This Row],[21]]),"DNF",CONCATENATE(RANK(rounds_cum_time[[#This Row],[21]],rounds_cum_time[21],1),"."))</f>
        <v>41.</v>
      </c>
      <c r="AE75" s="141" t="str">
        <f>IF(ISBLANK(laps_times[[#This Row],[22]]),"DNF",CONCATENATE(RANK(rounds_cum_time[[#This Row],[22]],rounds_cum_time[22],1),"."))</f>
        <v>41.</v>
      </c>
      <c r="AF75" s="141" t="str">
        <f>IF(ISBLANK(laps_times[[#This Row],[23]]),"DNF",CONCATENATE(RANK(rounds_cum_time[[#This Row],[23]],rounds_cum_time[23],1),"."))</f>
        <v>41.</v>
      </c>
      <c r="AG75" s="141" t="str">
        <f>IF(ISBLANK(laps_times[[#This Row],[24]]),"DNF",CONCATENATE(RANK(rounds_cum_time[[#This Row],[24]],rounds_cum_time[24],1),"."))</f>
        <v>43.</v>
      </c>
      <c r="AH75" s="141" t="str">
        <f>IF(ISBLANK(laps_times[[#This Row],[25]]),"DNF",CONCATENATE(RANK(rounds_cum_time[[#This Row],[25]],rounds_cum_time[25],1),"."))</f>
        <v>44.</v>
      </c>
      <c r="AI75" s="141" t="str">
        <f>IF(ISBLANK(laps_times[[#This Row],[26]]),"DNF",CONCATENATE(RANK(rounds_cum_time[[#This Row],[26]],rounds_cum_time[26],1),"."))</f>
        <v>45.</v>
      </c>
      <c r="AJ75" s="141" t="str">
        <f>IF(ISBLANK(laps_times[[#This Row],[27]]),"DNF",CONCATENATE(RANK(rounds_cum_time[[#This Row],[27]],rounds_cum_time[27],1),"."))</f>
        <v>47.</v>
      </c>
      <c r="AK75" s="141" t="str">
        <f>IF(ISBLANK(laps_times[[#This Row],[28]]),"DNF",CONCATENATE(RANK(rounds_cum_time[[#This Row],[28]],rounds_cum_time[28],1),"."))</f>
        <v>47.</v>
      </c>
      <c r="AL75" s="141" t="str">
        <f>IF(ISBLANK(laps_times[[#This Row],[29]]),"DNF",CONCATENATE(RANK(rounds_cum_time[[#This Row],[29]],rounds_cum_time[29],1),"."))</f>
        <v>51.</v>
      </c>
      <c r="AM75" s="141" t="str">
        <f>IF(ISBLANK(laps_times[[#This Row],[30]]),"DNF",CONCATENATE(RANK(rounds_cum_time[[#This Row],[30]],rounds_cum_time[30],1),"."))</f>
        <v>52.</v>
      </c>
      <c r="AN75" s="141" t="str">
        <f>IF(ISBLANK(laps_times[[#This Row],[31]]),"DNF",CONCATENATE(RANK(rounds_cum_time[[#This Row],[31]],rounds_cum_time[31],1),"."))</f>
        <v>51.</v>
      </c>
      <c r="AO75" s="141" t="str">
        <f>IF(ISBLANK(laps_times[[#This Row],[32]]),"DNF",CONCATENATE(RANK(rounds_cum_time[[#This Row],[32]],rounds_cum_time[32],1),"."))</f>
        <v>52.</v>
      </c>
      <c r="AP75" s="141" t="str">
        <f>IF(ISBLANK(laps_times[[#This Row],[33]]),"DNF",CONCATENATE(RANK(rounds_cum_time[[#This Row],[33]],rounds_cum_time[33],1),"."))</f>
        <v>56.</v>
      </c>
      <c r="AQ75" s="141" t="str">
        <f>IF(ISBLANK(laps_times[[#This Row],[34]]),"DNF",CONCATENATE(RANK(rounds_cum_time[[#This Row],[34]],rounds_cum_time[34],1),"."))</f>
        <v>59.</v>
      </c>
      <c r="AR75" s="141" t="str">
        <f>IF(ISBLANK(laps_times[[#This Row],[35]]),"DNF",CONCATENATE(RANK(rounds_cum_time[[#This Row],[35]],rounds_cum_time[35],1),"."))</f>
        <v>59.</v>
      </c>
      <c r="AS75" s="141" t="str">
        <f>IF(ISBLANK(laps_times[[#This Row],[36]]),"DNF",CONCATENATE(RANK(rounds_cum_time[[#This Row],[36]],rounds_cum_time[36],1),"."))</f>
        <v>60.</v>
      </c>
      <c r="AT75" s="141" t="str">
        <f>IF(ISBLANK(laps_times[[#This Row],[37]]),"DNF",CONCATENATE(RANK(rounds_cum_time[[#This Row],[37]],rounds_cum_time[37],1),"."))</f>
        <v>61.</v>
      </c>
      <c r="AU75" s="141" t="str">
        <f>IF(ISBLANK(laps_times[[#This Row],[38]]),"DNF",CONCATENATE(RANK(rounds_cum_time[[#This Row],[38]],rounds_cum_time[38],1),"."))</f>
        <v>61.</v>
      </c>
      <c r="AV75" s="141" t="str">
        <f>IF(ISBLANK(laps_times[[#This Row],[39]]),"DNF",CONCATENATE(RANK(rounds_cum_time[[#This Row],[39]],rounds_cum_time[39],1),"."))</f>
        <v>62.</v>
      </c>
      <c r="AW75" s="141" t="str">
        <f>IF(ISBLANK(laps_times[[#This Row],[40]]),"DNF",CONCATENATE(RANK(rounds_cum_time[[#This Row],[40]],rounds_cum_time[40],1),"."))</f>
        <v>62.</v>
      </c>
      <c r="AX75" s="141" t="str">
        <f>IF(ISBLANK(laps_times[[#This Row],[41]]),"DNF",CONCATENATE(RANK(rounds_cum_time[[#This Row],[41]],rounds_cum_time[41],1),"."))</f>
        <v>64.</v>
      </c>
      <c r="AY75" s="141" t="str">
        <f>IF(ISBLANK(laps_times[[#This Row],[42]]),"DNF",CONCATENATE(RANK(rounds_cum_time[[#This Row],[42]],rounds_cum_time[42],1),"."))</f>
        <v>65.</v>
      </c>
      <c r="AZ75" s="141" t="str">
        <f>IF(ISBLANK(laps_times[[#This Row],[43]]),"DNF",CONCATENATE(RANK(rounds_cum_time[[#This Row],[43]],rounds_cum_time[43],1),"."))</f>
        <v>65.</v>
      </c>
      <c r="BA75" s="141" t="str">
        <f>IF(ISBLANK(laps_times[[#This Row],[44]]),"DNF",CONCATENATE(RANK(rounds_cum_time[[#This Row],[44]],rounds_cum_time[44],1),"."))</f>
        <v>66.</v>
      </c>
      <c r="BB75" s="141" t="str">
        <f>IF(ISBLANK(laps_times[[#This Row],[45]]),"DNF",CONCATENATE(RANK(rounds_cum_time[[#This Row],[45]],rounds_cum_time[45],1),"."))</f>
        <v>65.</v>
      </c>
      <c r="BC75" s="141" t="str">
        <f>IF(ISBLANK(laps_times[[#This Row],[46]]),"DNF",CONCATENATE(RANK(rounds_cum_time[[#This Row],[46]],rounds_cum_time[46],1),"."))</f>
        <v>65.</v>
      </c>
      <c r="BD75" s="141" t="str">
        <f>IF(ISBLANK(laps_times[[#This Row],[47]]),"DNF",CONCATENATE(RANK(rounds_cum_time[[#This Row],[47]],rounds_cum_time[47],1),"."))</f>
        <v>66.</v>
      </c>
      <c r="BE75" s="141" t="str">
        <f>IF(ISBLANK(laps_times[[#This Row],[48]]),"DNF",CONCATENATE(RANK(rounds_cum_time[[#This Row],[48]],rounds_cum_time[48],1),"."))</f>
        <v>67.</v>
      </c>
      <c r="BF75" s="141" t="str">
        <f>IF(ISBLANK(laps_times[[#This Row],[49]]),"DNF",CONCATENATE(RANK(rounds_cum_time[[#This Row],[49]],rounds_cum_time[49],1),"."))</f>
        <v>66.</v>
      </c>
      <c r="BG75" s="141" t="str">
        <f>IF(ISBLANK(laps_times[[#This Row],[50]]),"DNF",CONCATENATE(RANK(rounds_cum_time[[#This Row],[50]],rounds_cum_time[50],1),"."))</f>
        <v>67.</v>
      </c>
      <c r="BH75" s="141" t="str">
        <f>IF(ISBLANK(laps_times[[#This Row],[51]]),"DNF",CONCATENATE(RANK(rounds_cum_time[[#This Row],[51]],rounds_cum_time[51],1),"."))</f>
        <v>66.</v>
      </c>
      <c r="BI75" s="141" t="str">
        <f>IF(ISBLANK(laps_times[[#This Row],[52]]),"DNF",CONCATENATE(RANK(rounds_cum_time[[#This Row],[52]],rounds_cum_time[52],1),"."))</f>
        <v>66.</v>
      </c>
      <c r="BJ75" s="141" t="str">
        <f>IF(ISBLANK(laps_times[[#This Row],[53]]),"DNF",CONCATENATE(RANK(rounds_cum_time[[#This Row],[53]],rounds_cum_time[53],1),"."))</f>
        <v>67.</v>
      </c>
      <c r="BK75" s="141" t="str">
        <f>IF(ISBLANK(laps_times[[#This Row],[54]]),"DNF",CONCATENATE(RANK(rounds_cum_time[[#This Row],[54]],rounds_cum_time[54],1),"."))</f>
        <v>70.</v>
      </c>
      <c r="BL75" s="141" t="str">
        <f>IF(ISBLANK(laps_times[[#This Row],[55]]),"DNF",CONCATENATE(RANK(rounds_cum_time[[#This Row],[55]],rounds_cum_time[55],1),"."))</f>
        <v>70.</v>
      </c>
      <c r="BM75" s="141" t="str">
        <f>IF(ISBLANK(laps_times[[#This Row],[56]]),"DNF",CONCATENATE(RANK(rounds_cum_time[[#This Row],[56]],rounds_cum_time[56],1),"."))</f>
        <v>70.</v>
      </c>
      <c r="BN75" s="141" t="str">
        <f>IF(ISBLANK(laps_times[[#This Row],[57]]),"DNF",CONCATENATE(RANK(rounds_cum_time[[#This Row],[57]],rounds_cum_time[57],1),"."))</f>
        <v>70.</v>
      </c>
      <c r="BO75" s="141" t="str">
        <f>IF(ISBLANK(laps_times[[#This Row],[58]]),"DNF",CONCATENATE(RANK(rounds_cum_time[[#This Row],[58]],rounds_cum_time[58],1),"."))</f>
        <v>69.</v>
      </c>
      <c r="BP75" s="141" t="str">
        <f>IF(ISBLANK(laps_times[[#This Row],[59]]),"DNF",CONCATENATE(RANK(rounds_cum_time[[#This Row],[59]],rounds_cum_time[59],1),"."))</f>
        <v>70.</v>
      </c>
      <c r="BQ75" s="141" t="str">
        <f>IF(ISBLANK(laps_times[[#This Row],[60]]),"DNF",CONCATENATE(RANK(rounds_cum_time[[#This Row],[60]],rounds_cum_time[60],1),"."))</f>
        <v>70.</v>
      </c>
      <c r="BR75" s="141" t="str">
        <f>IF(ISBLANK(laps_times[[#This Row],[61]]),"DNF",CONCATENATE(RANK(rounds_cum_time[[#This Row],[61]],rounds_cum_time[61],1),"."))</f>
        <v>70.</v>
      </c>
      <c r="BS75" s="141" t="str">
        <f>IF(ISBLANK(laps_times[[#This Row],[62]]),"DNF",CONCATENATE(RANK(rounds_cum_time[[#This Row],[62]],rounds_cum_time[62],1),"."))</f>
        <v>70.</v>
      </c>
      <c r="BT75" s="142" t="str">
        <f>IF(ISBLANK(laps_times[[#This Row],[63]]),"DNF",CONCATENATE(RANK(rounds_cum_time[[#This Row],[63]],rounds_cum_time[63],1),"."))</f>
        <v>70.</v>
      </c>
    </row>
    <row r="76" spans="2:72" x14ac:dyDescent="0.2">
      <c r="B76" s="130">
        <f>laps_times[[#This Row],[poř]]</f>
        <v>71</v>
      </c>
      <c r="C76" s="140">
        <f>laps_times[[#This Row],[s.č.]]</f>
        <v>36</v>
      </c>
      <c r="D76" s="131" t="str">
        <f>laps_times[[#This Row],[jméno]]</f>
        <v>Šindlerová Jana</v>
      </c>
      <c r="E76" s="132">
        <f>laps_times[[#This Row],[roč]]</f>
        <v>1969</v>
      </c>
      <c r="F76" s="132" t="str">
        <f>laps_times[[#This Row],[kat]]</f>
        <v>Z2</v>
      </c>
      <c r="G76" s="132">
        <f>laps_times[[#This Row],[poř_kat]]</f>
        <v>4</v>
      </c>
      <c r="H76" s="131" t="str">
        <f>IF(ISBLANK(laps_times[[#This Row],[klub]]),"-",laps_times[[#This Row],[klub]])</f>
        <v>iThinkBeer</v>
      </c>
      <c r="I76" s="134">
        <f>laps_times[[#This Row],[celk. čas]]</f>
        <v>0.15627049768518519</v>
      </c>
      <c r="J76" s="141" t="str">
        <f>IF(ISBLANK(laps_times[[#This Row],[1]]),"DNF",CONCATENATE(RANK(rounds_cum_time[[#This Row],[1]],rounds_cum_time[1],1),"."))</f>
        <v>51.</v>
      </c>
      <c r="K76" s="141" t="str">
        <f>IF(ISBLANK(laps_times[[#This Row],[2]]),"DNF",CONCATENATE(RANK(rounds_cum_time[[#This Row],[2]],rounds_cum_time[2],1),"."))</f>
        <v>54.</v>
      </c>
      <c r="L76" s="141" t="str">
        <f>IF(ISBLANK(laps_times[[#This Row],[3]]),"DNF",CONCATENATE(RANK(rounds_cum_time[[#This Row],[3]],rounds_cum_time[3],1),"."))</f>
        <v>53.</v>
      </c>
      <c r="M76" s="141" t="str">
        <f>IF(ISBLANK(laps_times[[#This Row],[4]]),"DNF",CONCATENATE(RANK(rounds_cum_time[[#This Row],[4]],rounds_cum_time[4],1),"."))</f>
        <v>57.</v>
      </c>
      <c r="N76" s="141" t="str">
        <f>IF(ISBLANK(laps_times[[#This Row],[5]]),"DNF",CONCATENATE(RANK(rounds_cum_time[[#This Row],[5]],rounds_cum_time[5],1),"."))</f>
        <v>59.</v>
      </c>
      <c r="O76" s="141" t="str">
        <f>IF(ISBLANK(laps_times[[#This Row],[6]]),"DNF",CONCATENATE(RANK(rounds_cum_time[[#This Row],[6]],rounds_cum_time[6],1),"."))</f>
        <v>59.</v>
      </c>
      <c r="P76" s="141" t="str">
        <f>IF(ISBLANK(laps_times[[#This Row],[7]]),"DNF",CONCATENATE(RANK(rounds_cum_time[[#This Row],[7]],rounds_cum_time[7],1),"."))</f>
        <v>61.</v>
      </c>
      <c r="Q76" s="141" t="str">
        <f>IF(ISBLANK(laps_times[[#This Row],[8]]),"DNF",CONCATENATE(RANK(rounds_cum_time[[#This Row],[8]],rounds_cum_time[8],1),"."))</f>
        <v>61.</v>
      </c>
      <c r="R76" s="141" t="str">
        <f>IF(ISBLANK(laps_times[[#This Row],[9]]),"DNF",CONCATENATE(RANK(rounds_cum_time[[#This Row],[9]],rounds_cum_time[9],1),"."))</f>
        <v>62.</v>
      </c>
      <c r="S76" s="141" t="str">
        <f>IF(ISBLANK(laps_times[[#This Row],[10]]),"DNF",CONCATENATE(RANK(rounds_cum_time[[#This Row],[10]],rounds_cum_time[10],1),"."))</f>
        <v>64.</v>
      </c>
      <c r="T76" s="141" t="str">
        <f>IF(ISBLANK(laps_times[[#This Row],[11]]),"DNF",CONCATENATE(RANK(rounds_cum_time[[#This Row],[11]],rounds_cum_time[11],1),"."))</f>
        <v>65.</v>
      </c>
      <c r="U76" s="141" t="str">
        <f>IF(ISBLANK(laps_times[[#This Row],[12]]),"DNF",CONCATENATE(RANK(rounds_cum_time[[#This Row],[12]],rounds_cum_time[12],1),"."))</f>
        <v>66.</v>
      </c>
      <c r="V76" s="141" t="str">
        <f>IF(ISBLANK(laps_times[[#This Row],[13]]),"DNF",CONCATENATE(RANK(rounds_cum_time[[#This Row],[13]],rounds_cum_time[13],1),"."))</f>
        <v>66.</v>
      </c>
      <c r="W76" s="141" t="str">
        <f>IF(ISBLANK(laps_times[[#This Row],[14]]),"DNF",CONCATENATE(RANK(rounds_cum_time[[#This Row],[14]],rounds_cum_time[14],1),"."))</f>
        <v>66.</v>
      </c>
      <c r="X76" s="141" t="str">
        <f>IF(ISBLANK(laps_times[[#This Row],[15]]),"DNF",CONCATENATE(RANK(rounds_cum_time[[#This Row],[15]],rounds_cum_time[15],1),"."))</f>
        <v>68.</v>
      </c>
      <c r="Y76" s="141" t="str">
        <f>IF(ISBLANK(laps_times[[#This Row],[16]]),"DNF",CONCATENATE(RANK(rounds_cum_time[[#This Row],[16]],rounds_cum_time[16],1),"."))</f>
        <v>69.</v>
      </c>
      <c r="Z76" s="141" t="str">
        <f>IF(ISBLANK(laps_times[[#This Row],[17]]),"DNF",CONCATENATE(RANK(rounds_cum_time[[#This Row],[17]],rounds_cum_time[17],1),"."))</f>
        <v>69.</v>
      </c>
      <c r="AA76" s="141" t="str">
        <f>IF(ISBLANK(laps_times[[#This Row],[18]]),"DNF",CONCATENATE(RANK(rounds_cum_time[[#This Row],[18]],rounds_cum_time[18],1),"."))</f>
        <v>69.</v>
      </c>
      <c r="AB76" s="141" t="str">
        <f>IF(ISBLANK(laps_times[[#This Row],[19]]),"DNF",CONCATENATE(RANK(rounds_cum_time[[#This Row],[19]],rounds_cum_time[19],1),"."))</f>
        <v>69.</v>
      </c>
      <c r="AC76" s="141" t="str">
        <f>IF(ISBLANK(laps_times[[#This Row],[20]]),"DNF",CONCATENATE(RANK(rounds_cum_time[[#This Row],[20]],rounds_cum_time[20],1),"."))</f>
        <v>69.</v>
      </c>
      <c r="AD76" s="141" t="str">
        <f>IF(ISBLANK(laps_times[[#This Row],[21]]),"DNF",CONCATENATE(RANK(rounds_cum_time[[#This Row],[21]],rounds_cum_time[21],1),"."))</f>
        <v>70.</v>
      </c>
      <c r="AE76" s="141" t="str">
        <f>IF(ISBLANK(laps_times[[#This Row],[22]]),"DNF",CONCATENATE(RANK(rounds_cum_time[[#This Row],[22]],rounds_cum_time[22],1),"."))</f>
        <v>71.</v>
      </c>
      <c r="AF76" s="141" t="str">
        <f>IF(ISBLANK(laps_times[[#This Row],[23]]),"DNF",CONCATENATE(RANK(rounds_cum_time[[#This Row],[23]],rounds_cum_time[23],1),"."))</f>
        <v>71.</v>
      </c>
      <c r="AG76" s="141" t="str">
        <f>IF(ISBLANK(laps_times[[#This Row],[24]]),"DNF",CONCATENATE(RANK(rounds_cum_time[[#This Row],[24]],rounds_cum_time[24],1),"."))</f>
        <v>71.</v>
      </c>
      <c r="AH76" s="141" t="str">
        <f>IF(ISBLANK(laps_times[[#This Row],[25]]),"DNF",CONCATENATE(RANK(rounds_cum_time[[#This Row],[25]],rounds_cum_time[25],1),"."))</f>
        <v>71.</v>
      </c>
      <c r="AI76" s="141" t="str">
        <f>IF(ISBLANK(laps_times[[#This Row],[26]]),"DNF",CONCATENATE(RANK(rounds_cum_time[[#This Row],[26]],rounds_cum_time[26],1),"."))</f>
        <v>71.</v>
      </c>
      <c r="AJ76" s="141" t="str">
        <f>IF(ISBLANK(laps_times[[#This Row],[27]]),"DNF",CONCATENATE(RANK(rounds_cum_time[[#This Row],[27]],rounds_cum_time[27],1),"."))</f>
        <v>71.</v>
      </c>
      <c r="AK76" s="141" t="str">
        <f>IF(ISBLANK(laps_times[[#This Row],[28]]),"DNF",CONCATENATE(RANK(rounds_cum_time[[#This Row],[28]],rounds_cum_time[28],1),"."))</f>
        <v>72.</v>
      </c>
      <c r="AL76" s="141" t="str">
        <f>IF(ISBLANK(laps_times[[#This Row],[29]]),"DNF",CONCATENATE(RANK(rounds_cum_time[[#This Row],[29]],rounds_cum_time[29],1),"."))</f>
        <v>72.</v>
      </c>
      <c r="AM76" s="141" t="str">
        <f>IF(ISBLANK(laps_times[[#This Row],[30]]),"DNF",CONCATENATE(RANK(rounds_cum_time[[#This Row],[30]],rounds_cum_time[30],1),"."))</f>
        <v>70.</v>
      </c>
      <c r="AN76" s="141" t="str">
        <f>IF(ISBLANK(laps_times[[#This Row],[31]]),"DNF",CONCATENATE(RANK(rounds_cum_time[[#This Row],[31]],rounds_cum_time[31],1),"."))</f>
        <v>70.</v>
      </c>
      <c r="AO76" s="141" t="str">
        <f>IF(ISBLANK(laps_times[[#This Row],[32]]),"DNF",CONCATENATE(RANK(rounds_cum_time[[#This Row],[32]],rounds_cum_time[32],1),"."))</f>
        <v>71.</v>
      </c>
      <c r="AP76" s="141" t="str">
        <f>IF(ISBLANK(laps_times[[#This Row],[33]]),"DNF",CONCATENATE(RANK(rounds_cum_time[[#This Row],[33]],rounds_cum_time[33],1),"."))</f>
        <v>71.</v>
      </c>
      <c r="AQ76" s="141" t="str">
        <f>IF(ISBLANK(laps_times[[#This Row],[34]]),"DNF",CONCATENATE(RANK(rounds_cum_time[[#This Row],[34]],rounds_cum_time[34],1),"."))</f>
        <v>71.</v>
      </c>
      <c r="AR76" s="141" t="str">
        <f>IF(ISBLANK(laps_times[[#This Row],[35]]),"DNF",CONCATENATE(RANK(rounds_cum_time[[#This Row],[35]],rounds_cum_time[35],1),"."))</f>
        <v>71.</v>
      </c>
      <c r="AS76" s="141" t="str">
        <f>IF(ISBLANK(laps_times[[#This Row],[36]]),"DNF",CONCATENATE(RANK(rounds_cum_time[[#This Row],[36]],rounds_cum_time[36],1),"."))</f>
        <v>71.</v>
      </c>
      <c r="AT76" s="141" t="str">
        <f>IF(ISBLANK(laps_times[[#This Row],[37]]),"DNF",CONCATENATE(RANK(rounds_cum_time[[#This Row],[37]],rounds_cum_time[37],1),"."))</f>
        <v>70.</v>
      </c>
      <c r="AU76" s="141" t="str">
        <f>IF(ISBLANK(laps_times[[#This Row],[38]]),"DNF",CONCATENATE(RANK(rounds_cum_time[[#This Row],[38]],rounds_cum_time[38],1),"."))</f>
        <v>70.</v>
      </c>
      <c r="AV76" s="141" t="str">
        <f>IF(ISBLANK(laps_times[[#This Row],[39]]),"DNF",CONCATENATE(RANK(rounds_cum_time[[#This Row],[39]],rounds_cum_time[39],1),"."))</f>
        <v>70.</v>
      </c>
      <c r="AW76" s="141" t="str">
        <f>IF(ISBLANK(laps_times[[#This Row],[40]]),"DNF",CONCATENATE(RANK(rounds_cum_time[[#This Row],[40]],rounds_cum_time[40],1),"."))</f>
        <v>70.</v>
      </c>
      <c r="AX76" s="141" t="str">
        <f>IF(ISBLANK(laps_times[[#This Row],[41]]),"DNF",CONCATENATE(RANK(rounds_cum_time[[#This Row],[41]],rounds_cum_time[41],1),"."))</f>
        <v>70.</v>
      </c>
      <c r="AY76" s="141" t="str">
        <f>IF(ISBLANK(laps_times[[#This Row],[42]]),"DNF",CONCATENATE(RANK(rounds_cum_time[[#This Row],[42]],rounds_cum_time[42],1),"."))</f>
        <v>68.</v>
      </c>
      <c r="AZ76" s="141" t="str">
        <f>IF(ISBLANK(laps_times[[#This Row],[43]]),"DNF",CONCATENATE(RANK(rounds_cum_time[[#This Row],[43]],rounds_cum_time[43],1),"."))</f>
        <v>69.</v>
      </c>
      <c r="BA76" s="141" t="str">
        <f>IF(ISBLANK(laps_times[[#This Row],[44]]),"DNF",CONCATENATE(RANK(rounds_cum_time[[#This Row],[44]],rounds_cum_time[44],1),"."))</f>
        <v>69.</v>
      </c>
      <c r="BB76" s="141" t="str">
        <f>IF(ISBLANK(laps_times[[#This Row],[45]]),"DNF",CONCATENATE(RANK(rounds_cum_time[[#This Row],[45]],rounds_cum_time[45],1),"."))</f>
        <v>69.</v>
      </c>
      <c r="BC76" s="141" t="str">
        <f>IF(ISBLANK(laps_times[[#This Row],[46]]),"DNF",CONCATENATE(RANK(rounds_cum_time[[#This Row],[46]],rounds_cum_time[46],1),"."))</f>
        <v>69.</v>
      </c>
      <c r="BD76" s="141" t="str">
        <f>IF(ISBLANK(laps_times[[#This Row],[47]]),"DNF",CONCATENATE(RANK(rounds_cum_time[[#This Row],[47]],rounds_cum_time[47],1),"."))</f>
        <v>69.</v>
      </c>
      <c r="BE76" s="141" t="str">
        <f>IF(ISBLANK(laps_times[[#This Row],[48]]),"DNF",CONCATENATE(RANK(rounds_cum_time[[#This Row],[48]],rounds_cum_time[48],1),"."))</f>
        <v>68.</v>
      </c>
      <c r="BF76" s="141" t="str">
        <f>IF(ISBLANK(laps_times[[#This Row],[49]]),"DNF",CONCATENATE(RANK(rounds_cum_time[[#This Row],[49]],rounds_cum_time[49],1),"."))</f>
        <v>67.</v>
      </c>
      <c r="BG76" s="141" t="str">
        <f>IF(ISBLANK(laps_times[[#This Row],[50]]),"DNF",CONCATENATE(RANK(rounds_cum_time[[#This Row],[50]],rounds_cum_time[50],1),"."))</f>
        <v>66.</v>
      </c>
      <c r="BH76" s="141" t="str">
        <f>IF(ISBLANK(laps_times[[#This Row],[51]]),"DNF",CONCATENATE(RANK(rounds_cum_time[[#This Row],[51]],rounds_cum_time[51],1),"."))</f>
        <v>73.</v>
      </c>
      <c r="BI76" s="141" t="str">
        <f>IF(ISBLANK(laps_times[[#This Row],[52]]),"DNF",CONCATENATE(RANK(rounds_cum_time[[#This Row],[52]],rounds_cum_time[52],1),"."))</f>
        <v>73.</v>
      </c>
      <c r="BJ76" s="141" t="str">
        <f>IF(ISBLANK(laps_times[[#This Row],[53]]),"DNF",CONCATENATE(RANK(rounds_cum_time[[#This Row],[53]],rounds_cum_time[53],1),"."))</f>
        <v>74.</v>
      </c>
      <c r="BK76" s="141" t="str">
        <f>IF(ISBLANK(laps_times[[#This Row],[54]]),"DNF",CONCATENATE(RANK(rounds_cum_time[[#This Row],[54]],rounds_cum_time[54],1),"."))</f>
        <v>74.</v>
      </c>
      <c r="BL76" s="141" t="str">
        <f>IF(ISBLANK(laps_times[[#This Row],[55]]),"DNF",CONCATENATE(RANK(rounds_cum_time[[#This Row],[55]],rounds_cum_time[55],1),"."))</f>
        <v>73.</v>
      </c>
      <c r="BM76" s="141" t="str">
        <f>IF(ISBLANK(laps_times[[#This Row],[56]]),"DNF",CONCATENATE(RANK(rounds_cum_time[[#This Row],[56]],rounds_cum_time[56],1),"."))</f>
        <v>73.</v>
      </c>
      <c r="BN76" s="141" t="str">
        <f>IF(ISBLANK(laps_times[[#This Row],[57]]),"DNF",CONCATENATE(RANK(rounds_cum_time[[#This Row],[57]],rounds_cum_time[57],1),"."))</f>
        <v>73.</v>
      </c>
      <c r="BO76" s="141" t="str">
        <f>IF(ISBLANK(laps_times[[#This Row],[58]]),"DNF",CONCATENATE(RANK(rounds_cum_time[[#This Row],[58]],rounds_cum_time[58],1),"."))</f>
        <v>73.</v>
      </c>
      <c r="BP76" s="141" t="str">
        <f>IF(ISBLANK(laps_times[[#This Row],[59]]),"DNF",CONCATENATE(RANK(rounds_cum_time[[#This Row],[59]],rounds_cum_time[59],1),"."))</f>
        <v>71.</v>
      </c>
      <c r="BQ76" s="141" t="str">
        <f>IF(ISBLANK(laps_times[[#This Row],[60]]),"DNF",CONCATENATE(RANK(rounds_cum_time[[#This Row],[60]],rounds_cum_time[60],1),"."))</f>
        <v>71.</v>
      </c>
      <c r="BR76" s="141" t="str">
        <f>IF(ISBLANK(laps_times[[#This Row],[61]]),"DNF",CONCATENATE(RANK(rounds_cum_time[[#This Row],[61]],rounds_cum_time[61],1),"."))</f>
        <v>71.</v>
      </c>
      <c r="BS76" s="141" t="str">
        <f>IF(ISBLANK(laps_times[[#This Row],[62]]),"DNF",CONCATENATE(RANK(rounds_cum_time[[#This Row],[62]],rounds_cum_time[62],1),"."))</f>
        <v>71.</v>
      </c>
      <c r="BT76" s="142" t="str">
        <f>IF(ISBLANK(laps_times[[#This Row],[63]]),"DNF",CONCATENATE(RANK(rounds_cum_time[[#This Row],[63]],rounds_cum_time[63],1),"."))</f>
        <v>71.</v>
      </c>
    </row>
    <row r="77" spans="2:72" x14ac:dyDescent="0.2">
      <c r="B77" s="130">
        <f>laps_times[[#This Row],[poř]]</f>
        <v>72</v>
      </c>
      <c r="C77" s="140">
        <f>laps_times[[#This Row],[s.č.]]</f>
        <v>38</v>
      </c>
      <c r="D77" s="131" t="str">
        <f>laps_times[[#This Row],[jméno]]</f>
        <v>Pinl Michal</v>
      </c>
      <c r="E77" s="132">
        <f>laps_times[[#This Row],[roč]]</f>
        <v>1968</v>
      </c>
      <c r="F77" s="132" t="str">
        <f>laps_times[[#This Row],[kat]]</f>
        <v>M3</v>
      </c>
      <c r="G77" s="132">
        <f>laps_times[[#This Row],[poř_kat]]</f>
        <v>26</v>
      </c>
      <c r="H77" s="131" t="str">
        <f>IF(ISBLANK(laps_times[[#This Row],[klub]]),"-",laps_times[[#This Row],[klub]])</f>
        <v>Jihočeský klub maratonců</v>
      </c>
      <c r="I77" s="134">
        <f>laps_times[[#This Row],[celk. čas]]</f>
        <v>0.15762947916666667</v>
      </c>
      <c r="J77" s="141" t="str">
        <f>IF(ISBLANK(laps_times[[#This Row],[1]]),"DNF",CONCATENATE(RANK(rounds_cum_time[[#This Row],[1]],rounds_cum_time[1],1),"."))</f>
        <v>43.</v>
      </c>
      <c r="K77" s="141" t="str">
        <f>IF(ISBLANK(laps_times[[#This Row],[2]]),"DNF",CONCATENATE(RANK(rounds_cum_time[[#This Row],[2]],rounds_cum_time[2],1),"."))</f>
        <v>43.</v>
      </c>
      <c r="L77" s="141" t="str">
        <f>IF(ISBLANK(laps_times[[#This Row],[3]]),"DNF",CONCATENATE(RANK(rounds_cum_time[[#This Row],[3]],rounds_cum_time[3],1),"."))</f>
        <v>45.</v>
      </c>
      <c r="M77" s="141" t="str">
        <f>IF(ISBLANK(laps_times[[#This Row],[4]]),"DNF",CONCATENATE(RANK(rounds_cum_time[[#This Row],[4]],rounds_cum_time[4],1),"."))</f>
        <v>45.</v>
      </c>
      <c r="N77" s="141" t="str">
        <f>IF(ISBLANK(laps_times[[#This Row],[5]]),"DNF",CONCATENATE(RANK(rounds_cum_time[[#This Row],[5]],rounds_cum_time[5],1),"."))</f>
        <v>45.</v>
      </c>
      <c r="O77" s="141" t="str">
        <f>IF(ISBLANK(laps_times[[#This Row],[6]]),"DNF",CONCATENATE(RANK(rounds_cum_time[[#This Row],[6]],rounds_cum_time[6],1),"."))</f>
        <v>45.</v>
      </c>
      <c r="P77" s="141" t="str">
        <f>IF(ISBLANK(laps_times[[#This Row],[7]]),"DNF",CONCATENATE(RANK(rounds_cum_time[[#This Row],[7]],rounds_cum_time[7],1),"."))</f>
        <v>45.</v>
      </c>
      <c r="Q77" s="141" t="str">
        <f>IF(ISBLANK(laps_times[[#This Row],[8]]),"DNF",CONCATENATE(RANK(rounds_cum_time[[#This Row],[8]],rounds_cum_time[8],1),"."))</f>
        <v>45.</v>
      </c>
      <c r="R77" s="141" t="str">
        <f>IF(ISBLANK(laps_times[[#This Row],[9]]),"DNF",CONCATENATE(RANK(rounds_cum_time[[#This Row],[9]],rounds_cum_time[9],1),"."))</f>
        <v>45.</v>
      </c>
      <c r="S77" s="141" t="str">
        <f>IF(ISBLANK(laps_times[[#This Row],[10]]),"DNF",CONCATENATE(RANK(rounds_cum_time[[#This Row],[10]],rounds_cum_time[10],1),"."))</f>
        <v>45.</v>
      </c>
      <c r="T77" s="141" t="str">
        <f>IF(ISBLANK(laps_times[[#This Row],[11]]),"DNF",CONCATENATE(RANK(rounds_cum_time[[#This Row],[11]],rounds_cum_time[11],1),"."))</f>
        <v>46.</v>
      </c>
      <c r="U77" s="141" t="str">
        <f>IF(ISBLANK(laps_times[[#This Row],[12]]),"DNF",CONCATENATE(RANK(rounds_cum_time[[#This Row],[12]],rounds_cum_time[12],1),"."))</f>
        <v>46.</v>
      </c>
      <c r="V77" s="141" t="str">
        <f>IF(ISBLANK(laps_times[[#This Row],[13]]),"DNF",CONCATENATE(RANK(rounds_cum_time[[#This Row],[13]],rounds_cum_time[13],1),"."))</f>
        <v>46.</v>
      </c>
      <c r="W77" s="141" t="str">
        <f>IF(ISBLANK(laps_times[[#This Row],[14]]),"DNF",CONCATENATE(RANK(rounds_cum_time[[#This Row],[14]],rounds_cum_time[14],1),"."))</f>
        <v>46.</v>
      </c>
      <c r="X77" s="141" t="str">
        <f>IF(ISBLANK(laps_times[[#This Row],[15]]),"DNF",CONCATENATE(RANK(rounds_cum_time[[#This Row],[15]],rounds_cum_time[15],1),"."))</f>
        <v>46.</v>
      </c>
      <c r="Y77" s="141" t="str">
        <f>IF(ISBLANK(laps_times[[#This Row],[16]]),"DNF",CONCATENATE(RANK(rounds_cum_time[[#This Row],[16]],rounds_cum_time[16],1),"."))</f>
        <v>47.</v>
      </c>
      <c r="Z77" s="141" t="str">
        <f>IF(ISBLANK(laps_times[[#This Row],[17]]),"DNF",CONCATENATE(RANK(rounds_cum_time[[#This Row],[17]],rounds_cum_time[17],1),"."))</f>
        <v>47.</v>
      </c>
      <c r="AA77" s="141" t="str">
        <f>IF(ISBLANK(laps_times[[#This Row],[18]]),"DNF",CONCATENATE(RANK(rounds_cum_time[[#This Row],[18]],rounds_cum_time[18],1),"."))</f>
        <v>47.</v>
      </c>
      <c r="AB77" s="141" t="str">
        <f>IF(ISBLANK(laps_times[[#This Row],[19]]),"DNF",CONCATENATE(RANK(rounds_cum_time[[#This Row],[19]],rounds_cum_time[19],1),"."))</f>
        <v>50.</v>
      </c>
      <c r="AC77" s="141" t="str">
        <f>IF(ISBLANK(laps_times[[#This Row],[20]]),"DNF",CONCATENATE(RANK(rounds_cum_time[[#This Row],[20]],rounds_cum_time[20],1),"."))</f>
        <v>50.</v>
      </c>
      <c r="AD77" s="141" t="str">
        <f>IF(ISBLANK(laps_times[[#This Row],[21]]),"DNF",CONCATENATE(RANK(rounds_cum_time[[#This Row],[21]],rounds_cum_time[21],1),"."))</f>
        <v>49.</v>
      </c>
      <c r="AE77" s="141" t="str">
        <f>IF(ISBLANK(laps_times[[#This Row],[22]]),"DNF",CONCATENATE(RANK(rounds_cum_time[[#This Row],[22]],rounds_cum_time[22],1),"."))</f>
        <v>50.</v>
      </c>
      <c r="AF77" s="141" t="str">
        <f>IF(ISBLANK(laps_times[[#This Row],[23]]),"DNF",CONCATENATE(RANK(rounds_cum_time[[#This Row],[23]],rounds_cum_time[23],1),"."))</f>
        <v>50.</v>
      </c>
      <c r="AG77" s="141" t="str">
        <f>IF(ISBLANK(laps_times[[#This Row],[24]]),"DNF",CONCATENATE(RANK(rounds_cum_time[[#This Row],[24]],rounds_cum_time[24],1),"."))</f>
        <v>50.</v>
      </c>
      <c r="AH77" s="141" t="str">
        <f>IF(ISBLANK(laps_times[[#This Row],[25]]),"DNF",CONCATENATE(RANK(rounds_cum_time[[#This Row],[25]],rounds_cum_time[25],1),"."))</f>
        <v>52.</v>
      </c>
      <c r="AI77" s="141" t="str">
        <f>IF(ISBLANK(laps_times[[#This Row],[26]]),"DNF",CONCATENATE(RANK(rounds_cum_time[[#This Row],[26]],rounds_cum_time[26],1),"."))</f>
        <v>53.</v>
      </c>
      <c r="AJ77" s="141" t="str">
        <f>IF(ISBLANK(laps_times[[#This Row],[27]]),"DNF",CONCATENATE(RANK(rounds_cum_time[[#This Row],[27]],rounds_cum_time[27],1),"."))</f>
        <v>53.</v>
      </c>
      <c r="AK77" s="141" t="str">
        <f>IF(ISBLANK(laps_times[[#This Row],[28]]),"DNF",CONCATENATE(RANK(rounds_cum_time[[#This Row],[28]],rounds_cum_time[28],1),"."))</f>
        <v>53.</v>
      </c>
      <c r="AL77" s="141" t="str">
        <f>IF(ISBLANK(laps_times[[#This Row],[29]]),"DNF",CONCATENATE(RANK(rounds_cum_time[[#This Row],[29]],rounds_cum_time[29],1),"."))</f>
        <v>53.</v>
      </c>
      <c r="AM77" s="141" t="str">
        <f>IF(ISBLANK(laps_times[[#This Row],[30]]),"DNF",CONCATENATE(RANK(rounds_cum_time[[#This Row],[30]],rounds_cum_time[30],1),"."))</f>
        <v>53.</v>
      </c>
      <c r="AN77" s="141" t="str">
        <f>IF(ISBLANK(laps_times[[#This Row],[31]]),"DNF",CONCATENATE(RANK(rounds_cum_time[[#This Row],[31]],rounds_cum_time[31],1),"."))</f>
        <v>55.</v>
      </c>
      <c r="AO77" s="141" t="str">
        <f>IF(ISBLANK(laps_times[[#This Row],[32]]),"DNF",CONCATENATE(RANK(rounds_cum_time[[#This Row],[32]],rounds_cum_time[32],1),"."))</f>
        <v>55.</v>
      </c>
      <c r="AP77" s="141" t="str">
        <f>IF(ISBLANK(laps_times[[#This Row],[33]]),"DNF",CONCATENATE(RANK(rounds_cum_time[[#This Row],[33]],rounds_cum_time[33],1),"."))</f>
        <v>55.</v>
      </c>
      <c r="AQ77" s="141" t="str">
        <f>IF(ISBLANK(laps_times[[#This Row],[34]]),"DNF",CONCATENATE(RANK(rounds_cum_time[[#This Row],[34]],rounds_cum_time[34],1),"."))</f>
        <v>56.</v>
      </c>
      <c r="AR77" s="141" t="str">
        <f>IF(ISBLANK(laps_times[[#This Row],[35]]),"DNF",CONCATENATE(RANK(rounds_cum_time[[#This Row],[35]],rounds_cum_time[35],1),"."))</f>
        <v>58.</v>
      </c>
      <c r="AS77" s="141" t="str">
        <f>IF(ISBLANK(laps_times[[#This Row],[36]]),"DNF",CONCATENATE(RANK(rounds_cum_time[[#This Row],[36]],rounds_cum_time[36],1),"."))</f>
        <v>59.</v>
      </c>
      <c r="AT77" s="141" t="str">
        <f>IF(ISBLANK(laps_times[[#This Row],[37]]),"DNF",CONCATENATE(RANK(rounds_cum_time[[#This Row],[37]],rounds_cum_time[37],1),"."))</f>
        <v>59.</v>
      </c>
      <c r="AU77" s="141" t="str">
        <f>IF(ISBLANK(laps_times[[#This Row],[38]]),"DNF",CONCATENATE(RANK(rounds_cum_time[[#This Row],[38]],rounds_cum_time[38],1),"."))</f>
        <v>60.</v>
      </c>
      <c r="AV77" s="141" t="str">
        <f>IF(ISBLANK(laps_times[[#This Row],[39]]),"DNF",CONCATENATE(RANK(rounds_cum_time[[#This Row],[39]],rounds_cum_time[39],1),"."))</f>
        <v>61.</v>
      </c>
      <c r="AW77" s="141" t="str">
        <f>IF(ISBLANK(laps_times[[#This Row],[40]]),"DNF",CONCATENATE(RANK(rounds_cum_time[[#This Row],[40]],rounds_cum_time[40],1),"."))</f>
        <v>61.</v>
      </c>
      <c r="AX77" s="141" t="str">
        <f>IF(ISBLANK(laps_times[[#This Row],[41]]),"DNF",CONCATENATE(RANK(rounds_cum_time[[#This Row],[41]],rounds_cum_time[41],1),"."))</f>
        <v>62.</v>
      </c>
      <c r="AY77" s="141" t="str">
        <f>IF(ISBLANK(laps_times[[#This Row],[42]]),"DNF",CONCATENATE(RANK(rounds_cum_time[[#This Row],[42]],rounds_cum_time[42],1),"."))</f>
        <v>61.</v>
      </c>
      <c r="AZ77" s="141" t="str">
        <f>IF(ISBLANK(laps_times[[#This Row],[43]]),"DNF",CONCATENATE(RANK(rounds_cum_time[[#This Row],[43]],rounds_cum_time[43],1),"."))</f>
        <v>64.</v>
      </c>
      <c r="BA77" s="141" t="str">
        <f>IF(ISBLANK(laps_times[[#This Row],[44]]),"DNF",CONCATENATE(RANK(rounds_cum_time[[#This Row],[44]],rounds_cum_time[44],1),"."))</f>
        <v>64.</v>
      </c>
      <c r="BB77" s="141" t="str">
        <f>IF(ISBLANK(laps_times[[#This Row],[45]]),"DNF",CONCATENATE(RANK(rounds_cum_time[[#This Row],[45]],rounds_cum_time[45],1),"."))</f>
        <v>66.</v>
      </c>
      <c r="BC77" s="141" t="str">
        <f>IF(ISBLANK(laps_times[[#This Row],[46]]),"DNF",CONCATENATE(RANK(rounds_cum_time[[#This Row],[46]],rounds_cum_time[46],1),"."))</f>
        <v>66.</v>
      </c>
      <c r="BD77" s="141" t="str">
        <f>IF(ISBLANK(laps_times[[#This Row],[47]]),"DNF",CONCATENATE(RANK(rounds_cum_time[[#This Row],[47]],rounds_cum_time[47],1),"."))</f>
        <v>68.</v>
      </c>
      <c r="BE77" s="141" t="str">
        <f>IF(ISBLANK(laps_times[[#This Row],[48]]),"DNF",CONCATENATE(RANK(rounds_cum_time[[#This Row],[48]],rounds_cum_time[48],1),"."))</f>
        <v>69.</v>
      </c>
      <c r="BF77" s="141" t="str">
        <f>IF(ISBLANK(laps_times[[#This Row],[49]]),"DNF",CONCATENATE(RANK(rounds_cum_time[[#This Row],[49]],rounds_cum_time[49],1),"."))</f>
        <v>70.</v>
      </c>
      <c r="BG77" s="141" t="str">
        <f>IF(ISBLANK(laps_times[[#This Row],[50]]),"DNF",CONCATENATE(RANK(rounds_cum_time[[#This Row],[50]],rounds_cum_time[50],1),"."))</f>
        <v>71.</v>
      </c>
      <c r="BH77" s="141" t="str">
        <f>IF(ISBLANK(laps_times[[#This Row],[51]]),"DNF",CONCATENATE(RANK(rounds_cum_time[[#This Row],[51]],rounds_cum_time[51],1),"."))</f>
        <v>71.</v>
      </c>
      <c r="BI77" s="141" t="str">
        <f>IF(ISBLANK(laps_times[[#This Row],[52]]),"DNF",CONCATENATE(RANK(rounds_cum_time[[#This Row],[52]],rounds_cum_time[52],1),"."))</f>
        <v>71.</v>
      </c>
      <c r="BJ77" s="141" t="str">
        <f>IF(ISBLANK(laps_times[[#This Row],[53]]),"DNF",CONCATENATE(RANK(rounds_cum_time[[#This Row],[53]],rounds_cum_time[53],1),"."))</f>
        <v>72.</v>
      </c>
      <c r="BK77" s="141" t="str">
        <f>IF(ISBLANK(laps_times[[#This Row],[54]]),"DNF",CONCATENATE(RANK(rounds_cum_time[[#This Row],[54]],rounds_cum_time[54],1),"."))</f>
        <v>72.</v>
      </c>
      <c r="BL77" s="141" t="str">
        <f>IF(ISBLANK(laps_times[[#This Row],[55]]),"DNF",CONCATENATE(RANK(rounds_cum_time[[#This Row],[55]],rounds_cum_time[55],1),"."))</f>
        <v>72.</v>
      </c>
      <c r="BM77" s="141" t="str">
        <f>IF(ISBLANK(laps_times[[#This Row],[56]]),"DNF",CONCATENATE(RANK(rounds_cum_time[[#This Row],[56]],rounds_cum_time[56],1),"."))</f>
        <v>72.</v>
      </c>
      <c r="BN77" s="141" t="str">
        <f>IF(ISBLANK(laps_times[[#This Row],[57]]),"DNF",CONCATENATE(RANK(rounds_cum_time[[#This Row],[57]],rounds_cum_time[57],1),"."))</f>
        <v>72.</v>
      </c>
      <c r="BO77" s="141" t="str">
        <f>IF(ISBLANK(laps_times[[#This Row],[58]]),"DNF",CONCATENATE(RANK(rounds_cum_time[[#This Row],[58]],rounds_cum_time[58],1),"."))</f>
        <v>72.</v>
      </c>
      <c r="BP77" s="141" t="str">
        <f>IF(ISBLANK(laps_times[[#This Row],[59]]),"DNF",CONCATENATE(RANK(rounds_cum_time[[#This Row],[59]],rounds_cum_time[59],1),"."))</f>
        <v>72.</v>
      </c>
      <c r="BQ77" s="141" t="str">
        <f>IF(ISBLANK(laps_times[[#This Row],[60]]),"DNF",CONCATENATE(RANK(rounds_cum_time[[#This Row],[60]],rounds_cum_time[60],1),"."))</f>
        <v>72.</v>
      </c>
      <c r="BR77" s="141" t="str">
        <f>IF(ISBLANK(laps_times[[#This Row],[61]]),"DNF",CONCATENATE(RANK(rounds_cum_time[[#This Row],[61]],rounds_cum_time[61],1),"."))</f>
        <v>72.</v>
      </c>
      <c r="BS77" s="141" t="str">
        <f>IF(ISBLANK(laps_times[[#This Row],[62]]),"DNF",CONCATENATE(RANK(rounds_cum_time[[#This Row],[62]],rounds_cum_time[62],1),"."))</f>
        <v>72.</v>
      </c>
      <c r="BT77" s="142" t="str">
        <f>IF(ISBLANK(laps_times[[#This Row],[63]]),"DNF",CONCATENATE(RANK(rounds_cum_time[[#This Row],[63]],rounds_cum_time[63],1),"."))</f>
        <v>72.</v>
      </c>
    </row>
    <row r="78" spans="2:72" x14ac:dyDescent="0.2">
      <c r="B78" s="130">
        <f>laps_times[[#This Row],[poř]]</f>
        <v>73</v>
      </c>
      <c r="C78" s="140">
        <f>laps_times[[#This Row],[s.č.]]</f>
        <v>87</v>
      </c>
      <c r="D78" s="131" t="str">
        <f>laps_times[[#This Row],[jméno]]</f>
        <v>Luberda Petr</v>
      </c>
      <c r="E78" s="132">
        <f>laps_times[[#This Row],[roč]]</f>
        <v>1965</v>
      </c>
      <c r="F78" s="132" t="str">
        <f>laps_times[[#This Row],[kat]]</f>
        <v>M4</v>
      </c>
      <c r="G78" s="132">
        <f>laps_times[[#This Row],[poř_kat]]</f>
        <v>15</v>
      </c>
      <c r="H78" s="131" t="str">
        <f>IF(ISBLANK(laps_times[[#This Row],[klub]]),"-",laps_times[[#This Row],[klub]])</f>
        <v>-</v>
      </c>
      <c r="I78" s="134">
        <f>laps_times[[#This Row],[celk. čas]]</f>
        <v>0.15777214120370373</v>
      </c>
      <c r="J78" s="141" t="str">
        <f>IF(ISBLANK(laps_times[[#This Row],[1]]),"DNF",CONCATENATE(RANK(rounds_cum_time[[#This Row],[1]],rounds_cum_time[1],1),"."))</f>
        <v>71.</v>
      </c>
      <c r="K78" s="141" t="str">
        <f>IF(ISBLANK(laps_times[[#This Row],[2]]),"DNF",CONCATENATE(RANK(rounds_cum_time[[#This Row],[2]],rounds_cum_time[2],1),"."))</f>
        <v>70.</v>
      </c>
      <c r="L78" s="141" t="str">
        <f>IF(ISBLANK(laps_times[[#This Row],[3]]),"DNF",CONCATENATE(RANK(rounds_cum_time[[#This Row],[3]],rounds_cum_time[3],1),"."))</f>
        <v>71.</v>
      </c>
      <c r="M78" s="141" t="str">
        <f>IF(ISBLANK(laps_times[[#This Row],[4]]),"DNF",CONCATENATE(RANK(rounds_cum_time[[#This Row],[4]],rounds_cum_time[4],1),"."))</f>
        <v>70.</v>
      </c>
      <c r="N78" s="141" t="str">
        <f>IF(ISBLANK(laps_times[[#This Row],[5]]),"DNF",CONCATENATE(RANK(rounds_cum_time[[#This Row],[5]],rounds_cum_time[5],1),"."))</f>
        <v>69.</v>
      </c>
      <c r="O78" s="141" t="str">
        <f>IF(ISBLANK(laps_times[[#This Row],[6]]),"DNF",CONCATENATE(RANK(rounds_cum_time[[#This Row],[6]],rounds_cum_time[6],1),"."))</f>
        <v>67.</v>
      </c>
      <c r="P78" s="141" t="str">
        <f>IF(ISBLANK(laps_times[[#This Row],[7]]),"DNF",CONCATENATE(RANK(rounds_cum_time[[#This Row],[7]],rounds_cum_time[7],1),"."))</f>
        <v>67.</v>
      </c>
      <c r="Q78" s="141" t="str">
        <f>IF(ISBLANK(laps_times[[#This Row],[8]]),"DNF",CONCATENATE(RANK(rounds_cum_time[[#This Row],[8]],rounds_cum_time[8],1),"."))</f>
        <v>68.</v>
      </c>
      <c r="R78" s="141" t="str">
        <f>IF(ISBLANK(laps_times[[#This Row],[9]]),"DNF",CONCATENATE(RANK(rounds_cum_time[[#This Row],[9]],rounds_cum_time[9],1),"."))</f>
        <v>69.</v>
      </c>
      <c r="S78" s="141" t="str">
        <f>IF(ISBLANK(laps_times[[#This Row],[10]]),"DNF",CONCATENATE(RANK(rounds_cum_time[[#This Row],[10]],rounds_cum_time[10],1),"."))</f>
        <v>68.</v>
      </c>
      <c r="T78" s="141" t="str">
        <f>IF(ISBLANK(laps_times[[#This Row],[11]]),"DNF",CONCATENATE(RANK(rounds_cum_time[[#This Row],[11]],rounds_cum_time[11],1),"."))</f>
        <v>68.</v>
      </c>
      <c r="U78" s="141" t="str">
        <f>IF(ISBLANK(laps_times[[#This Row],[12]]),"DNF",CONCATENATE(RANK(rounds_cum_time[[#This Row],[12]],rounds_cum_time[12],1),"."))</f>
        <v>69.</v>
      </c>
      <c r="V78" s="141" t="str">
        <f>IF(ISBLANK(laps_times[[#This Row],[13]]),"DNF",CONCATENATE(RANK(rounds_cum_time[[#This Row],[13]],rounds_cum_time[13],1),"."))</f>
        <v>69.</v>
      </c>
      <c r="W78" s="141" t="str">
        <f>IF(ISBLANK(laps_times[[#This Row],[14]]),"DNF",CONCATENATE(RANK(rounds_cum_time[[#This Row],[14]],rounds_cum_time[14],1),"."))</f>
        <v>69.</v>
      </c>
      <c r="X78" s="141" t="str">
        <f>IF(ISBLANK(laps_times[[#This Row],[15]]),"DNF",CONCATENATE(RANK(rounds_cum_time[[#This Row],[15]],rounds_cum_time[15],1),"."))</f>
        <v>66.</v>
      </c>
      <c r="Y78" s="141" t="str">
        <f>IF(ISBLANK(laps_times[[#This Row],[16]]),"DNF",CONCATENATE(RANK(rounds_cum_time[[#This Row],[16]],rounds_cum_time[16],1),"."))</f>
        <v>62.</v>
      </c>
      <c r="Z78" s="141" t="str">
        <f>IF(ISBLANK(laps_times[[#This Row],[17]]),"DNF",CONCATENATE(RANK(rounds_cum_time[[#This Row],[17]],rounds_cum_time[17],1),"."))</f>
        <v>62.</v>
      </c>
      <c r="AA78" s="141" t="str">
        <f>IF(ISBLANK(laps_times[[#This Row],[18]]),"DNF",CONCATENATE(RANK(rounds_cum_time[[#This Row],[18]],rounds_cum_time[18],1),"."))</f>
        <v>62.</v>
      </c>
      <c r="AB78" s="141" t="str">
        <f>IF(ISBLANK(laps_times[[#This Row],[19]]),"DNF",CONCATENATE(RANK(rounds_cum_time[[#This Row],[19]],rounds_cum_time[19],1),"."))</f>
        <v>61.</v>
      </c>
      <c r="AC78" s="141" t="str">
        <f>IF(ISBLANK(laps_times[[#This Row],[20]]),"DNF",CONCATENATE(RANK(rounds_cum_time[[#This Row],[20]],rounds_cum_time[20],1),"."))</f>
        <v>61.</v>
      </c>
      <c r="AD78" s="141" t="str">
        <f>IF(ISBLANK(laps_times[[#This Row],[21]]),"DNF",CONCATENATE(RANK(rounds_cum_time[[#This Row],[21]],rounds_cum_time[21],1),"."))</f>
        <v>66.</v>
      </c>
      <c r="AE78" s="141" t="str">
        <f>IF(ISBLANK(laps_times[[#This Row],[22]]),"DNF",CONCATENATE(RANK(rounds_cum_time[[#This Row],[22]],rounds_cum_time[22],1),"."))</f>
        <v>66.</v>
      </c>
      <c r="AF78" s="141" t="str">
        <f>IF(ISBLANK(laps_times[[#This Row],[23]]),"DNF",CONCATENATE(RANK(rounds_cum_time[[#This Row],[23]],rounds_cum_time[23],1),"."))</f>
        <v>65.</v>
      </c>
      <c r="AG78" s="141" t="str">
        <f>IF(ISBLANK(laps_times[[#This Row],[24]]),"DNF",CONCATENATE(RANK(rounds_cum_time[[#This Row],[24]],rounds_cum_time[24],1),"."))</f>
        <v>65.</v>
      </c>
      <c r="AH78" s="141" t="str">
        <f>IF(ISBLANK(laps_times[[#This Row],[25]]),"DNF",CONCATENATE(RANK(rounds_cum_time[[#This Row],[25]],rounds_cum_time[25],1),"."))</f>
        <v>65.</v>
      </c>
      <c r="AI78" s="141" t="str">
        <f>IF(ISBLANK(laps_times[[#This Row],[26]]),"DNF",CONCATENATE(RANK(rounds_cum_time[[#This Row],[26]],rounds_cum_time[26],1),"."))</f>
        <v>65.</v>
      </c>
      <c r="AJ78" s="141" t="str">
        <f>IF(ISBLANK(laps_times[[#This Row],[27]]),"DNF",CONCATENATE(RANK(rounds_cum_time[[#This Row],[27]],rounds_cum_time[27],1),"."))</f>
        <v>66.</v>
      </c>
      <c r="AK78" s="141" t="str">
        <f>IF(ISBLANK(laps_times[[#This Row],[28]]),"DNF",CONCATENATE(RANK(rounds_cum_time[[#This Row],[28]],rounds_cum_time[28],1),"."))</f>
        <v>66.</v>
      </c>
      <c r="AL78" s="141" t="str">
        <f>IF(ISBLANK(laps_times[[#This Row],[29]]),"DNF",CONCATENATE(RANK(rounds_cum_time[[#This Row],[29]],rounds_cum_time[29],1),"."))</f>
        <v>66.</v>
      </c>
      <c r="AM78" s="141" t="str">
        <f>IF(ISBLANK(laps_times[[#This Row],[30]]),"DNF",CONCATENATE(RANK(rounds_cum_time[[#This Row],[30]],rounds_cum_time[30],1),"."))</f>
        <v>67.</v>
      </c>
      <c r="AN78" s="141" t="str">
        <f>IF(ISBLANK(laps_times[[#This Row],[31]]),"DNF",CONCATENATE(RANK(rounds_cum_time[[#This Row],[31]],rounds_cum_time[31],1),"."))</f>
        <v>66.</v>
      </c>
      <c r="AO78" s="141" t="str">
        <f>IF(ISBLANK(laps_times[[#This Row],[32]]),"DNF",CONCATENATE(RANK(rounds_cum_time[[#This Row],[32]],rounds_cum_time[32],1),"."))</f>
        <v>66.</v>
      </c>
      <c r="AP78" s="141" t="str">
        <f>IF(ISBLANK(laps_times[[#This Row],[33]]),"DNF",CONCATENATE(RANK(rounds_cum_time[[#This Row],[33]],rounds_cum_time[33],1),"."))</f>
        <v>68.</v>
      </c>
      <c r="AQ78" s="141" t="str">
        <f>IF(ISBLANK(laps_times[[#This Row],[34]]),"DNF",CONCATENATE(RANK(rounds_cum_time[[#This Row],[34]],rounds_cum_time[34],1),"."))</f>
        <v>65.</v>
      </c>
      <c r="AR78" s="141" t="str">
        <f>IF(ISBLANK(laps_times[[#This Row],[35]]),"DNF",CONCATENATE(RANK(rounds_cum_time[[#This Row],[35]],rounds_cum_time[35],1),"."))</f>
        <v>68.</v>
      </c>
      <c r="AS78" s="141" t="str">
        <f>IF(ISBLANK(laps_times[[#This Row],[36]]),"DNF",CONCATENATE(RANK(rounds_cum_time[[#This Row],[36]],rounds_cum_time[36],1),"."))</f>
        <v>67.</v>
      </c>
      <c r="AT78" s="141" t="str">
        <f>IF(ISBLANK(laps_times[[#This Row],[37]]),"DNF",CONCATENATE(RANK(rounds_cum_time[[#This Row],[37]],rounds_cum_time[37],1),"."))</f>
        <v>67.</v>
      </c>
      <c r="AU78" s="141" t="str">
        <f>IF(ISBLANK(laps_times[[#This Row],[38]]),"DNF",CONCATENATE(RANK(rounds_cum_time[[#This Row],[38]],rounds_cum_time[38],1),"."))</f>
        <v>65.</v>
      </c>
      <c r="AV78" s="141" t="str">
        <f>IF(ISBLANK(laps_times[[#This Row],[39]]),"DNF",CONCATENATE(RANK(rounds_cum_time[[#This Row],[39]],rounds_cum_time[39],1),"."))</f>
        <v>65.</v>
      </c>
      <c r="AW78" s="141" t="str">
        <f>IF(ISBLANK(laps_times[[#This Row],[40]]),"DNF",CONCATENATE(RANK(rounds_cum_time[[#This Row],[40]],rounds_cum_time[40],1),"."))</f>
        <v>66.</v>
      </c>
      <c r="AX78" s="141" t="str">
        <f>IF(ISBLANK(laps_times[[#This Row],[41]]),"DNF",CONCATENATE(RANK(rounds_cum_time[[#This Row],[41]],rounds_cum_time[41],1),"."))</f>
        <v>66.</v>
      </c>
      <c r="AY78" s="141" t="str">
        <f>IF(ISBLANK(laps_times[[#This Row],[42]]),"DNF",CONCATENATE(RANK(rounds_cum_time[[#This Row],[42]],rounds_cum_time[42],1),"."))</f>
        <v>73.</v>
      </c>
      <c r="AZ78" s="141" t="str">
        <f>IF(ISBLANK(laps_times[[#This Row],[43]]),"DNF",CONCATENATE(RANK(rounds_cum_time[[#This Row],[43]],rounds_cum_time[43],1),"."))</f>
        <v>70.</v>
      </c>
      <c r="BA78" s="141" t="str">
        <f>IF(ISBLANK(laps_times[[#This Row],[44]]),"DNF",CONCATENATE(RANK(rounds_cum_time[[#This Row],[44]],rounds_cum_time[44],1),"."))</f>
        <v>70.</v>
      </c>
      <c r="BB78" s="141" t="str">
        <f>IF(ISBLANK(laps_times[[#This Row],[45]]),"DNF",CONCATENATE(RANK(rounds_cum_time[[#This Row],[45]],rounds_cum_time[45],1),"."))</f>
        <v>68.</v>
      </c>
      <c r="BC78" s="141" t="str">
        <f>IF(ISBLANK(laps_times[[#This Row],[46]]),"DNF",CONCATENATE(RANK(rounds_cum_time[[#This Row],[46]],rounds_cum_time[46],1),"."))</f>
        <v>68.</v>
      </c>
      <c r="BD78" s="141" t="str">
        <f>IF(ISBLANK(laps_times[[#This Row],[47]]),"DNF",CONCATENATE(RANK(rounds_cum_time[[#This Row],[47]],rounds_cum_time[47],1),"."))</f>
        <v>65.</v>
      </c>
      <c r="BE78" s="141" t="str">
        <f>IF(ISBLANK(laps_times[[#This Row],[48]]),"DNF",CONCATENATE(RANK(rounds_cum_time[[#This Row],[48]],rounds_cum_time[48],1),"."))</f>
        <v>63.</v>
      </c>
      <c r="BF78" s="141" t="str">
        <f>IF(ISBLANK(laps_times[[#This Row],[49]]),"DNF",CONCATENATE(RANK(rounds_cum_time[[#This Row],[49]],rounds_cum_time[49],1),"."))</f>
        <v>60.</v>
      </c>
      <c r="BG78" s="141" t="str">
        <f>IF(ISBLANK(laps_times[[#This Row],[50]]),"DNF",CONCATENATE(RANK(rounds_cum_time[[#This Row],[50]],rounds_cum_time[50],1),"."))</f>
        <v>58.</v>
      </c>
      <c r="BH78" s="141" t="str">
        <f>IF(ISBLANK(laps_times[[#This Row],[51]]),"DNF",CONCATENATE(RANK(rounds_cum_time[[#This Row],[51]],rounds_cum_time[51],1),"."))</f>
        <v>58.</v>
      </c>
      <c r="BI78" s="141" t="str">
        <f>IF(ISBLANK(laps_times[[#This Row],[52]]),"DNF",CONCATENATE(RANK(rounds_cum_time[[#This Row],[52]],rounds_cum_time[52],1),"."))</f>
        <v>58.</v>
      </c>
      <c r="BJ78" s="141" t="str">
        <f>IF(ISBLANK(laps_times[[#This Row],[53]]),"DNF",CONCATENATE(RANK(rounds_cum_time[[#This Row],[53]],rounds_cum_time[53],1),"."))</f>
        <v>58.</v>
      </c>
      <c r="BK78" s="141" t="str">
        <f>IF(ISBLANK(laps_times[[#This Row],[54]]),"DNF",CONCATENATE(RANK(rounds_cum_time[[#This Row],[54]],rounds_cum_time[54],1),"."))</f>
        <v>68.</v>
      </c>
      <c r="BL78" s="141" t="str">
        <f>IF(ISBLANK(laps_times[[#This Row],[55]]),"DNF",CONCATENATE(RANK(rounds_cum_time[[#This Row],[55]],rounds_cum_time[55],1),"."))</f>
        <v>68.</v>
      </c>
      <c r="BM78" s="141" t="str">
        <f>IF(ISBLANK(laps_times[[#This Row],[56]]),"DNF",CONCATENATE(RANK(rounds_cum_time[[#This Row],[56]],rounds_cum_time[56],1),"."))</f>
        <v>69.</v>
      </c>
      <c r="BN78" s="141" t="str">
        <f>IF(ISBLANK(laps_times[[#This Row],[57]]),"DNF",CONCATENATE(RANK(rounds_cum_time[[#This Row],[57]],rounds_cum_time[57],1),"."))</f>
        <v>69.</v>
      </c>
      <c r="BO78" s="141" t="str">
        <f>IF(ISBLANK(laps_times[[#This Row],[58]]),"DNF",CONCATENATE(RANK(rounds_cum_time[[#This Row],[58]],rounds_cum_time[58],1),"."))</f>
        <v>71.</v>
      </c>
      <c r="BP78" s="141" t="str">
        <f>IF(ISBLANK(laps_times[[#This Row],[59]]),"DNF",CONCATENATE(RANK(rounds_cum_time[[#This Row],[59]],rounds_cum_time[59],1),"."))</f>
        <v>73.</v>
      </c>
      <c r="BQ78" s="141" t="str">
        <f>IF(ISBLANK(laps_times[[#This Row],[60]]),"DNF",CONCATENATE(RANK(rounds_cum_time[[#This Row],[60]],rounds_cum_time[60],1),"."))</f>
        <v>74.</v>
      </c>
      <c r="BR78" s="141" t="str">
        <f>IF(ISBLANK(laps_times[[#This Row],[61]]),"DNF",CONCATENATE(RANK(rounds_cum_time[[#This Row],[61]],rounds_cum_time[61],1),"."))</f>
        <v>74.</v>
      </c>
      <c r="BS78" s="141" t="str">
        <f>IF(ISBLANK(laps_times[[#This Row],[62]]),"DNF",CONCATENATE(RANK(rounds_cum_time[[#This Row],[62]],rounds_cum_time[62],1),"."))</f>
        <v>73.</v>
      </c>
      <c r="BT78" s="142" t="str">
        <f>IF(ISBLANK(laps_times[[#This Row],[63]]),"DNF",CONCATENATE(RANK(rounds_cum_time[[#This Row],[63]],rounds_cum_time[63],1),"."))</f>
        <v>73.</v>
      </c>
    </row>
    <row r="79" spans="2:72" x14ac:dyDescent="0.2">
      <c r="B79" s="130">
        <f>laps_times[[#This Row],[poř]]</f>
        <v>74</v>
      </c>
      <c r="C79" s="140">
        <f>laps_times[[#This Row],[s.č.]]</f>
        <v>43</v>
      </c>
      <c r="D79" s="131" t="str">
        <f>laps_times[[#This Row],[jméno]]</f>
        <v>Vostrý Miroslav</v>
      </c>
      <c r="E79" s="132">
        <f>laps_times[[#This Row],[roč]]</f>
        <v>1977</v>
      </c>
      <c r="F79" s="132" t="str">
        <f>laps_times[[#This Row],[kat]]</f>
        <v>M2</v>
      </c>
      <c r="G79" s="132">
        <f>laps_times[[#This Row],[poř_kat]]</f>
        <v>19</v>
      </c>
      <c r="H79" s="131" t="str">
        <f>IF(ISBLANK(laps_times[[#This Row],[klub]]),"-",laps_times[[#This Row],[klub]])</f>
        <v>Maraton klub Kladno</v>
      </c>
      <c r="I79" s="134">
        <f>laps_times[[#This Row],[celk. čas]]</f>
        <v>0.15797386574074074</v>
      </c>
      <c r="J79" s="141" t="str">
        <f>IF(ISBLANK(laps_times[[#This Row],[1]]),"DNF",CONCATENATE(RANK(rounds_cum_time[[#This Row],[1]],rounds_cum_time[1],1),"."))</f>
        <v>45.</v>
      </c>
      <c r="K79" s="141" t="str">
        <f>IF(ISBLANK(laps_times[[#This Row],[2]]),"DNF",CONCATENATE(RANK(rounds_cum_time[[#This Row],[2]],rounds_cum_time[2],1),"."))</f>
        <v>47.</v>
      </c>
      <c r="L79" s="141" t="str">
        <f>IF(ISBLANK(laps_times[[#This Row],[3]]),"DNF",CONCATENATE(RANK(rounds_cum_time[[#This Row],[3]],rounds_cum_time[3],1),"."))</f>
        <v>48.</v>
      </c>
      <c r="M79" s="141" t="str">
        <f>IF(ISBLANK(laps_times[[#This Row],[4]]),"DNF",CONCATENATE(RANK(rounds_cum_time[[#This Row],[4]],rounds_cum_time[4],1),"."))</f>
        <v>48.</v>
      </c>
      <c r="N79" s="141" t="str">
        <f>IF(ISBLANK(laps_times[[#This Row],[5]]),"DNF",CONCATENATE(RANK(rounds_cum_time[[#This Row],[5]],rounds_cum_time[5],1),"."))</f>
        <v>55.</v>
      </c>
      <c r="O79" s="141" t="str">
        <f>IF(ISBLANK(laps_times[[#This Row],[6]]),"DNF",CONCATENATE(RANK(rounds_cum_time[[#This Row],[6]],rounds_cum_time[6],1),"."))</f>
        <v>49.</v>
      </c>
      <c r="P79" s="141" t="str">
        <f>IF(ISBLANK(laps_times[[#This Row],[7]]),"DNF",CONCATENATE(RANK(rounds_cum_time[[#This Row],[7]],rounds_cum_time[7],1),"."))</f>
        <v>49.</v>
      </c>
      <c r="Q79" s="141" t="str">
        <f>IF(ISBLANK(laps_times[[#This Row],[8]]),"DNF",CONCATENATE(RANK(rounds_cum_time[[#This Row],[8]],rounds_cum_time[8],1),"."))</f>
        <v>49.</v>
      </c>
      <c r="R79" s="141" t="str">
        <f>IF(ISBLANK(laps_times[[#This Row],[9]]),"DNF",CONCATENATE(RANK(rounds_cum_time[[#This Row],[9]],rounds_cum_time[9],1),"."))</f>
        <v>49.</v>
      </c>
      <c r="S79" s="141" t="str">
        <f>IF(ISBLANK(laps_times[[#This Row],[10]]),"DNF",CONCATENATE(RANK(rounds_cum_time[[#This Row],[10]],rounds_cum_time[10],1),"."))</f>
        <v>49.</v>
      </c>
      <c r="T79" s="141" t="str">
        <f>IF(ISBLANK(laps_times[[#This Row],[11]]),"DNF",CONCATENATE(RANK(rounds_cum_time[[#This Row],[11]],rounds_cum_time[11],1),"."))</f>
        <v>49.</v>
      </c>
      <c r="U79" s="141" t="str">
        <f>IF(ISBLANK(laps_times[[#This Row],[12]]),"DNF",CONCATENATE(RANK(rounds_cum_time[[#This Row],[12]],rounds_cum_time[12],1),"."))</f>
        <v>50.</v>
      </c>
      <c r="V79" s="141" t="str">
        <f>IF(ISBLANK(laps_times[[#This Row],[13]]),"DNF",CONCATENATE(RANK(rounds_cum_time[[#This Row],[13]],rounds_cum_time[13],1),"."))</f>
        <v>52.</v>
      </c>
      <c r="W79" s="141" t="str">
        <f>IF(ISBLANK(laps_times[[#This Row],[14]]),"DNF",CONCATENATE(RANK(rounds_cum_time[[#This Row],[14]],rounds_cum_time[14],1),"."))</f>
        <v>52.</v>
      </c>
      <c r="X79" s="141" t="str">
        <f>IF(ISBLANK(laps_times[[#This Row],[15]]),"DNF",CONCATENATE(RANK(rounds_cum_time[[#This Row],[15]],rounds_cum_time[15],1),"."))</f>
        <v>52.</v>
      </c>
      <c r="Y79" s="141" t="str">
        <f>IF(ISBLANK(laps_times[[#This Row],[16]]),"DNF",CONCATENATE(RANK(rounds_cum_time[[#This Row],[16]],rounds_cum_time[16],1),"."))</f>
        <v>53.</v>
      </c>
      <c r="Z79" s="141" t="str">
        <f>IF(ISBLANK(laps_times[[#This Row],[17]]),"DNF",CONCATENATE(RANK(rounds_cum_time[[#This Row],[17]],rounds_cum_time[17],1),"."))</f>
        <v>56.</v>
      </c>
      <c r="AA79" s="141" t="str">
        <f>IF(ISBLANK(laps_times[[#This Row],[18]]),"DNF",CONCATENATE(RANK(rounds_cum_time[[#This Row],[18]],rounds_cum_time[18],1),"."))</f>
        <v>57.</v>
      </c>
      <c r="AB79" s="141" t="str">
        <f>IF(ISBLANK(laps_times[[#This Row],[19]]),"DNF",CONCATENATE(RANK(rounds_cum_time[[#This Row],[19]],rounds_cum_time[19],1),"."))</f>
        <v>62.</v>
      </c>
      <c r="AC79" s="141" t="str">
        <f>IF(ISBLANK(laps_times[[#This Row],[20]]),"DNF",CONCATENATE(RANK(rounds_cum_time[[#This Row],[20]],rounds_cum_time[20],1),"."))</f>
        <v>68.</v>
      </c>
      <c r="AD79" s="141" t="str">
        <f>IF(ISBLANK(laps_times[[#This Row],[21]]),"DNF",CONCATENATE(RANK(rounds_cum_time[[#This Row],[21]],rounds_cum_time[21],1),"."))</f>
        <v>68.</v>
      </c>
      <c r="AE79" s="141" t="str">
        <f>IF(ISBLANK(laps_times[[#This Row],[22]]),"DNF",CONCATENATE(RANK(rounds_cum_time[[#This Row],[22]],rounds_cum_time[22],1),"."))</f>
        <v>68.</v>
      </c>
      <c r="AF79" s="141" t="str">
        <f>IF(ISBLANK(laps_times[[#This Row],[23]]),"DNF",CONCATENATE(RANK(rounds_cum_time[[#This Row],[23]],rounds_cum_time[23],1),"."))</f>
        <v>68.</v>
      </c>
      <c r="AG79" s="141" t="str">
        <f>IF(ISBLANK(laps_times[[#This Row],[24]]),"DNF",CONCATENATE(RANK(rounds_cum_time[[#This Row],[24]],rounds_cum_time[24],1),"."))</f>
        <v>68.</v>
      </c>
      <c r="AH79" s="141" t="str">
        <f>IF(ISBLANK(laps_times[[#This Row],[25]]),"DNF",CONCATENATE(RANK(rounds_cum_time[[#This Row],[25]],rounds_cum_time[25],1),"."))</f>
        <v>70.</v>
      </c>
      <c r="AI79" s="141" t="str">
        <f>IF(ISBLANK(laps_times[[#This Row],[26]]),"DNF",CONCATENATE(RANK(rounds_cum_time[[#This Row],[26]],rounds_cum_time[26],1),"."))</f>
        <v>70.</v>
      </c>
      <c r="AJ79" s="141" t="str">
        <f>IF(ISBLANK(laps_times[[#This Row],[27]]),"DNF",CONCATENATE(RANK(rounds_cum_time[[#This Row],[27]],rounds_cum_time[27],1),"."))</f>
        <v>70.</v>
      </c>
      <c r="AK79" s="141" t="str">
        <f>IF(ISBLANK(laps_times[[#This Row],[28]]),"DNF",CONCATENATE(RANK(rounds_cum_time[[#This Row],[28]],rounds_cum_time[28],1),"."))</f>
        <v>71.</v>
      </c>
      <c r="AL79" s="141" t="str">
        <f>IF(ISBLANK(laps_times[[#This Row],[29]]),"DNF",CONCATENATE(RANK(rounds_cum_time[[#This Row],[29]],rounds_cum_time[29],1),"."))</f>
        <v>71.</v>
      </c>
      <c r="AM79" s="141" t="str">
        <f>IF(ISBLANK(laps_times[[#This Row],[30]]),"DNF",CONCATENATE(RANK(rounds_cum_time[[#This Row],[30]],rounds_cum_time[30],1),"."))</f>
        <v>71.</v>
      </c>
      <c r="AN79" s="141" t="str">
        <f>IF(ISBLANK(laps_times[[#This Row],[31]]),"DNF",CONCATENATE(RANK(rounds_cum_time[[#This Row],[31]],rounds_cum_time[31],1),"."))</f>
        <v>71.</v>
      </c>
      <c r="AO79" s="141" t="str">
        <f>IF(ISBLANK(laps_times[[#This Row],[32]]),"DNF",CONCATENATE(RANK(rounds_cum_time[[#This Row],[32]],rounds_cum_time[32],1),"."))</f>
        <v>72.</v>
      </c>
      <c r="AP79" s="141" t="str">
        <f>IF(ISBLANK(laps_times[[#This Row],[33]]),"DNF",CONCATENATE(RANK(rounds_cum_time[[#This Row],[33]],rounds_cum_time[33],1),"."))</f>
        <v>73.</v>
      </c>
      <c r="AQ79" s="141" t="str">
        <f>IF(ISBLANK(laps_times[[#This Row],[34]]),"DNF",CONCATENATE(RANK(rounds_cum_time[[#This Row],[34]],rounds_cum_time[34],1),"."))</f>
        <v>73.</v>
      </c>
      <c r="AR79" s="141" t="str">
        <f>IF(ISBLANK(laps_times[[#This Row],[35]]),"DNF",CONCATENATE(RANK(rounds_cum_time[[#This Row],[35]],rounds_cum_time[35],1),"."))</f>
        <v>73.</v>
      </c>
      <c r="AS79" s="141" t="str">
        <f>IF(ISBLANK(laps_times[[#This Row],[36]]),"DNF",CONCATENATE(RANK(rounds_cum_time[[#This Row],[36]],rounds_cum_time[36],1),"."))</f>
        <v>73.</v>
      </c>
      <c r="AT79" s="141" t="str">
        <f>IF(ISBLANK(laps_times[[#This Row],[37]]),"DNF",CONCATENATE(RANK(rounds_cum_time[[#This Row],[37]],rounds_cum_time[37],1),"."))</f>
        <v>73.</v>
      </c>
      <c r="AU79" s="141" t="str">
        <f>IF(ISBLANK(laps_times[[#This Row],[38]]),"DNF",CONCATENATE(RANK(rounds_cum_time[[#This Row],[38]],rounds_cum_time[38],1),"."))</f>
        <v>73.</v>
      </c>
      <c r="AV79" s="141" t="str">
        <f>IF(ISBLANK(laps_times[[#This Row],[39]]),"DNF",CONCATENATE(RANK(rounds_cum_time[[#This Row],[39]],rounds_cum_time[39],1),"."))</f>
        <v>75.</v>
      </c>
      <c r="AW79" s="141" t="str">
        <f>IF(ISBLANK(laps_times[[#This Row],[40]]),"DNF",CONCATENATE(RANK(rounds_cum_time[[#This Row],[40]],rounds_cum_time[40],1),"."))</f>
        <v>77.</v>
      </c>
      <c r="AX79" s="141" t="str">
        <f>IF(ISBLANK(laps_times[[#This Row],[41]]),"DNF",CONCATENATE(RANK(rounds_cum_time[[#This Row],[41]],rounds_cum_time[41],1),"."))</f>
        <v>77.</v>
      </c>
      <c r="AY79" s="141" t="str">
        <f>IF(ISBLANK(laps_times[[#This Row],[42]]),"DNF",CONCATENATE(RANK(rounds_cum_time[[#This Row],[42]],rounds_cum_time[42],1),"."))</f>
        <v>77.</v>
      </c>
      <c r="AZ79" s="141" t="str">
        <f>IF(ISBLANK(laps_times[[#This Row],[43]]),"DNF",CONCATENATE(RANK(rounds_cum_time[[#This Row],[43]],rounds_cum_time[43],1),"."))</f>
        <v>77.</v>
      </c>
      <c r="BA79" s="141" t="str">
        <f>IF(ISBLANK(laps_times[[#This Row],[44]]),"DNF",CONCATENATE(RANK(rounds_cum_time[[#This Row],[44]],rounds_cum_time[44],1),"."))</f>
        <v>77.</v>
      </c>
      <c r="BB79" s="141" t="str">
        <f>IF(ISBLANK(laps_times[[#This Row],[45]]),"DNF",CONCATENATE(RANK(rounds_cum_time[[#This Row],[45]],rounds_cum_time[45],1),"."))</f>
        <v>77.</v>
      </c>
      <c r="BC79" s="141" t="str">
        <f>IF(ISBLANK(laps_times[[#This Row],[46]]),"DNF",CONCATENATE(RANK(rounds_cum_time[[#This Row],[46]],rounds_cum_time[46],1),"."))</f>
        <v>76.</v>
      </c>
      <c r="BD79" s="141" t="str">
        <f>IF(ISBLANK(laps_times[[#This Row],[47]]),"DNF",CONCATENATE(RANK(rounds_cum_time[[#This Row],[47]],rounds_cum_time[47],1),"."))</f>
        <v>77.</v>
      </c>
      <c r="BE79" s="141" t="str">
        <f>IF(ISBLANK(laps_times[[#This Row],[48]]),"DNF",CONCATENATE(RANK(rounds_cum_time[[#This Row],[48]],rounds_cum_time[48],1),"."))</f>
        <v>77.</v>
      </c>
      <c r="BF79" s="141" t="str">
        <f>IF(ISBLANK(laps_times[[#This Row],[49]]),"DNF",CONCATENATE(RANK(rounds_cum_time[[#This Row],[49]],rounds_cum_time[49],1),"."))</f>
        <v>76.</v>
      </c>
      <c r="BG79" s="141" t="str">
        <f>IF(ISBLANK(laps_times[[#This Row],[50]]),"DNF",CONCATENATE(RANK(rounds_cum_time[[#This Row],[50]],rounds_cum_time[50],1),"."))</f>
        <v>75.</v>
      </c>
      <c r="BH79" s="141" t="str">
        <f>IF(ISBLANK(laps_times[[#This Row],[51]]),"DNF",CONCATENATE(RANK(rounds_cum_time[[#This Row],[51]],rounds_cum_time[51],1),"."))</f>
        <v>75.</v>
      </c>
      <c r="BI79" s="141" t="str">
        <f>IF(ISBLANK(laps_times[[#This Row],[52]]),"DNF",CONCATENATE(RANK(rounds_cum_time[[#This Row],[52]],rounds_cum_time[52],1),"."))</f>
        <v>75.</v>
      </c>
      <c r="BJ79" s="141" t="str">
        <f>IF(ISBLANK(laps_times[[#This Row],[53]]),"DNF",CONCATENATE(RANK(rounds_cum_time[[#This Row],[53]],rounds_cum_time[53],1),"."))</f>
        <v>75.</v>
      </c>
      <c r="BK79" s="141" t="str">
        <f>IF(ISBLANK(laps_times[[#This Row],[54]]),"DNF",CONCATENATE(RANK(rounds_cum_time[[#This Row],[54]],rounds_cum_time[54],1),"."))</f>
        <v>75.</v>
      </c>
      <c r="BL79" s="141" t="str">
        <f>IF(ISBLANK(laps_times[[#This Row],[55]]),"DNF",CONCATENATE(RANK(rounds_cum_time[[#This Row],[55]],rounds_cum_time[55],1),"."))</f>
        <v>75.</v>
      </c>
      <c r="BM79" s="141" t="str">
        <f>IF(ISBLANK(laps_times[[#This Row],[56]]),"DNF",CONCATENATE(RANK(rounds_cum_time[[#This Row],[56]],rounds_cum_time[56],1),"."))</f>
        <v>74.</v>
      </c>
      <c r="BN79" s="141" t="str">
        <f>IF(ISBLANK(laps_times[[#This Row],[57]]),"DNF",CONCATENATE(RANK(rounds_cum_time[[#This Row],[57]],rounds_cum_time[57],1),"."))</f>
        <v>74.</v>
      </c>
      <c r="BO79" s="141" t="str">
        <f>IF(ISBLANK(laps_times[[#This Row],[58]]),"DNF",CONCATENATE(RANK(rounds_cum_time[[#This Row],[58]],rounds_cum_time[58],1),"."))</f>
        <v>74.</v>
      </c>
      <c r="BP79" s="141" t="str">
        <f>IF(ISBLANK(laps_times[[#This Row],[59]]),"DNF",CONCATENATE(RANK(rounds_cum_time[[#This Row],[59]],rounds_cum_time[59],1),"."))</f>
        <v>74.</v>
      </c>
      <c r="BQ79" s="141" t="str">
        <f>IF(ISBLANK(laps_times[[#This Row],[60]]),"DNF",CONCATENATE(RANK(rounds_cum_time[[#This Row],[60]],rounds_cum_time[60],1),"."))</f>
        <v>73.</v>
      </c>
      <c r="BR79" s="141" t="str">
        <f>IF(ISBLANK(laps_times[[#This Row],[61]]),"DNF",CONCATENATE(RANK(rounds_cum_time[[#This Row],[61]],rounds_cum_time[61],1),"."))</f>
        <v>73.</v>
      </c>
      <c r="BS79" s="141" t="str">
        <f>IF(ISBLANK(laps_times[[#This Row],[62]]),"DNF",CONCATENATE(RANK(rounds_cum_time[[#This Row],[62]],rounds_cum_time[62],1),"."))</f>
        <v>74.</v>
      </c>
      <c r="BT79" s="142" t="str">
        <f>IF(ISBLANK(laps_times[[#This Row],[63]]),"DNF",CONCATENATE(RANK(rounds_cum_time[[#This Row],[63]],rounds_cum_time[63],1),"."))</f>
        <v>74.</v>
      </c>
    </row>
    <row r="80" spans="2:72" x14ac:dyDescent="0.2">
      <c r="B80" s="130">
        <f>laps_times[[#This Row],[poř]]</f>
        <v>75</v>
      </c>
      <c r="C80" s="140">
        <f>laps_times[[#This Row],[s.č.]]</f>
        <v>39</v>
      </c>
      <c r="D80" s="131" t="str">
        <f>laps_times[[#This Row],[jméno]]</f>
        <v>Gregor Rostislav</v>
      </c>
      <c r="E80" s="132">
        <f>laps_times[[#This Row],[roč]]</f>
        <v>1965</v>
      </c>
      <c r="F80" s="132" t="str">
        <f>laps_times[[#This Row],[kat]]</f>
        <v>M4</v>
      </c>
      <c r="G80" s="132">
        <f>laps_times[[#This Row],[poř_kat]]</f>
        <v>16</v>
      </c>
      <c r="H80" s="131" t="str">
        <f>IF(ISBLANK(laps_times[[#This Row],[klub]]),"-",laps_times[[#This Row],[klub]])</f>
        <v>Kardašova Ředčice</v>
      </c>
      <c r="I80" s="134">
        <f>laps_times[[#This Row],[celk. čas]]</f>
        <v>0.15865138888888888</v>
      </c>
      <c r="J80" s="141" t="str">
        <f>IF(ISBLANK(laps_times[[#This Row],[1]]),"DNF",CONCATENATE(RANK(rounds_cum_time[[#This Row],[1]],rounds_cum_time[1],1),"."))</f>
        <v>104.</v>
      </c>
      <c r="K80" s="141" t="str">
        <f>IF(ISBLANK(laps_times[[#This Row],[2]]),"DNF",CONCATENATE(RANK(rounds_cum_time[[#This Row],[2]],rounds_cum_time[2],1),"."))</f>
        <v>101.</v>
      </c>
      <c r="L80" s="141" t="str">
        <f>IF(ISBLANK(laps_times[[#This Row],[3]]),"DNF",CONCATENATE(RANK(rounds_cum_time[[#This Row],[3]],rounds_cum_time[3],1),"."))</f>
        <v>101.</v>
      </c>
      <c r="M80" s="141" t="str">
        <f>IF(ISBLANK(laps_times[[#This Row],[4]]),"DNF",CONCATENATE(RANK(rounds_cum_time[[#This Row],[4]],rounds_cum_time[4],1),"."))</f>
        <v>103.</v>
      </c>
      <c r="N80" s="141" t="str">
        <f>IF(ISBLANK(laps_times[[#This Row],[5]]),"DNF",CONCATENATE(RANK(rounds_cum_time[[#This Row],[5]],rounds_cum_time[5],1),"."))</f>
        <v>103.</v>
      </c>
      <c r="O80" s="141" t="str">
        <f>IF(ISBLANK(laps_times[[#This Row],[6]]),"DNF",CONCATENATE(RANK(rounds_cum_time[[#This Row],[6]],rounds_cum_time[6],1),"."))</f>
        <v>104.</v>
      </c>
      <c r="P80" s="141" t="str">
        <f>IF(ISBLANK(laps_times[[#This Row],[7]]),"DNF",CONCATENATE(RANK(rounds_cum_time[[#This Row],[7]],rounds_cum_time[7],1),"."))</f>
        <v>105.</v>
      </c>
      <c r="Q80" s="141" t="str">
        <f>IF(ISBLANK(laps_times[[#This Row],[8]]),"DNF",CONCATENATE(RANK(rounds_cum_time[[#This Row],[8]],rounds_cum_time[8],1),"."))</f>
        <v>105.</v>
      </c>
      <c r="R80" s="141" t="str">
        <f>IF(ISBLANK(laps_times[[#This Row],[9]]),"DNF",CONCATENATE(RANK(rounds_cum_time[[#This Row],[9]],rounds_cum_time[9],1),"."))</f>
        <v>105.</v>
      </c>
      <c r="S80" s="141" t="str">
        <f>IF(ISBLANK(laps_times[[#This Row],[10]]),"DNF",CONCATENATE(RANK(rounds_cum_time[[#This Row],[10]],rounds_cum_time[10],1),"."))</f>
        <v>105.</v>
      </c>
      <c r="T80" s="141" t="str">
        <f>IF(ISBLANK(laps_times[[#This Row],[11]]),"DNF",CONCATENATE(RANK(rounds_cum_time[[#This Row],[11]],rounds_cum_time[11],1),"."))</f>
        <v>105.</v>
      </c>
      <c r="U80" s="141" t="str">
        <f>IF(ISBLANK(laps_times[[#This Row],[12]]),"DNF",CONCATENATE(RANK(rounds_cum_time[[#This Row],[12]],rounds_cum_time[12],1),"."))</f>
        <v>104.</v>
      </c>
      <c r="V80" s="141" t="str">
        <f>IF(ISBLANK(laps_times[[#This Row],[13]]),"DNF",CONCATENATE(RANK(rounds_cum_time[[#This Row],[13]],rounds_cum_time[13],1),"."))</f>
        <v>105.</v>
      </c>
      <c r="W80" s="141" t="str">
        <f>IF(ISBLANK(laps_times[[#This Row],[14]]),"DNF",CONCATENATE(RANK(rounds_cum_time[[#This Row],[14]],rounds_cum_time[14],1),"."))</f>
        <v>105.</v>
      </c>
      <c r="X80" s="141" t="str">
        <f>IF(ISBLANK(laps_times[[#This Row],[15]]),"DNF",CONCATENATE(RANK(rounds_cum_time[[#This Row],[15]],rounds_cum_time[15],1),"."))</f>
        <v>104.</v>
      </c>
      <c r="Y80" s="141" t="str">
        <f>IF(ISBLANK(laps_times[[#This Row],[16]]),"DNF",CONCATENATE(RANK(rounds_cum_time[[#This Row],[16]],rounds_cum_time[16],1),"."))</f>
        <v>104.</v>
      </c>
      <c r="Z80" s="141" t="str">
        <f>IF(ISBLANK(laps_times[[#This Row],[17]]),"DNF",CONCATENATE(RANK(rounds_cum_time[[#This Row],[17]],rounds_cum_time[17],1),"."))</f>
        <v>105.</v>
      </c>
      <c r="AA80" s="141" t="str">
        <f>IF(ISBLANK(laps_times[[#This Row],[18]]),"DNF",CONCATENATE(RANK(rounds_cum_time[[#This Row],[18]],rounds_cum_time[18],1),"."))</f>
        <v>105.</v>
      </c>
      <c r="AB80" s="141" t="str">
        <f>IF(ISBLANK(laps_times[[#This Row],[19]]),"DNF",CONCATENATE(RANK(rounds_cum_time[[#This Row],[19]],rounds_cum_time[19],1),"."))</f>
        <v>105.</v>
      </c>
      <c r="AC80" s="141" t="str">
        <f>IF(ISBLANK(laps_times[[#This Row],[20]]),"DNF",CONCATENATE(RANK(rounds_cum_time[[#This Row],[20]],rounds_cum_time[20],1),"."))</f>
        <v>106.</v>
      </c>
      <c r="AD80" s="141" t="str">
        <f>IF(ISBLANK(laps_times[[#This Row],[21]]),"DNF",CONCATENATE(RANK(rounds_cum_time[[#This Row],[21]],rounds_cum_time[21],1),"."))</f>
        <v>106.</v>
      </c>
      <c r="AE80" s="141" t="str">
        <f>IF(ISBLANK(laps_times[[#This Row],[22]]),"DNF",CONCATENATE(RANK(rounds_cum_time[[#This Row],[22]],rounds_cum_time[22],1),"."))</f>
        <v>106.</v>
      </c>
      <c r="AF80" s="141" t="str">
        <f>IF(ISBLANK(laps_times[[#This Row],[23]]),"DNF",CONCATENATE(RANK(rounds_cum_time[[#This Row],[23]],rounds_cum_time[23],1),"."))</f>
        <v>106.</v>
      </c>
      <c r="AG80" s="141" t="str">
        <f>IF(ISBLANK(laps_times[[#This Row],[24]]),"DNF",CONCATENATE(RANK(rounds_cum_time[[#This Row],[24]],rounds_cum_time[24],1),"."))</f>
        <v>105.</v>
      </c>
      <c r="AH80" s="141" t="str">
        <f>IF(ISBLANK(laps_times[[#This Row],[25]]),"DNF",CONCATENATE(RANK(rounds_cum_time[[#This Row],[25]],rounds_cum_time[25],1),"."))</f>
        <v>105.</v>
      </c>
      <c r="AI80" s="141" t="str">
        <f>IF(ISBLANK(laps_times[[#This Row],[26]]),"DNF",CONCATENATE(RANK(rounds_cum_time[[#This Row],[26]],rounds_cum_time[26],1),"."))</f>
        <v>105.</v>
      </c>
      <c r="AJ80" s="141" t="str">
        <f>IF(ISBLANK(laps_times[[#This Row],[27]]),"DNF",CONCATENATE(RANK(rounds_cum_time[[#This Row],[27]],rounds_cum_time[27],1),"."))</f>
        <v>105.</v>
      </c>
      <c r="AK80" s="141" t="str">
        <f>IF(ISBLANK(laps_times[[#This Row],[28]]),"DNF",CONCATENATE(RANK(rounds_cum_time[[#This Row],[28]],rounds_cum_time[28],1),"."))</f>
        <v>105.</v>
      </c>
      <c r="AL80" s="141" t="str">
        <f>IF(ISBLANK(laps_times[[#This Row],[29]]),"DNF",CONCATENATE(RANK(rounds_cum_time[[#This Row],[29]],rounds_cum_time[29],1),"."))</f>
        <v>105.</v>
      </c>
      <c r="AM80" s="141" t="str">
        <f>IF(ISBLANK(laps_times[[#This Row],[30]]),"DNF",CONCATENATE(RANK(rounds_cum_time[[#This Row],[30]],rounds_cum_time[30],1),"."))</f>
        <v>104.</v>
      </c>
      <c r="AN80" s="141" t="str">
        <f>IF(ISBLANK(laps_times[[#This Row],[31]]),"DNF",CONCATENATE(RANK(rounds_cum_time[[#This Row],[31]],rounds_cum_time[31],1),"."))</f>
        <v>106.</v>
      </c>
      <c r="AO80" s="141" t="str">
        <f>IF(ISBLANK(laps_times[[#This Row],[32]]),"DNF",CONCATENATE(RANK(rounds_cum_time[[#This Row],[32]],rounds_cum_time[32],1),"."))</f>
        <v>105.</v>
      </c>
      <c r="AP80" s="141" t="str">
        <f>IF(ISBLANK(laps_times[[#This Row],[33]]),"DNF",CONCATENATE(RANK(rounds_cum_time[[#This Row],[33]],rounds_cum_time[33],1),"."))</f>
        <v>104.</v>
      </c>
      <c r="AQ80" s="141" t="str">
        <f>IF(ISBLANK(laps_times[[#This Row],[34]]),"DNF",CONCATENATE(RANK(rounds_cum_time[[#This Row],[34]],rounds_cum_time[34],1),"."))</f>
        <v>102.</v>
      </c>
      <c r="AR80" s="141" t="str">
        <f>IF(ISBLANK(laps_times[[#This Row],[35]]),"DNF",CONCATENATE(RANK(rounds_cum_time[[#This Row],[35]],rounds_cum_time[35],1),"."))</f>
        <v>102.</v>
      </c>
      <c r="AS80" s="141" t="str">
        <f>IF(ISBLANK(laps_times[[#This Row],[36]]),"DNF",CONCATENATE(RANK(rounds_cum_time[[#This Row],[36]],rounds_cum_time[36],1),"."))</f>
        <v>100.</v>
      </c>
      <c r="AT80" s="141" t="str">
        <f>IF(ISBLANK(laps_times[[#This Row],[37]]),"DNF",CONCATENATE(RANK(rounds_cum_time[[#This Row],[37]],rounds_cum_time[37],1),"."))</f>
        <v>99.</v>
      </c>
      <c r="AU80" s="141" t="str">
        <f>IF(ISBLANK(laps_times[[#This Row],[38]]),"DNF",CONCATENATE(RANK(rounds_cum_time[[#This Row],[38]],rounds_cum_time[38],1),"."))</f>
        <v>99.</v>
      </c>
      <c r="AV80" s="141" t="str">
        <f>IF(ISBLANK(laps_times[[#This Row],[39]]),"DNF",CONCATENATE(RANK(rounds_cum_time[[#This Row],[39]],rounds_cum_time[39],1),"."))</f>
        <v>98.</v>
      </c>
      <c r="AW80" s="141" t="str">
        <f>IF(ISBLANK(laps_times[[#This Row],[40]]),"DNF",CONCATENATE(RANK(rounds_cum_time[[#This Row],[40]],rounds_cum_time[40],1),"."))</f>
        <v>98.</v>
      </c>
      <c r="AX80" s="141" t="str">
        <f>IF(ISBLANK(laps_times[[#This Row],[41]]),"DNF",CONCATENATE(RANK(rounds_cum_time[[#This Row],[41]],rounds_cum_time[41],1),"."))</f>
        <v>98.</v>
      </c>
      <c r="AY80" s="141" t="str">
        <f>IF(ISBLANK(laps_times[[#This Row],[42]]),"DNF",CONCATENATE(RANK(rounds_cum_time[[#This Row],[42]],rounds_cum_time[42],1),"."))</f>
        <v>98.</v>
      </c>
      <c r="AZ80" s="141" t="str">
        <f>IF(ISBLANK(laps_times[[#This Row],[43]]),"DNF",CONCATENATE(RANK(rounds_cum_time[[#This Row],[43]],rounds_cum_time[43],1),"."))</f>
        <v>98.</v>
      </c>
      <c r="BA80" s="141" t="str">
        <f>IF(ISBLANK(laps_times[[#This Row],[44]]),"DNF",CONCATENATE(RANK(rounds_cum_time[[#This Row],[44]],rounds_cum_time[44],1),"."))</f>
        <v>98.</v>
      </c>
      <c r="BB80" s="141" t="str">
        <f>IF(ISBLANK(laps_times[[#This Row],[45]]),"DNF",CONCATENATE(RANK(rounds_cum_time[[#This Row],[45]],rounds_cum_time[45],1),"."))</f>
        <v>98.</v>
      </c>
      <c r="BC80" s="141" t="str">
        <f>IF(ISBLANK(laps_times[[#This Row],[46]]),"DNF",CONCATENATE(RANK(rounds_cum_time[[#This Row],[46]],rounds_cum_time[46],1),"."))</f>
        <v>97.</v>
      </c>
      <c r="BD80" s="141" t="str">
        <f>IF(ISBLANK(laps_times[[#This Row],[47]]),"DNF",CONCATENATE(RANK(rounds_cum_time[[#This Row],[47]],rounds_cum_time[47],1),"."))</f>
        <v>96.</v>
      </c>
      <c r="BE80" s="141" t="str">
        <f>IF(ISBLANK(laps_times[[#This Row],[48]]),"DNF",CONCATENATE(RANK(rounds_cum_time[[#This Row],[48]],rounds_cum_time[48],1),"."))</f>
        <v>95.</v>
      </c>
      <c r="BF80" s="141" t="str">
        <f>IF(ISBLANK(laps_times[[#This Row],[49]]),"DNF",CONCATENATE(RANK(rounds_cum_time[[#This Row],[49]],rounds_cum_time[49],1),"."))</f>
        <v>92.</v>
      </c>
      <c r="BG80" s="141" t="str">
        <f>IF(ISBLANK(laps_times[[#This Row],[50]]),"DNF",CONCATENATE(RANK(rounds_cum_time[[#This Row],[50]],rounds_cum_time[50],1),"."))</f>
        <v>91.</v>
      </c>
      <c r="BH80" s="141" t="str">
        <f>IF(ISBLANK(laps_times[[#This Row],[51]]),"DNF",CONCATENATE(RANK(rounds_cum_time[[#This Row],[51]],rounds_cum_time[51],1),"."))</f>
        <v>89.</v>
      </c>
      <c r="BI80" s="141" t="str">
        <f>IF(ISBLANK(laps_times[[#This Row],[52]]),"DNF",CONCATENATE(RANK(rounds_cum_time[[#This Row],[52]],rounds_cum_time[52],1),"."))</f>
        <v>87.</v>
      </c>
      <c r="BJ80" s="141" t="str">
        <f>IF(ISBLANK(laps_times[[#This Row],[53]]),"DNF",CONCATENATE(RANK(rounds_cum_time[[#This Row],[53]],rounds_cum_time[53],1),"."))</f>
        <v>84.</v>
      </c>
      <c r="BK80" s="141" t="str">
        <f>IF(ISBLANK(laps_times[[#This Row],[54]]),"DNF",CONCATENATE(RANK(rounds_cum_time[[#This Row],[54]],rounds_cum_time[54],1),"."))</f>
        <v>83.</v>
      </c>
      <c r="BL80" s="141" t="str">
        <f>IF(ISBLANK(laps_times[[#This Row],[55]]),"DNF",CONCATENATE(RANK(rounds_cum_time[[#This Row],[55]],rounds_cum_time[55],1),"."))</f>
        <v>81.</v>
      </c>
      <c r="BM80" s="141" t="str">
        <f>IF(ISBLANK(laps_times[[#This Row],[56]]),"DNF",CONCATENATE(RANK(rounds_cum_time[[#This Row],[56]],rounds_cum_time[56],1),"."))</f>
        <v>78.</v>
      </c>
      <c r="BN80" s="141" t="str">
        <f>IF(ISBLANK(laps_times[[#This Row],[57]]),"DNF",CONCATENATE(RANK(rounds_cum_time[[#This Row],[57]],rounds_cum_time[57],1),"."))</f>
        <v>77.</v>
      </c>
      <c r="BO80" s="141" t="str">
        <f>IF(ISBLANK(laps_times[[#This Row],[58]]),"DNF",CONCATENATE(RANK(rounds_cum_time[[#This Row],[58]],rounds_cum_time[58],1),"."))</f>
        <v>75.</v>
      </c>
      <c r="BP80" s="141" t="str">
        <f>IF(ISBLANK(laps_times[[#This Row],[59]]),"DNF",CONCATENATE(RANK(rounds_cum_time[[#This Row],[59]],rounds_cum_time[59],1),"."))</f>
        <v>75.</v>
      </c>
      <c r="BQ80" s="141" t="str">
        <f>IF(ISBLANK(laps_times[[#This Row],[60]]),"DNF",CONCATENATE(RANK(rounds_cum_time[[#This Row],[60]],rounds_cum_time[60],1),"."))</f>
        <v>75.</v>
      </c>
      <c r="BR80" s="141" t="str">
        <f>IF(ISBLANK(laps_times[[#This Row],[61]]),"DNF",CONCATENATE(RANK(rounds_cum_time[[#This Row],[61]],rounds_cum_time[61],1),"."))</f>
        <v>75.</v>
      </c>
      <c r="BS80" s="141" t="str">
        <f>IF(ISBLANK(laps_times[[#This Row],[62]]),"DNF",CONCATENATE(RANK(rounds_cum_time[[#This Row],[62]],rounds_cum_time[62],1),"."))</f>
        <v>75.</v>
      </c>
      <c r="BT80" s="142" t="str">
        <f>IF(ISBLANK(laps_times[[#This Row],[63]]),"DNF",CONCATENATE(RANK(rounds_cum_time[[#This Row],[63]],rounds_cum_time[63],1),"."))</f>
        <v>75.</v>
      </c>
    </row>
    <row r="81" spans="2:72" x14ac:dyDescent="0.2">
      <c r="B81" s="130">
        <f>laps_times[[#This Row],[poř]]</f>
        <v>76</v>
      </c>
      <c r="C81" s="140">
        <f>laps_times[[#This Row],[s.č.]]</f>
        <v>67</v>
      </c>
      <c r="D81" s="131" t="str">
        <f>laps_times[[#This Row],[jméno]]</f>
        <v>Svoboda Václav</v>
      </c>
      <c r="E81" s="132">
        <f>laps_times[[#This Row],[roč]]</f>
        <v>1949</v>
      </c>
      <c r="F81" s="132" t="str">
        <f>laps_times[[#This Row],[kat]]</f>
        <v>M5</v>
      </c>
      <c r="G81" s="132">
        <f>laps_times[[#This Row],[poř_kat]]</f>
        <v>3</v>
      </c>
      <c r="H81" s="131" t="str">
        <f>IF(ISBLANK(laps_times[[#This Row],[klub]]),"-",laps_times[[#This Row],[klub]])</f>
        <v>JKM Č.Budějovice</v>
      </c>
      <c r="I81" s="134">
        <f>laps_times[[#This Row],[celk. čas]]</f>
        <v>0.16080339120370371</v>
      </c>
      <c r="J81" s="141" t="str">
        <f>IF(ISBLANK(laps_times[[#This Row],[1]]),"DNF",CONCATENATE(RANK(rounds_cum_time[[#This Row],[1]],rounds_cum_time[1],1),"."))</f>
        <v>48.</v>
      </c>
      <c r="K81" s="141" t="str">
        <f>IF(ISBLANK(laps_times[[#This Row],[2]]),"DNF",CONCATENATE(RANK(rounds_cum_time[[#This Row],[2]],rounds_cum_time[2],1),"."))</f>
        <v>50.</v>
      </c>
      <c r="L81" s="141" t="str">
        <f>IF(ISBLANK(laps_times[[#This Row],[3]]),"DNF",CONCATENATE(RANK(rounds_cum_time[[#This Row],[3]],rounds_cum_time[3],1),"."))</f>
        <v>52.</v>
      </c>
      <c r="M81" s="141" t="str">
        <f>IF(ISBLANK(laps_times[[#This Row],[4]]),"DNF",CONCATENATE(RANK(rounds_cum_time[[#This Row],[4]],rounds_cum_time[4],1),"."))</f>
        <v>52.</v>
      </c>
      <c r="N81" s="141" t="str">
        <f>IF(ISBLANK(laps_times[[#This Row],[5]]),"DNF",CONCATENATE(RANK(rounds_cum_time[[#This Row],[5]],rounds_cum_time[5],1),"."))</f>
        <v>49.</v>
      </c>
      <c r="O81" s="141" t="str">
        <f>IF(ISBLANK(laps_times[[#This Row],[6]]),"DNF",CONCATENATE(RANK(rounds_cum_time[[#This Row],[6]],rounds_cum_time[6],1),"."))</f>
        <v>50.</v>
      </c>
      <c r="P81" s="141" t="str">
        <f>IF(ISBLANK(laps_times[[#This Row],[7]]),"DNF",CONCATENATE(RANK(rounds_cum_time[[#This Row],[7]],rounds_cum_time[7],1),"."))</f>
        <v>59.</v>
      </c>
      <c r="Q81" s="141" t="str">
        <f>IF(ISBLANK(laps_times[[#This Row],[8]]),"DNF",CONCATENATE(RANK(rounds_cum_time[[#This Row],[8]],rounds_cum_time[8],1),"."))</f>
        <v>65.</v>
      </c>
      <c r="R81" s="141" t="str">
        <f>IF(ISBLANK(laps_times[[#This Row],[9]]),"DNF",CONCATENATE(RANK(rounds_cum_time[[#This Row],[9]],rounds_cum_time[9],1),"."))</f>
        <v>67.</v>
      </c>
      <c r="S81" s="141" t="str">
        <f>IF(ISBLANK(laps_times[[#This Row],[10]]),"DNF",CONCATENATE(RANK(rounds_cum_time[[#This Row],[10]],rounds_cum_time[10],1),"."))</f>
        <v>67.</v>
      </c>
      <c r="T81" s="141" t="str">
        <f>IF(ISBLANK(laps_times[[#This Row],[11]]),"DNF",CONCATENATE(RANK(rounds_cum_time[[#This Row],[11]],rounds_cum_time[11],1),"."))</f>
        <v>69.</v>
      </c>
      <c r="U81" s="141" t="str">
        <f>IF(ISBLANK(laps_times[[#This Row],[12]]),"DNF",CONCATENATE(RANK(rounds_cum_time[[#This Row],[12]],rounds_cum_time[12],1),"."))</f>
        <v>70.</v>
      </c>
      <c r="V81" s="141" t="str">
        <f>IF(ISBLANK(laps_times[[#This Row],[13]]),"DNF",CONCATENATE(RANK(rounds_cum_time[[#This Row],[13]],rounds_cum_time[13],1),"."))</f>
        <v>70.</v>
      </c>
      <c r="W81" s="141" t="str">
        <f>IF(ISBLANK(laps_times[[#This Row],[14]]),"DNF",CONCATENATE(RANK(rounds_cum_time[[#This Row],[14]],rounds_cum_time[14],1),"."))</f>
        <v>70.</v>
      </c>
      <c r="X81" s="141" t="str">
        <f>IF(ISBLANK(laps_times[[#This Row],[15]]),"DNF",CONCATENATE(RANK(rounds_cum_time[[#This Row],[15]],rounds_cum_time[15],1),"."))</f>
        <v>70.</v>
      </c>
      <c r="Y81" s="141" t="str">
        <f>IF(ISBLANK(laps_times[[#This Row],[16]]),"DNF",CONCATENATE(RANK(rounds_cum_time[[#This Row],[16]],rounds_cum_time[16],1),"."))</f>
        <v>70.</v>
      </c>
      <c r="Z81" s="141" t="str">
        <f>IF(ISBLANK(laps_times[[#This Row],[17]]),"DNF",CONCATENATE(RANK(rounds_cum_time[[#This Row],[17]],rounds_cum_time[17],1),"."))</f>
        <v>70.</v>
      </c>
      <c r="AA81" s="141" t="str">
        <f>IF(ISBLANK(laps_times[[#This Row],[18]]),"DNF",CONCATENATE(RANK(rounds_cum_time[[#This Row],[18]],rounds_cum_time[18],1),"."))</f>
        <v>71.</v>
      </c>
      <c r="AB81" s="141" t="str">
        <f>IF(ISBLANK(laps_times[[#This Row],[19]]),"DNF",CONCATENATE(RANK(rounds_cum_time[[#This Row],[19]],rounds_cum_time[19],1),"."))</f>
        <v>70.</v>
      </c>
      <c r="AC81" s="141" t="str">
        <f>IF(ISBLANK(laps_times[[#This Row],[20]]),"DNF",CONCATENATE(RANK(rounds_cum_time[[#This Row],[20]],rounds_cum_time[20],1),"."))</f>
        <v>72.</v>
      </c>
      <c r="AD81" s="141" t="str">
        <f>IF(ISBLANK(laps_times[[#This Row],[21]]),"DNF",CONCATENATE(RANK(rounds_cum_time[[#This Row],[21]],rounds_cum_time[21],1),"."))</f>
        <v>72.</v>
      </c>
      <c r="AE81" s="141" t="str">
        <f>IF(ISBLANK(laps_times[[#This Row],[22]]),"DNF",CONCATENATE(RANK(rounds_cum_time[[#This Row],[22]],rounds_cum_time[22],1),"."))</f>
        <v>72.</v>
      </c>
      <c r="AF81" s="141" t="str">
        <f>IF(ISBLANK(laps_times[[#This Row],[23]]),"DNF",CONCATENATE(RANK(rounds_cum_time[[#This Row],[23]],rounds_cum_time[23],1),"."))</f>
        <v>72.</v>
      </c>
      <c r="AG81" s="141" t="str">
        <f>IF(ISBLANK(laps_times[[#This Row],[24]]),"DNF",CONCATENATE(RANK(rounds_cum_time[[#This Row],[24]],rounds_cum_time[24],1),"."))</f>
        <v>72.</v>
      </c>
      <c r="AH81" s="141" t="str">
        <f>IF(ISBLANK(laps_times[[#This Row],[25]]),"DNF",CONCATENATE(RANK(rounds_cum_time[[#This Row],[25]],rounds_cum_time[25],1),"."))</f>
        <v>72.</v>
      </c>
      <c r="AI81" s="141" t="str">
        <f>IF(ISBLANK(laps_times[[#This Row],[26]]),"DNF",CONCATENATE(RANK(rounds_cum_time[[#This Row],[26]],rounds_cum_time[26],1),"."))</f>
        <v>73.</v>
      </c>
      <c r="AJ81" s="141" t="str">
        <f>IF(ISBLANK(laps_times[[#This Row],[27]]),"DNF",CONCATENATE(RANK(rounds_cum_time[[#This Row],[27]],rounds_cum_time[27],1),"."))</f>
        <v>73.</v>
      </c>
      <c r="AK81" s="141" t="str">
        <f>IF(ISBLANK(laps_times[[#This Row],[28]]),"DNF",CONCATENATE(RANK(rounds_cum_time[[#This Row],[28]],rounds_cum_time[28],1),"."))</f>
        <v>73.</v>
      </c>
      <c r="AL81" s="141" t="str">
        <f>IF(ISBLANK(laps_times[[#This Row],[29]]),"DNF",CONCATENATE(RANK(rounds_cum_time[[#This Row],[29]],rounds_cum_time[29],1),"."))</f>
        <v>73.</v>
      </c>
      <c r="AM81" s="141" t="str">
        <f>IF(ISBLANK(laps_times[[#This Row],[30]]),"DNF",CONCATENATE(RANK(rounds_cum_time[[#This Row],[30]],rounds_cum_time[30],1),"."))</f>
        <v>73.</v>
      </c>
      <c r="AN81" s="141" t="str">
        <f>IF(ISBLANK(laps_times[[#This Row],[31]]),"DNF",CONCATENATE(RANK(rounds_cum_time[[#This Row],[31]],rounds_cum_time[31],1),"."))</f>
        <v>73.</v>
      </c>
      <c r="AO81" s="141" t="str">
        <f>IF(ISBLANK(laps_times[[#This Row],[32]]),"DNF",CONCATENATE(RANK(rounds_cum_time[[#This Row],[32]],rounds_cum_time[32],1),"."))</f>
        <v>73.</v>
      </c>
      <c r="AP81" s="141" t="str">
        <f>IF(ISBLANK(laps_times[[#This Row],[33]]),"DNF",CONCATENATE(RANK(rounds_cum_time[[#This Row],[33]],rounds_cum_time[33],1),"."))</f>
        <v>72.</v>
      </c>
      <c r="AQ81" s="141" t="str">
        <f>IF(ISBLANK(laps_times[[#This Row],[34]]),"DNF",CONCATENATE(RANK(rounds_cum_time[[#This Row],[34]],rounds_cum_time[34],1),"."))</f>
        <v>72.</v>
      </c>
      <c r="AR81" s="141" t="str">
        <f>IF(ISBLANK(laps_times[[#This Row],[35]]),"DNF",CONCATENATE(RANK(rounds_cum_time[[#This Row],[35]],rounds_cum_time[35],1),"."))</f>
        <v>72.</v>
      </c>
      <c r="AS81" s="141" t="str">
        <f>IF(ISBLANK(laps_times[[#This Row],[36]]),"DNF",CONCATENATE(RANK(rounds_cum_time[[#This Row],[36]],rounds_cum_time[36],1),"."))</f>
        <v>72.</v>
      </c>
      <c r="AT81" s="141" t="str">
        <f>IF(ISBLANK(laps_times[[#This Row],[37]]),"DNF",CONCATENATE(RANK(rounds_cum_time[[#This Row],[37]],rounds_cum_time[37],1),"."))</f>
        <v>72.</v>
      </c>
      <c r="AU81" s="141" t="str">
        <f>IF(ISBLANK(laps_times[[#This Row],[38]]),"DNF",CONCATENATE(RANK(rounds_cum_time[[#This Row],[38]],rounds_cum_time[38],1),"."))</f>
        <v>72.</v>
      </c>
      <c r="AV81" s="141" t="str">
        <f>IF(ISBLANK(laps_times[[#This Row],[39]]),"DNF",CONCATENATE(RANK(rounds_cum_time[[#This Row],[39]],rounds_cum_time[39],1),"."))</f>
        <v>72.</v>
      </c>
      <c r="AW81" s="141" t="str">
        <f>IF(ISBLANK(laps_times[[#This Row],[40]]),"DNF",CONCATENATE(RANK(rounds_cum_time[[#This Row],[40]],rounds_cum_time[40],1),"."))</f>
        <v>71.</v>
      </c>
      <c r="AX81" s="141" t="str">
        <f>IF(ISBLANK(laps_times[[#This Row],[41]]),"DNF",CONCATENATE(RANK(rounds_cum_time[[#This Row],[41]],rounds_cum_time[41],1),"."))</f>
        <v>71.</v>
      </c>
      <c r="AY81" s="141" t="str">
        <f>IF(ISBLANK(laps_times[[#This Row],[42]]),"DNF",CONCATENATE(RANK(rounds_cum_time[[#This Row],[42]],rounds_cum_time[42],1),"."))</f>
        <v>71.</v>
      </c>
      <c r="AZ81" s="141" t="str">
        <f>IF(ISBLANK(laps_times[[#This Row],[43]]),"DNF",CONCATENATE(RANK(rounds_cum_time[[#This Row],[43]],rounds_cum_time[43],1),"."))</f>
        <v>72.</v>
      </c>
      <c r="BA81" s="141" t="str">
        <f>IF(ISBLANK(laps_times[[#This Row],[44]]),"DNF",CONCATENATE(RANK(rounds_cum_time[[#This Row],[44]],rounds_cum_time[44],1),"."))</f>
        <v>72.</v>
      </c>
      <c r="BB81" s="141" t="str">
        <f>IF(ISBLANK(laps_times[[#This Row],[45]]),"DNF",CONCATENATE(RANK(rounds_cum_time[[#This Row],[45]],rounds_cum_time[45],1),"."))</f>
        <v>74.</v>
      </c>
      <c r="BC81" s="141" t="str">
        <f>IF(ISBLANK(laps_times[[#This Row],[46]]),"DNF",CONCATENATE(RANK(rounds_cum_time[[#This Row],[46]],rounds_cum_time[46],1),"."))</f>
        <v>74.</v>
      </c>
      <c r="BD81" s="141" t="str">
        <f>IF(ISBLANK(laps_times[[#This Row],[47]]),"DNF",CONCATENATE(RANK(rounds_cum_time[[#This Row],[47]],rounds_cum_time[47],1),"."))</f>
        <v>74.</v>
      </c>
      <c r="BE81" s="141" t="str">
        <f>IF(ISBLANK(laps_times[[#This Row],[48]]),"DNF",CONCATENATE(RANK(rounds_cum_time[[#This Row],[48]],rounds_cum_time[48],1),"."))</f>
        <v>75.</v>
      </c>
      <c r="BF81" s="141" t="str">
        <f>IF(ISBLANK(laps_times[[#This Row],[49]]),"DNF",CONCATENATE(RANK(rounds_cum_time[[#This Row],[49]],rounds_cum_time[49],1),"."))</f>
        <v>75.</v>
      </c>
      <c r="BG81" s="141" t="str">
        <f>IF(ISBLANK(laps_times[[#This Row],[50]]),"DNF",CONCATENATE(RANK(rounds_cum_time[[#This Row],[50]],rounds_cum_time[50],1),"."))</f>
        <v>76.</v>
      </c>
      <c r="BH81" s="141" t="str">
        <f>IF(ISBLANK(laps_times[[#This Row],[51]]),"DNF",CONCATENATE(RANK(rounds_cum_time[[#This Row],[51]],rounds_cum_time[51],1),"."))</f>
        <v>77.</v>
      </c>
      <c r="BI81" s="141" t="str">
        <f>IF(ISBLANK(laps_times[[#This Row],[52]]),"DNF",CONCATENATE(RANK(rounds_cum_time[[#This Row],[52]],rounds_cum_time[52],1),"."))</f>
        <v>77.</v>
      </c>
      <c r="BJ81" s="141" t="str">
        <f>IF(ISBLANK(laps_times[[#This Row],[53]]),"DNF",CONCATENATE(RANK(rounds_cum_time[[#This Row],[53]],rounds_cum_time[53],1),"."))</f>
        <v>77.</v>
      </c>
      <c r="BK81" s="141" t="str">
        <f>IF(ISBLANK(laps_times[[#This Row],[54]]),"DNF",CONCATENATE(RANK(rounds_cum_time[[#This Row],[54]],rounds_cum_time[54],1),"."))</f>
        <v>77.</v>
      </c>
      <c r="BL81" s="141" t="str">
        <f>IF(ISBLANK(laps_times[[#This Row],[55]]),"DNF",CONCATENATE(RANK(rounds_cum_time[[#This Row],[55]],rounds_cum_time[55],1),"."))</f>
        <v>82.</v>
      </c>
      <c r="BM81" s="141" t="str">
        <f>IF(ISBLANK(laps_times[[#This Row],[56]]),"DNF",CONCATENATE(RANK(rounds_cum_time[[#This Row],[56]],rounds_cum_time[56],1),"."))</f>
        <v>81.</v>
      </c>
      <c r="BN81" s="141" t="str">
        <f>IF(ISBLANK(laps_times[[#This Row],[57]]),"DNF",CONCATENATE(RANK(rounds_cum_time[[#This Row],[57]],rounds_cum_time[57],1),"."))</f>
        <v>78.</v>
      </c>
      <c r="BO81" s="141" t="str">
        <f>IF(ISBLANK(laps_times[[#This Row],[58]]),"DNF",CONCATENATE(RANK(rounds_cum_time[[#This Row],[58]],rounds_cum_time[58],1),"."))</f>
        <v>77.</v>
      </c>
      <c r="BP81" s="141" t="str">
        <f>IF(ISBLANK(laps_times[[#This Row],[59]]),"DNF",CONCATENATE(RANK(rounds_cum_time[[#This Row],[59]],rounds_cum_time[59],1),"."))</f>
        <v>76.</v>
      </c>
      <c r="BQ81" s="141" t="str">
        <f>IF(ISBLANK(laps_times[[#This Row],[60]]),"DNF",CONCATENATE(RANK(rounds_cum_time[[#This Row],[60]],rounds_cum_time[60],1),"."))</f>
        <v>76.</v>
      </c>
      <c r="BR81" s="141" t="str">
        <f>IF(ISBLANK(laps_times[[#This Row],[61]]),"DNF",CONCATENATE(RANK(rounds_cum_time[[#This Row],[61]],rounds_cum_time[61],1),"."))</f>
        <v>76.</v>
      </c>
      <c r="BS81" s="141" t="str">
        <f>IF(ISBLANK(laps_times[[#This Row],[62]]),"DNF",CONCATENATE(RANK(rounds_cum_time[[#This Row],[62]],rounds_cum_time[62],1),"."))</f>
        <v>76.</v>
      </c>
      <c r="BT81" s="142" t="str">
        <f>IF(ISBLANK(laps_times[[#This Row],[63]]),"DNF",CONCATENATE(RANK(rounds_cum_time[[#This Row],[63]],rounds_cum_time[63],1),"."))</f>
        <v>76.</v>
      </c>
    </row>
    <row r="82" spans="2:72" x14ac:dyDescent="0.2">
      <c r="B82" s="130">
        <f>laps_times[[#This Row],[poř]]</f>
        <v>77</v>
      </c>
      <c r="C82" s="140">
        <f>laps_times[[#This Row],[s.č.]]</f>
        <v>121</v>
      </c>
      <c r="D82" s="131" t="str">
        <f>laps_times[[#This Row],[jméno]]</f>
        <v>Janků Petr</v>
      </c>
      <c r="E82" s="132">
        <f>laps_times[[#This Row],[roč]]</f>
        <v>1974</v>
      </c>
      <c r="F82" s="132" t="str">
        <f>laps_times[[#This Row],[kat]]</f>
        <v>M3</v>
      </c>
      <c r="G82" s="132">
        <f>laps_times[[#This Row],[poř_kat]]</f>
        <v>27</v>
      </c>
      <c r="H82" s="131" t="str">
        <f>IF(ISBLANK(laps_times[[#This Row],[klub]]),"-",laps_times[[#This Row],[klub]])</f>
        <v>TJ LIGA 100 OLOMOUC</v>
      </c>
      <c r="I82" s="134">
        <f>laps_times[[#This Row],[celk. čas]]</f>
        <v>0.16086542824074074</v>
      </c>
      <c r="J82" s="141" t="str">
        <f>IF(ISBLANK(laps_times[[#This Row],[1]]),"DNF",CONCATENATE(RANK(rounds_cum_time[[#This Row],[1]],rounds_cum_time[1],1),"."))</f>
        <v>101.</v>
      </c>
      <c r="K82" s="141" t="str">
        <f>IF(ISBLANK(laps_times[[#This Row],[2]]),"DNF",CONCATENATE(RANK(rounds_cum_time[[#This Row],[2]],rounds_cum_time[2],1),"."))</f>
        <v>99.</v>
      </c>
      <c r="L82" s="141" t="str">
        <f>IF(ISBLANK(laps_times[[#This Row],[3]]),"DNF",CONCATENATE(RANK(rounds_cum_time[[#This Row],[3]],rounds_cum_time[3],1),"."))</f>
        <v>98.</v>
      </c>
      <c r="M82" s="141" t="str">
        <f>IF(ISBLANK(laps_times[[#This Row],[4]]),"DNF",CONCATENATE(RANK(rounds_cum_time[[#This Row],[4]],rounds_cum_time[4],1),"."))</f>
        <v>97.</v>
      </c>
      <c r="N82" s="141" t="str">
        <f>IF(ISBLANK(laps_times[[#This Row],[5]]),"DNF",CONCATENATE(RANK(rounds_cum_time[[#This Row],[5]],rounds_cum_time[5],1),"."))</f>
        <v>98.</v>
      </c>
      <c r="O82" s="141" t="str">
        <f>IF(ISBLANK(laps_times[[#This Row],[6]]),"DNF",CONCATENATE(RANK(rounds_cum_time[[#This Row],[6]],rounds_cum_time[6],1),"."))</f>
        <v>98.</v>
      </c>
      <c r="P82" s="141" t="str">
        <f>IF(ISBLANK(laps_times[[#This Row],[7]]),"DNF",CONCATENATE(RANK(rounds_cum_time[[#This Row],[7]],rounds_cum_time[7],1),"."))</f>
        <v>97.</v>
      </c>
      <c r="Q82" s="141" t="str">
        <f>IF(ISBLANK(laps_times[[#This Row],[8]]),"DNF",CONCATENATE(RANK(rounds_cum_time[[#This Row],[8]],rounds_cum_time[8],1),"."))</f>
        <v>97.</v>
      </c>
      <c r="R82" s="141" t="str">
        <f>IF(ISBLANK(laps_times[[#This Row],[9]]),"DNF",CONCATENATE(RANK(rounds_cum_time[[#This Row],[9]],rounds_cum_time[9],1),"."))</f>
        <v>97.</v>
      </c>
      <c r="S82" s="141" t="str">
        <f>IF(ISBLANK(laps_times[[#This Row],[10]]),"DNF",CONCATENATE(RANK(rounds_cum_time[[#This Row],[10]],rounds_cum_time[10],1),"."))</f>
        <v>97.</v>
      </c>
      <c r="T82" s="141" t="str">
        <f>IF(ISBLANK(laps_times[[#This Row],[11]]),"DNF",CONCATENATE(RANK(rounds_cum_time[[#This Row],[11]],rounds_cum_time[11],1),"."))</f>
        <v>96.</v>
      </c>
      <c r="U82" s="141" t="str">
        <f>IF(ISBLANK(laps_times[[#This Row],[12]]),"DNF",CONCATENATE(RANK(rounds_cum_time[[#This Row],[12]],rounds_cum_time[12],1),"."))</f>
        <v>96.</v>
      </c>
      <c r="V82" s="141" t="str">
        <f>IF(ISBLANK(laps_times[[#This Row],[13]]),"DNF",CONCATENATE(RANK(rounds_cum_time[[#This Row],[13]],rounds_cum_time[13],1),"."))</f>
        <v>95.</v>
      </c>
      <c r="W82" s="141" t="str">
        <f>IF(ISBLANK(laps_times[[#This Row],[14]]),"DNF",CONCATENATE(RANK(rounds_cum_time[[#This Row],[14]],rounds_cum_time[14],1),"."))</f>
        <v>92.</v>
      </c>
      <c r="X82" s="141" t="str">
        <f>IF(ISBLANK(laps_times[[#This Row],[15]]),"DNF",CONCATENATE(RANK(rounds_cum_time[[#This Row],[15]],rounds_cum_time[15],1),"."))</f>
        <v>92.</v>
      </c>
      <c r="Y82" s="141" t="str">
        <f>IF(ISBLANK(laps_times[[#This Row],[16]]),"DNF",CONCATENATE(RANK(rounds_cum_time[[#This Row],[16]],rounds_cum_time[16],1),"."))</f>
        <v>92.</v>
      </c>
      <c r="Z82" s="141" t="str">
        <f>IF(ISBLANK(laps_times[[#This Row],[17]]),"DNF",CONCATENATE(RANK(rounds_cum_time[[#This Row],[17]],rounds_cum_time[17],1),"."))</f>
        <v>92.</v>
      </c>
      <c r="AA82" s="141" t="str">
        <f>IF(ISBLANK(laps_times[[#This Row],[18]]),"DNF",CONCATENATE(RANK(rounds_cum_time[[#This Row],[18]],rounds_cum_time[18],1),"."))</f>
        <v>92.</v>
      </c>
      <c r="AB82" s="141" t="str">
        <f>IF(ISBLANK(laps_times[[#This Row],[19]]),"DNF",CONCATENATE(RANK(rounds_cum_time[[#This Row],[19]],rounds_cum_time[19],1),"."))</f>
        <v>91.</v>
      </c>
      <c r="AC82" s="141" t="str">
        <f>IF(ISBLANK(laps_times[[#This Row],[20]]),"DNF",CONCATENATE(RANK(rounds_cum_time[[#This Row],[20]],rounds_cum_time[20],1),"."))</f>
        <v>91.</v>
      </c>
      <c r="AD82" s="141" t="str">
        <f>IF(ISBLANK(laps_times[[#This Row],[21]]),"DNF",CONCATENATE(RANK(rounds_cum_time[[#This Row],[21]],rounds_cum_time[21],1),"."))</f>
        <v>88.</v>
      </c>
      <c r="AE82" s="141" t="str">
        <f>IF(ISBLANK(laps_times[[#This Row],[22]]),"DNF",CONCATENATE(RANK(rounds_cum_time[[#This Row],[22]],rounds_cum_time[22],1),"."))</f>
        <v>88.</v>
      </c>
      <c r="AF82" s="141" t="str">
        <f>IF(ISBLANK(laps_times[[#This Row],[23]]),"DNF",CONCATENATE(RANK(rounds_cum_time[[#This Row],[23]],rounds_cum_time[23],1),"."))</f>
        <v>88.</v>
      </c>
      <c r="AG82" s="141" t="str">
        <f>IF(ISBLANK(laps_times[[#This Row],[24]]),"DNF",CONCATENATE(RANK(rounds_cum_time[[#This Row],[24]],rounds_cum_time[24],1),"."))</f>
        <v>88.</v>
      </c>
      <c r="AH82" s="141" t="str">
        <f>IF(ISBLANK(laps_times[[#This Row],[25]]),"DNF",CONCATENATE(RANK(rounds_cum_time[[#This Row],[25]],rounds_cum_time[25],1),"."))</f>
        <v>88.</v>
      </c>
      <c r="AI82" s="141" t="str">
        <f>IF(ISBLANK(laps_times[[#This Row],[26]]),"DNF",CONCATENATE(RANK(rounds_cum_time[[#This Row],[26]],rounds_cum_time[26],1),"."))</f>
        <v>88.</v>
      </c>
      <c r="AJ82" s="141" t="str">
        <f>IF(ISBLANK(laps_times[[#This Row],[27]]),"DNF",CONCATENATE(RANK(rounds_cum_time[[#This Row],[27]],rounds_cum_time[27],1),"."))</f>
        <v>88.</v>
      </c>
      <c r="AK82" s="141" t="str">
        <f>IF(ISBLANK(laps_times[[#This Row],[28]]),"DNF",CONCATENATE(RANK(rounds_cum_time[[#This Row],[28]],rounds_cum_time[28],1),"."))</f>
        <v>88.</v>
      </c>
      <c r="AL82" s="141" t="str">
        <f>IF(ISBLANK(laps_times[[#This Row],[29]]),"DNF",CONCATENATE(RANK(rounds_cum_time[[#This Row],[29]],rounds_cum_time[29],1),"."))</f>
        <v>88.</v>
      </c>
      <c r="AM82" s="141" t="str">
        <f>IF(ISBLANK(laps_times[[#This Row],[30]]),"DNF",CONCATENATE(RANK(rounds_cum_time[[#This Row],[30]],rounds_cum_time[30],1),"."))</f>
        <v>87.</v>
      </c>
      <c r="AN82" s="141" t="str">
        <f>IF(ISBLANK(laps_times[[#This Row],[31]]),"DNF",CONCATENATE(RANK(rounds_cum_time[[#This Row],[31]],rounds_cum_time[31],1),"."))</f>
        <v>86.</v>
      </c>
      <c r="AO82" s="141" t="str">
        <f>IF(ISBLANK(laps_times[[#This Row],[32]]),"DNF",CONCATENATE(RANK(rounds_cum_time[[#This Row],[32]],rounds_cum_time[32],1),"."))</f>
        <v>85.</v>
      </c>
      <c r="AP82" s="141" t="str">
        <f>IF(ISBLANK(laps_times[[#This Row],[33]]),"DNF",CONCATENATE(RANK(rounds_cum_time[[#This Row],[33]],rounds_cum_time[33],1),"."))</f>
        <v>85.</v>
      </c>
      <c r="AQ82" s="141" t="str">
        <f>IF(ISBLANK(laps_times[[#This Row],[34]]),"DNF",CONCATENATE(RANK(rounds_cum_time[[#This Row],[34]],rounds_cum_time[34],1),"."))</f>
        <v>85.</v>
      </c>
      <c r="AR82" s="141" t="str">
        <f>IF(ISBLANK(laps_times[[#This Row],[35]]),"DNF",CONCATENATE(RANK(rounds_cum_time[[#This Row],[35]],rounds_cum_time[35],1),"."))</f>
        <v>85.</v>
      </c>
      <c r="AS82" s="141" t="str">
        <f>IF(ISBLANK(laps_times[[#This Row],[36]]),"DNF",CONCATENATE(RANK(rounds_cum_time[[#This Row],[36]],rounds_cum_time[36],1),"."))</f>
        <v>85.</v>
      </c>
      <c r="AT82" s="141" t="str">
        <f>IF(ISBLANK(laps_times[[#This Row],[37]]),"DNF",CONCATENATE(RANK(rounds_cum_time[[#This Row],[37]],rounds_cum_time[37],1),"."))</f>
        <v>85.</v>
      </c>
      <c r="AU82" s="141" t="str">
        <f>IF(ISBLANK(laps_times[[#This Row],[38]]),"DNF",CONCATENATE(RANK(rounds_cum_time[[#This Row],[38]],rounds_cum_time[38],1),"."))</f>
        <v>85.</v>
      </c>
      <c r="AV82" s="141" t="str">
        <f>IF(ISBLANK(laps_times[[#This Row],[39]]),"DNF",CONCATENATE(RANK(rounds_cum_time[[#This Row],[39]],rounds_cum_time[39],1),"."))</f>
        <v>85.</v>
      </c>
      <c r="AW82" s="141" t="str">
        <f>IF(ISBLANK(laps_times[[#This Row],[40]]),"DNF",CONCATENATE(RANK(rounds_cum_time[[#This Row],[40]],rounds_cum_time[40],1),"."))</f>
        <v>84.</v>
      </c>
      <c r="AX82" s="141" t="str">
        <f>IF(ISBLANK(laps_times[[#This Row],[41]]),"DNF",CONCATENATE(RANK(rounds_cum_time[[#This Row],[41]],rounds_cum_time[41],1),"."))</f>
        <v>84.</v>
      </c>
      <c r="AY82" s="141" t="str">
        <f>IF(ISBLANK(laps_times[[#This Row],[42]]),"DNF",CONCATENATE(RANK(rounds_cum_time[[#This Row],[42]],rounds_cum_time[42],1),"."))</f>
        <v>84.</v>
      </c>
      <c r="AZ82" s="141" t="str">
        <f>IF(ISBLANK(laps_times[[#This Row],[43]]),"DNF",CONCATENATE(RANK(rounds_cum_time[[#This Row],[43]],rounds_cum_time[43],1),"."))</f>
        <v>85.</v>
      </c>
      <c r="BA82" s="141" t="str">
        <f>IF(ISBLANK(laps_times[[#This Row],[44]]),"DNF",CONCATENATE(RANK(rounds_cum_time[[#This Row],[44]],rounds_cum_time[44],1),"."))</f>
        <v>85.</v>
      </c>
      <c r="BB82" s="141" t="str">
        <f>IF(ISBLANK(laps_times[[#This Row],[45]]),"DNF",CONCATENATE(RANK(rounds_cum_time[[#This Row],[45]],rounds_cum_time[45],1),"."))</f>
        <v>85.</v>
      </c>
      <c r="BC82" s="141" t="str">
        <f>IF(ISBLANK(laps_times[[#This Row],[46]]),"DNF",CONCATENATE(RANK(rounds_cum_time[[#This Row],[46]],rounds_cum_time[46],1),"."))</f>
        <v>85.</v>
      </c>
      <c r="BD82" s="141" t="str">
        <f>IF(ISBLANK(laps_times[[#This Row],[47]]),"DNF",CONCATENATE(RANK(rounds_cum_time[[#This Row],[47]],rounds_cum_time[47],1),"."))</f>
        <v>84.</v>
      </c>
      <c r="BE82" s="141" t="str">
        <f>IF(ISBLANK(laps_times[[#This Row],[48]]),"DNF",CONCATENATE(RANK(rounds_cum_time[[#This Row],[48]],rounds_cum_time[48],1),"."))</f>
        <v>83.</v>
      </c>
      <c r="BF82" s="141" t="str">
        <f>IF(ISBLANK(laps_times[[#This Row],[49]]),"DNF",CONCATENATE(RANK(rounds_cum_time[[#This Row],[49]],rounds_cum_time[49],1),"."))</f>
        <v>81.</v>
      </c>
      <c r="BG82" s="141" t="str">
        <f>IF(ISBLANK(laps_times[[#This Row],[50]]),"DNF",CONCATENATE(RANK(rounds_cum_time[[#This Row],[50]],rounds_cum_time[50],1),"."))</f>
        <v>80.</v>
      </c>
      <c r="BH82" s="141" t="str">
        <f>IF(ISBLANK(laps_times[[#This Row],[51]]),"DNF",CONCATENATE(RANK(rounds_cum_time[[#This Row],[51]],rounds_cum_time[51],1),"."))</f>
        <v>80.</v>
      </c>
      <c r="BI82" s="141" t="str">
        <f>IF(ISBLANK(laps_times[[#This Row],[52]]),"DNF",CONCATENATE(RANK(rounds_cum_time[[#This Row],[52]],rounds_cum_time[52],1),"."))</f>
        <v>80.</v>
      </c>
      <c r="BJ82" s="141" t="str">
        <f>IF(ISBLANK(laps_times[[#This Row],[53]]),"DNF",CONCATENATE(RANK(rounds_cum_time[[#This Row],[53]],rounds_cum_time[53],1),"."))</f>
        <v>78.</v>
      </c>
      <c r="BK82" s="141" t="str">
        <f>IF(ISBLANK(laps_times[[#This Row],[54]]),"DNF",CONCATENATE(RANK(rounds_cum_time[[#This Row],[54]],rounds_cum_time[54],1),"."))</f>
        <v>78.</v>
      </c>
      <c r="BL82" s="141" t="str">
        <f>IF(ISBLANK(laps_times[[#This Row],[55]]),"DNF",CONCATENATE(RANK(rounds_cum_time[[#This Row],[55]],rounds_cum_time[55],1),"."))</f>
        <v>77.</v>
      </c>
      <c r="BM82" s="141" t="str">
        <f>IF(ISBLANK(laps_times[[#This Row],[56]]),"DNF",CONCATENATE(RANK(rounds_cum_time[[#This Row],[56]],rounds_cum_time[56],1),"."))</f>
        <v>76.</v>
      </c>
      <c r="BN82" s="141" t="str">
        <f>IF(ISBLANK(laps_times[[#This Row],[57]]),"DNF",CONCATENATE(RANK(rounds_cum_time[[#This Row],[57]],rounds_cum_time[57],1),"."))</f>
        <v>76.</v>
      </c>
      <c r="BO82" s="141" t="str">
        <f>IF(ISBLANK(laps_times[[#This Row],[58]]),"DNF",CONCATENATE(RANK(rounds_cum_time[[#This Row],[58]],rounds_cum_time[58],1),"."))</f>
        <v>76.</v>
      </c>
      <c r="BP82" s="141" t="str">
        <f>IF(ISBLANK(laps_times[[#This Row],[59]]),"DNF",CONCATENATE(RANK(rounds_cum_time[[#This Row],[59]],rounds_cum_time[59],1),"."))</f>
        <v>77.</v>
      </c>
      <c r="BQ82" s="141" t="str">
        <f>IF(ISBLANK(laps_times[[#This Row],[60]]),"DNF",CONCATENATE(RANK(rounds_cum_time[[#This Row],[60]],rounds_cum_time[60],1),"."))</f>
        <v>77.</v>
      </c>
      <c r="BR82" s="141" t="str">
        <f>IF(ISBLANK(laps_times[[#This Row],[61]]),"DNF",CONCATENATE(RANK(rounds_cum_time[[#This Row],[61]],rounds_cum_time[61],1),"."))</f>
        <v>77.</v>
      </c>
      <c r="BS82" s="141" t="str">
        <f>IF(ISBLANK(laps_times[[#This Row],[62]]),"DNF",CONCATENATE(RANK(rounds_cum_time[[#This Row],[62]],rounds_cum_time[62],1),"."))</f>
        <v>77.</v>
      </c>
      <c r="BT82" s="142" t="str">
        <f>IF(ISBLANK(laps_times[[#This Row],[63]]),"DNF",CONCATENATE(RANK(rounds_cum_time[[#This Row],[63]],rounds_cum_time[63],1),"."))</f>
        <v>77.</v>
      </c>
    </row>
    <row r="83" spans="2:72" x14ac:dyDescent="0.2">
      <c r="B83" s="130">
        <f>laps_times[[#This Row],[poř]]</f>
        <v>78</v>
      </c>
      <c r="C83" s="140">
        <f>laps_times[[#This Row],[s.č.]]</f>
        <v>59</v>
      </c>
      <c r="D83" s="131" t="str">
        <f>laps_times[[#This Row],[jméno]]</f>
        <v>Jančář Stanislav</v>
      </c>
      <c r="E83" s="132">
        <f>laps_times[[#This Row],[roč]]</f>
        <v>1967</v>
      </c>
      <c r="F83" s="132" t="str">
        <f>laps_times[[#This Row],[kat]]</f>
        <v>M3</v>
      </c>
      <c r="G83" s="132">
        <f>laps_times[[#This Row],[poř_kat]]</f>
        <v>28</v>
      </c>
      <c r="H83" s="131" t="str">
        <f>IF(ISBLANK(laps_times[[#This Row],[klub]]),"-",laps_times[[#This Row],[klub]])</f>
        <v>MK Seitl</v>
      </c>
      <c r="I83" s="134">
        <f>laps_times[[#This Row],[celk. čas]]</f>
        <v>0.16152738425925925</v>
      </c>
      <c r="J83" s="141" t="str">
        <f>IF(ISBLANK(laps_times[[#This Row],[1]]),"DNF",CONCATENATE(RANK(rounds_cum_time[[#This Row],[1]],rounds_cum_time[1],1),"."))</f>
        <v>79.</v>
      </c>
      <c r="K83" s="141" t="str">
        <f>IF(ISBLANK(laps_times[[#This Row],[2]]),"DNF",CONCATENATE(RANK(rounds_cum_time[[#This Row],[2]],rounds_cum_time[2],1),"."))</f>
        <v>74.</v>
      </c>
      <c r="L83" s="141" t="str">
        <f>IF(ISBLANK(laps_times[[#This Row],[3]]),"DNF",CONCATENATE(RANK(rounds_cum_time[[#This Row],[3]],rounds_cum_time[3],1),"."))</f>
        <v>73.</v>
      </c>
      <c r="M83" s="141" t="str">
        <f>IF(ISBLANK(laps_times[[#This Row],[4]]),"DNF",CONCATENATE(RANK(rounds_cum_time[[#This Row],[4]],rounds_cum_time[4],1),"."))</f>
        <v>71.</v>
      </c>
      <c r="N83" s="141" t="str">
        <f>IF(ISBLANK(laps_times[[#This Row],[5]]),"DNF",CONCATENATE(RANK(rounds_cum_time[[#This Row],[5]],rounds_cum_time[5],1),"."))</f>
        <v>70.</v>
      </c>
      <c r="O83" s="141" t="str">
        <f>IF(ISBLANK(laps_times[[#This Row],[6]]),"DNF",CONCATENATE(RANK(rounds_cum_time[[#This Row],[6]],rounds_cum_time[6],1),"."))</f>
        <v>71.</v>
      </c>
      <c r="P83" s="141" t="str">
        <f>IF(ISBLANK(laps_times[[#This Row],[7]]),"DNF",CONCATENATE(RANK(rounds_cum_time[[#This Row],[7]],rounds_cum_time[7],1),"."))</f>
        <v>75.</v>
      </c>
      <c r="Q83" s="141" t="str">
        <f>IF(ISBLANK(laps_times[[#This Row],[8]]),"DNF",CONCATENATE(RANK(rounds_cum_time[[#This Row],[8]],rounds_cum_time[8],1),"."))</f>
        <v>75.</v>
      </c>
      <c r="R83" s="141" t="str">
        <f>IF(ISBLANK(laps_times[[#This Row],[9]]),"DNF",CONCATENATE(RANK(rounds_cum_time[[#This Row],[9]],rounds_cum_time[9],1),"."))</f>
        <v>77.</v>
      </c>
      <c r="S83" s="141" t="str">
        <f>IF(ISBLANK(laps_times[[#This Row],[10]]),"DNF",CONCATENATE(RANK(rounds_cum_time[[#This Row],[10]],rounds_cum_time[10],1),"."))</f>
        <v>78.</v>
      </c>
      <c r="T83" s="141" t="str">
        <f>IF(ISBLANK(laps_times[[#This Row],[11]]),"DNF",CONCATENATE(RANK(rounds_cum_time[[#This Row],[11]],rounds_cum_time[11],1),"."))</f>
        <v>78.</v>
      </c>
      <c r="U83" s="141" t="str">
        <f>IF(ISBLANK(laps_times[[#This Row],[12]]),"DNF",CONCATENATE(RANK(rounds_cum_time[[#This Row],[12]],rounds_cum_time[12],1),"."))</f>
        <v>79.</v>
      </c>
      <c r="V83" s="141" t="str">
        <f>IF(ISBLANK(laps_times[[#This Row],[13]]),"DNF",CONCATENATE(RANK(rounds_cum_time[[#This Row],[13]],rounds_cum_time[13],1),"."))</f>
        <v>80.</v>
      </c>
      <c r="W83" s="141" t="str">
        <f>IF(ISBLANK(laps_times[[#This Row],[14]]),"DNF",CONCATENATE(RANK(rounds_cum_time[[#This Row],[14]],rounds_cum_time[14],1),"."))</f>
        <v>80.</v>
      </c>
      <c r="X83" s="141" t="str">
        <f>IF(ISBLANK(laps_times[[#This Row],[15]]),"DNF",CONCATENATE(RANK(rounds_cum_time[[#This Row],[15]],rounds_cum_time[15],1),"."))</f>
        <v>80.</v>
      </c>
      <c r="Y83" s="141" t="str">
        <f>IF(ISBLANK(laps_times[[#This Row],[16]]),"DNF",CONCATENATE(RANK(rounds_cum_time[[#This Row],[16]],rounds_cum_time[16],1),"."))</f>
        <v>80.</v>
      </c>
      <c r="Z83" s="141" t="str">
        <f>IF(ISBLANK(laps_times[[#This Row],[17]]),"DNF",CONCATENATE(RANK(rounds_cum_time[[#This Row],[17]],rounds_cum_time[17],1),"."))</f>
        <v>80.</v>
      </c>
      <c r="AA83" s="141" t="str">
        <f>IF(ISBLANK(laps_times[[#This Row],[18]]),"DNF",CONCATENATE(RANK(rounds_cum_time[[#This Row],[18]],rounds_cum_time[18],1),"."))</f>
        <v>82.</v>
      </c>
      <c r="AB83" s="141" t="str">
        <f>IF(ISBLANK(laps_times[[#This Row],[19]]),"DNF",CONCATENATE(RANK(rounds_cum_time[[#This Row],[19]],rounds_cum_time[19],1),"."))</f>
        <v>85.</v>
      </c>
      <c r="AC83" s="141" t="str">
        <f>IF(ISBLANK(laps_times[[#This Row],[20]]),"DNF",CONCATENATE(RANK(rounds_cum_time[[#This Row],[20]],rounds_cum_time[20],1),"."))</f>
        <v>84.</v>
      </c>
      <c r="AD83" s="141" t="str">
        <f>IF(ISBLANK(laps_times[[#This Row],[21]]),"DNF",CONCATENATE(RANK(rounds_cum_time[[#This Row],[21]],rounds_cum_time[21],1),"."))</f>
        <v>84.</v>
      </c>
      <c r="AE83" s="141" t="str">
        <f>IF(ISBLANK(laps_times[[#This Row],[22]]),"DNF",CONCATENATE(RANK(rounds_cum_time[[#This Row],[22]],rounds_cum_time[22],1),"."))</f>
        <v>84.</v>
      </c>
      <c r="AF83" s="141" t="str">
        <f>IF(ISBLANK(laps_times[[#This Row],[23]]),"DNF",CONCATENATE(RANK(rounds_cum_time[[#This Row],[23]],rounds_cum_time[23],1),"."))</f>
        <v>84.</v>
      </c>
      <c r="AG83" s="141" t="str">
        <f>IF(ISBLANK(laps_times[[#This Row],[24]]),"DNF",CONCATENATE(RANK(rounds_cum_time[[#This Row],[24]],rounds_cum_time[24],1),"."))</f>
        <v>84.</v>
      </c>
      <c r="AH83" s="141" t="str">
        <f>IF(ISBLANK(laps_times[[#This Row],[25]]),"DNF",CONCATENATE(RANK(rounds_cum_time[[#This Row],[25]],rounds_cum_time[25],1),"."))</f>
        <v>84.</v>
      </c>
      <c r="AI83" s="141" t="str">
        <f>IF(ISBLANK(laps_times[[#This Row],[26]]),"DNF",CONCATENATE(RANK(rounds_cum_time[[#This Row],[26]],rounds_cum_time[26],1),"."))</f>
        <v>85.</v>
      </c>
      <c r="AJ83" s="141" t="str">
        <f>IF(ISBLANK(laps_times[[#This Row],[27]]),"DNF",CONCATENATE(RANK(rounds_cum_time[[#This Row],[27]],rounds_cum_time[27],1),"."))</f>
        <v>85.</v>
      </c>
      <c r="AK83" s="141" t="str">
        <f>IF(ISBLANK(laps_times[[#This Row],[28]]),"DNF",CONCATENATE(RANK(rounds_cum_time[[#This Row],[28]],rounds_cum_time[28],1),"."))</f>
        <v>84.</v>
      </c>
      <c r="AL83" s="141" t="str">
        <f>IF(ISBLANK(laps_times[[#This Row],[29]]),"DNF",CONCATENATE(RANK(rounds_cum_time[[#This Row],[29]],rounds_cum_time[29],1),"."))</f>
        <v>84.</v>
      </c>
      <c r="AM83" s="141" t="str">
        <f>IF(ISBLANK(laps_times[[#This Row],[30]]),"DNF",CONCATENATE(RANK(rounds_cum_time[[#This Row],[30]],rounds_cum_time[30],1),"."))</f>
        <v>84.</v>
      </c>
      <c r="AN83" s="141" t="str">
        <f>IF(ISBLANK(laps_times[[#This Row],[31]]),"DNF",CONCATENATE(RANK(rounds_cum_time[[#This Row],[31]],rounds_cum_time[31],1),"."))</f>
        <v>84.</v>
      </c>
      <c r="AO83" s="141" t="str">
        <f>IF(ISBLANK(laps_times[[#This Row],[32]]),"DNF",CONCATENATE(RANK(rounds_cum_time[[#This Row],[32]],rounds_cum_time[32],1),"."))</f>
        <v>84.</v>
      </c>
      <c r="AP83" s="141" t="str">
        <f>IF(ISBLANK(laps_times[[#This Row],[33]]),"DNF",CONCATENATE(RANK(rounds_cum_time[[#This Row],[33]],rounds_cum_time[33],1),"."))</f>
        <v>84.</v>
      </c>
      <c r="AQ83" s="141" t="str">
        <f>IF(ISBLANK(laps_times[[#This Row],[34]]),"DNF",CONCATENATE(RANK(rounds_cum_time[[#This Row],[34]],rounds_cum_time[34],1),"."))</f>
        <v>83.</v>
      </c>
      <c r="AR83" s="141" t="str">
        <f>IF(ISBLANK(laps_times[[#This Row],[35]]),"DNF",CONCATENATE(RANK(rounds_cum_time[[#This Row],[35]],rounds_cum_time[35],1),"."))</f>
        <v>83.</v>
      </c>
      <c r="AS83" s="141" t="str">
        <f>IF(ISBLANK(laps_times[[#This Row],[36]]),"DNF",CONCATENATE(RANK(rounds_cum_time[[#This Row],[36]],rounds_cum_time[36],1),"."))</f>
        <v>83.</v>
      </c>
      <c r="AT83" s="141" t="str">
        <f>IF(ISBLANK(laps_times[[#This Row],[37]]),"DNF",CONCATENATE(RANK(rounds_cum_time[[#This Row],[37]],rounds_cum_time[37],1),"."))</f>
        <v>83.</v>
      </c>
      <c r="AU83" s="141" t="str">
        <f>IF(ISBLANK(laps_times[[#This Row],[38]]),"DNF",CONCATENATE(RANK(rounds_cum_time[[#This Row],[38]],rounds_cum_time[38],1),"."))</f>
        <v>83.</v>
      </c>
      <c r="AV83" s="141" t="str">
        <f>IF(ISBLANK(laps_times[[#This Row],[39]]),"DNF",CONCATENATE(RANK(rounds_cum_time[[#This Row],[39]],rounds_cum_time[39],1),"."))</f>
        <v>83.</v>
      </c>
      <c r="AW83" s="141" t="str">
        <f>IF(ISBLANK(laps_times[[#This Row],[40]]),"DNF",CONCATENATE(RANK(rounds_cum_time[[#This Row],[40]],rounds_cum_time[40],1),"."))</f>
        <v>83.</v>
      </c>
      <c r="AX83" s="141" t="str">
        <f>IF(ISBLANK(laps_times[[#This Row],[41]]),"DNF",CONCATENATE(RANK(rounds_cum_time[[#This Row],[41]],rounds_cum_time[41],1),"."))</f>
        <v>83.</v>
      </c>
      <c r="AY83" s="141" t="str">
        <f>IF(ISBLANK(laps_times[[#This Row],[42]]),"DNF",CONCATENATE(RANK(rounds_cum_time[[#This Row],[42]],rounds_cum_time[42],1),"."))</f>
        <v>85.</v>
      </c>
      <c r="AZ83" s="141" t="str">
        <f>IF(ISBLANK(laps_times[[#This Row],[43]]),"DNF",CONCATENATE(RANK(rounds_cum_time[[#This Row],[43]],rounds_cum_time[43],1),"."))</f>
        <v>84.</v>
      </c>
      <c r="BA83" s="141" t="str">
        <f>IF(ISBLANK(laps_times[[#This Row],[44]]),"DNF",CONCATENATE(RANK(rounds_cum_time[[#This Row],[44]],rounds_cum_time[44],1),"."))</f>
        <v>84.</v>
      </c>
      <c r="BB83" s="141" t="str">
        <f>IF(ISBLANK(laps_times[[#This Row],[45]]),"DNF",CONCATENATE(RANK(rounds_cum_time[[#This Row],[45]],rounds_cum_time[45],1),"."))</f>
        <v>84.</v>
      </c>
      <c r="BC83" s="141" t="str">
        <f>IF(ISBLANK(laps_times[[#This Row],[46]]),"DNF",CONCATENATE(RANK(rounds_cum_time[[#This Row],[46]],rounds_cum_time[46],1),"."))</f>
        <v>84.</v>
      </c>
      <c r="BD83" s="141" t="str">
        <f>IF(ISBLANK(laps_times[[#This Row],[47]]),"DNF",CONCATENATE(RANK(rounds_cum_time[[#This Row],[47]],rounds_cum_time[47],1),"."))</f>
        <v>85.</v>
      </c>
      <c r="BE83" s="141" t="str">
        <f>IF(ISBLANK(laps_times[[#This Row],[48]]),"DNF",CONCATENATE(RANK(rounds_cum_time[[#This Row],[48]],rounds_cum_time[48],1),"."))</f>
        <v>84.</v>
      </c>
      <c r="BF83" s="141" t="str">
        <f>IF(ISBLANK(laps_times[[#This Row],[49]]),"DNF",CONCATENATE(RANK(rounds_cum_time[[#This Row],[49]],rounds_cum_time[49],1),"."))</f>
        <v>83.</v>
      </c>
      <c r="BG83" s="141" t="str">
        <f>IF(ISBLANK(laps_times[[#This Row],[50]]),"DNF",CONCATENATE(RANK(rounds_cum_time[[#This Row],[50]],rounds_cum_time[50],1),"."))</f>
        <v>81.</v>
      </c>
      <c r="BH83" s="141" t="str">
        <f>IF(ISBLANK(laps_times[[#This Row],[51]]),"DNF",CONCATENATE(RANK(rounds_cum_time[[#This Row],[51]],rounds_cum_time[51],1),"."))</f>
        <v>81.</v>
      </c>
      <c r="BI83" s="141" t="str">
        <f>IF(ISBLANK(laps_times[[#This Row],[52]]),"DNF",CONCATENATE(RANK(rounds_cum_time[[#This Row],[52]],rounds_cum_time[52],1),"."))</f>
        <v>81.</v>
      </c>
      <c r="BJ83" s="141" t="str">
        <f>IF(ISBLANK(laps_times[[#This Row],[53]]),"DNF",CONCATENATE(RANK(rounds_cum_time[[#This Row],[53]],rounds_cum_time[53],1),"."))</f>
        <v>80.</v>
      </c>
      <c r="BK83" s="141" t="str">
        <f>IF(ISBLANK(laps_times[[#This Row],[54]]),"DNF",CONCATENATE(RANK(rounds_cum_time[[#This Row],[54]],rounds_cum_time[54],1),"."))</f>
        <v>79.</v>
      </c>
      <c r="BL83" s="141" t="str">
        <f>IF(ISBLANK(laps_times[[#This Row],[55]]),"DNF",CONCATENATE(RANK(rounds_cum_time[[#This Row],[55]],rounds_cum_time[55],1),"."))</f>
        <v>78.</v>
      </c>
      <c r="BM83" s="141" t="str">
        <f>IF(ISBLANK(laps_times[[#This Row],[56]]),"DNF",CONCATENATE(RANK(rounds_cum_time[[#This Row],[56]],rounds_cum_time[56],1),"."))</f>
        <v>80.</v>
      </c>
      <c r="BN83" s="141" t="str">
        <f>IF(ISBLANK(laps_times[[#This Row],[57]]),"DNF",CONCATENATE(RANK(rounds_cum_time[[#This Row],[57]],rounds_cum_time[57],1),"."))</f>
        <v>80.</v>
      </c>
      <c r="BO83" s="141" t="str">
        <f>IF(ISBLANK(laps_times[[#This Row],[58]]),"DNF",CONCATENATE(RANK(rounds_cum_time[[#This Row],[58]],rounds_cum_time[58],1),"."))</f>
        <v>78.</v>
      </c>
      <c r="BP83" s="141" t="str">
        <f>IF(ISBLANK(laps_times[[#This Row],[59]]),"DNF",CONCATENATE(RANK(rounds_cum_time[[#This Row],[59]],rounds_cum_time[59],1),"."))</f>
        <v>78.</v>
      </c>
      <c r="BQ83" s="141" t="str">
        <f>IF(ISBLANK(laps_times[[#This Row],[60]]),"DNF",CONCATENATE(RANK(rounds_cum_time[[#This Row],[60]],rounds_cum_time[60],1),"."))</f>
        <v>78.</v>
      </c>
      <c r="BR83" s="141" t="str">
        <f>IF(ISBLANK(laps_times[[#This Row],[61]]),"DNF",CONCATENATE(RANK(rounds_cum_time[[#This Row],[61]],rounds_cum_time[61],1),"."))</f>
        <v>78.</v>
      </c>
      <c r="BS83" s="141" t="str">
        <f>IF(ISBLANK(laps_times[[#This Row],[62]]),"DNF",CONCATENATE(RANK(rounds_cum_time[[#This Row],[62]],rounds_cum_time[62],1),"."))</f>
        <v>78.</v>
      </c>
      <c r="BT83" s="142" t="str">
        <f>IF(ISBLANK(laps_times[[#This Row],[63]]),"DNF",CONCATENATE(RANK(rounds_cum_time[[#This Row],[63]],rounds_cum_time[63],1),"."))</f>
        <v>78.</v>
      </c>
    </row>
    <row r="84" spans="2:72" x14ac:dyDescent="0.2">
      <c r="B84" s="130">
        <f>laps_times[[#This Row],[poř]]</f>
        <v>79</v>
      </c>
      <c r="C84" s="140">
        <f>laps_times[[#This Row],[s.č.]]</f>
        <v>13</v>
      </c>
      <c r="D84" s="131" t="str">
        <f>laps_times[[#This Row],[jméno]]</f>
        <v>Vosátka Zdeněk</v>
      </c>
      <c r="E84" s="132">
        <f>laps_times[[#This Row],[roč]]</f>
        <v>1963</v>
      </c>
      <c r="F84" s="132" t="str">
        <f>laps_times[[#This Row],[kat]]</f>
        <v>M4</v>
      </c>
      <c r="G84" s="132">
        <f>laps_times[[#This Row],[poř_kat]]</f>
        <v>17</v>
      </c>
      <c r="H84" s="131" t="str">
        <f>IF(ISBLANK(laps_times[[#This Row],[klub]]),"-",laps_times[[#This Row],[klub]])</f>
        <v>Atletika Písek</v>
      </c>
      <c r="I84" s="134">
        <f>laps_times[[#This Row],[celk. čas]]</f>
        <v>0.16238237268518518</v>
      </c>
      <c r="J84" s="141" t="str">
        <f>IF(ISBLANK(laps_times[[#This Row],[1]]),"DNF",CONCATENATE(RANK(rounds_cum_time[[#This Row],[1]],rounds_cum_time[1],1),"."))</f>
        <v>74.</v>
      </c>
      <c r="K84" s="141" t="str">
        <f>IF(ISBLANK(laps_times[[#This Row],[2]]),"DNF",CONCATENATE(RANK(rounds_cum_time[[#This Row],[2]],rounds_cum_time[2],1),"."))</f>
        <v>82.</v>
      </c>
      <c r="L84" s="141" t="str">
        <f>IF(ISBLANK(laps_times[[#This Row],[3]]),"DNF",CONCATENATE(RANK(rounds_cum_time[[#This Row],[3]],rounds_cum_time[3],1),"."))</f>
        <v>84.</v>
      </c>
      <c r="M84" s="141" t="str">
        <f>IF(ISBLANK(laps_times[[#This Row],[4]]),"DNF",CONCATENATE(RANK(rounds_cum_time[[#This Row],[4]],rounds_cum_time[4],1),"."))</f>
        <v>86.</v>
      </c>
      <c r="N84" s="141" t="str">
        <f>IF(ISBLANK(laps_times[[#This Row],[5]]),"DNF",CONCATENATE(RANK(rounds_cum_time[[#This Row],[5]],rounds_cum_time[5],1),"."))</f>
        <v>88.</v>
      </c>
      <c r="O84" s="141" t="str">
        <f>IF(ISBLANK(laps_times[[#This Row],[6]]),"DNF",CONCATENATE(RANK(rounds_cum_time[[#This Row],[6]],rounds_cum_time[6],1),"."))</f>
        <v>90.</v>
      </c>
      <c r="P84" s="141" t="str">
        <f>IF(ISBLANK(laps_times[[#This Row],[7]]),"DNF",CONCATENATE(RANK(rounds_cum_time[[#This Row],[7]],rounds_cum_time[7],1),"."))</f>
        <v>91.</v>
      </c>
      <c r="Q84" s="141" t="str">
        <f>IF(ISBLANK(laps_times[[#This Row],[8]]),"DNF",CONCATENATE(RANK(rounds_cum_time[[#This Row],[8]],rounds_cum_time[8],1),"."))</f>
        <v>92.</v>
      </c>
      <c r="R84" s="141" t="str">
        <f>IF(ISBLANK(laps_times[[#This Row],[9]]),"DNF",CONCATENATE(RANK(rounds_cum_time[[#This Row],[9]],rounds_cum_time[9],1),"."))</f>
        <v>92.</v>
      </c>
      <c r="S84" s="141" t="str">
        <f>IF(ISBLANK(laps_times[[#This Row],[10]]),"DNF",CONCATENATE(RANK(rounds_cum_time[[#This Row],[10]],rounds_cum_time[10],1),"."))</f>
        <v>91.</v>
      </c>
      <c r="T84" s="141" t="str">
        <f>IF(ISBLANK(laps_times[[#This Row],[11]]),"DNF",CONCATENATE(RANK(rounds_cum_time[[#This Row],[11]],rounds_cum_time[11],1),"."))</f>
        <v>91.</v>
      </c>
      <c r="U84" s="141" t="str">
        <f>IF(ISBLANK(laps_times[[#This Row],[12]]),"DNF",CONCATENATE(RANK(rounds_cum_time[[#This Row],[12]],rounds_cum_time[12],1),"."))</f>
        <v>91.</v>
      </c>
      <c r="V84" s="141" t="str">
        <f>IF(ISBLANK(laps_times[[#This Row],[13]]),"DNF",CONCATENATE(RANK(rounds_cum_time[[#This Row],[13]],rounds_cum_time[13],1),"."))</f>
        <v>90.</v>
      </c>
      <c r="W84" s="141" t="str">
        <f>IF(ISBLANK(laps_times[[#This Row],[14]]),"DNF",CONCATENATE(RANK(rounds_cum_time[[#This Row],[14]],rounds_cum_time[14],1),"."))</f>
        <v>90.</v>
      </c>
      <c r="X84" s="141" t="str">
        <f>IF(ISBLANK(laps_times[[#This Row],[15]]),"DNF",CONCATENATE(RANK(rounds_cum_time[[#This Row],[15]],rounds_cum_time[15],1),"."))</f>
        <v>90.</v>
      </c>
      <c r="Y84" s="141" t="str">
        <f>IF(ISBLANK(laps_times[[#This Row],[16]]),"DNF",CONCATENATE(RANK(rounds_cum_time[[#This Row],[16]],rounds_cum_time[16],1),"."))</f>
        <v>90.</v>
      </c>
      <c r="Z84" s="141" t="str">
        <f>IF(ISBLANK(laps_times[[#This Row],[17]]),"DNF",CONCATENATE(RANK(rounds_cum_time[[#This Row],[17]],rounds_cum_time[17],1),"."))</f>
        <v>90.</v>
      </c>
      <c r="AA84" s="141" t="str">
        <f>IF(ISBLANK(laps_times[[#This Row],[18]]),"DNF",CONCATENATE(RANK(rounds_cum_time[[#This Row],[18]],rounds_cum_time[18],1),"."))</f>
        <v>90.</v>
      </c>
      <c r="AB84" s="141" t="str">
        <f>IF(ISBLANK(laps_times[[#This Row],[19]]),"DNF",CONCATENATE(RANK(rounds_cum_time[[#This Row],[19]],rounds_cum_time[19],1),"."))</f>
        <v>90.</v>
      </c>
      <c r="AC84" s="141" t="str">
        <f>IF(ISBLANK(laps_times[[#This Row],[20]]),"DNF",CONCATENATE(RANK(rounds_cum_time[[#This Row],[20]],rounds_cum_time[20],1),"."))</f>
        <v>90.</v>
      </c>
      <c r="AD84" s="141" t="str">
        <f>IF(ISBLANK(laps_times[[#This Row],[21]]),"DNF",CONCATENATE(RANK(rounds_cum_time[[#This Row],[21]],rounds_cum_time[21],1),"."))</f>
        <v>89.</v>
      </c>
      <c r="AE84" s="141" t="str">
        <f>IF(ISBLANK(laps_times[[#This Row],[22]]),"DNF",CONCATENATE(RANK(rounds_cum_time[[#This Row],[22]],rounds_cum_time[22],1),"."))</f>
        <v>89.</v>
      </c>
      <c r="AF84" s="141" t="str">
        <f>IF(ISBLANK(laps_times[[#This Row],[23]]),"DNF",CONCATENATE(RANK(rounds_cum_time[[#This Row],[23]],rounds_cum_time[23],1),"."))</f>
        <v>89.</v>
      </c>
      <c r="AG84" s="141" t="str">
        <f>IF(ISBLANK(laps_times[[#This Row],[24]]),"DNF",CONCATENATE(RANK(rounds_cum_time[[#This Row],[24]],rounds_cum_time[24],1),"."))</f>
        <v>90.</v>
      </c>
      <c r="AH84" s="141" t="str">
        <f>IF(ISBLANK(laps_times[[#This Row],[25]]),"DNF",CONCATENATE(RANK(rounds_cum_time[[#This Row],[25]],rounds_cum_time[25],1),"."))</f>
        <v>90.</v>
      </c>
      <c r="AI84" s="141" t="str">
        <f>IF(ISBLANK(laps_times[[#This Row],[26]]),"DNF",CONCATENATE(RANK(rounds_cum_time[[#This Row],[26]],rounds_cum_time[26],1),"."))</f>
        <v>90.</v>
      </c>
      <c r="AJ84" s="141" t="str">
        <f>IF(ISBLANK(laps_times[[#This Row],[27]]),"DNF",CONCATENATE(RANK(rounds_cum_time[[#This Row],[27]],rounds_cum_time[27],1),"."))</f>
        <v>89.</v>
      </c>
      <c r="AK84" s="141" t="str">
        <f>IF(ISBLANK(laps_times[[#This Row],[28]]),"DNF",CONCATENATE(RANK(rounds_cum_time[[#This Row],[28]],rounds_cum_time[28],1),"."))</f>
        <v>89.</v>
      </c>
      <c r="AL84" s="141" t="str">
        <f>IF(ISBLANK(laps_times[[#This Row],[29]]),"DNF",CONCATENATE(RANK(rounds_cum_time[[#This Row],[29]],rounds_cum_time[29],1),"."))</f>
        <v>89.</v>
      </c>
      <c r="AM84" s="141" t="str">
        <f>IF(ISBLANK(laps_times[[#This Row],[30]]),"DNF",CONCATENATE(RANK(rounds_cum_time[[#This Row],[30]],rounds_cum_time[30],1),"."))</f>
        <v>89.</v>
      </c>
      <c r="AN84" s="141" t="str">
        <f>IF(ISBLANK(laps_times[[#This Row],[31]]),"DNF",CONCATENATE(RANK(rounds_cum_time[[#This Row],[31]],rounds_cum_time[31],1),"."))</f>
        <v>90.</v>
      </c>
      <c r="AO84" s="141" t="str">
        <f>IF(ISBLANK(laps_times[[#This Row],[32]]),"DNF",CONCATENATE(RANK(rounds_cum_time[[#This Row],[32]],rounds_cum_time[32],1),"."))</f>
        <v>90.</v>
      </c>
      <c r="AP84" s="141" t="str">
        <f>IF(ISBLANK(laps_times[[#This Row],[33]]),"DNF",CONCATENATE(RANK(rounds_cum_time[[#This Row],[33]],rounds_cum_time[33],1),"."))</f>
        <v>90.</v>
      </c>
      <c r="AQ84" s="141" t="str">
        <f>IF(ISBLANK(laps_times[[#This Row],[34]]),"DNF",CONCATENATE(RANK(rounds_cum_time[[#This Row],[34]],rounds_cum_time[34],1),"."))</f>
        <v>90.</v>
      </c>
      <c r="AR84" s="141" t="str">
        <f>IF(ISBLANK(laps_times[[#This Row],[35]]),"DNF",CONCATENATE(RANK(rounds_cum_time[[#This Row],[35]],rounds_cum_time[35],1),"."))</f>
        <v>89.</v>
      </c>
      <c r="AS84" s="141" t="str">
        <f>IF(ISBLANK(laps_times[[#This Row],[36]]),"DNF",CONCATENATE(RANK(rounds_cum_time[[#This Row],[36]],rounds_cum_time[36],1),"."))</f>
        <v>88.</v>
      </c>
      <c r="AT84" s="141" t="str">
        <f>IF(ISBLANK(laps_times[[#This Row],[37]]),"DNF",CONCATENATE(RANK(rounds_cum_time[[#This Row],[37]],rounds_cum_time[37],1),"."))</f>
        <v>88.</v>
      </c>
      <c r="AU84" s="141" t="str">
        <f>IF(ISBLANK(laps_times[[#This Row],[38]]),"DNF",CONCATENATE(RANK(rounds_cum_time[[#This Row],[38]],rounds_cum_time[38],1),"."))</f>
        <v>87.</v>
      </c>
      <c r="AV84" s="141" t="str">
        <f>IF(ISBLANK(laps_times[[#This Row],[39]]),"DNF",CONCATENATE(RANK(rounds_cum_time[[#This Row],[39]],rounds_cum_time[39],1),"."))</f>
        <v>87.</v>
      </c>
      <c r="AW84" s="141" t="str">
        <f>IF(ISBLANK(laps_times[[#This Row],[40]]),"DNF",CONCATENATE(RANK(rounds_cum_time[[#This Row],[40]],rounds_cum_time[40],1),"."))</f>
        <v>87.</v>
      </c>
      <c r="AX84" s="141" t="str">
        <f>IF(ISBLANK(laps_times[[#This Row],[41]]),"DNF",CONCATENATE(RANK(rounds_cum_time[[#This Row],[41]],rounds_cum_time[41],1),"."))</f>
        <v>87.</v>
      </c>
      <c r="AY84" s="141" t="str">
        <f>IF(ISBLANK(laps_times[[#This Row],[42]]),"DNF",CONCATENATE(RANK(rounds_cum_time[[#This Row],[42]],rounds_cum_time[42],1),"."))</f>
        <v>87.</v>
      </c>
      <c r="AZ84" s="141" t="str">
        <f>IF(ISBLANK(laps_times[[#This Row],[43]]),"DNF",CONCATENATE(RANK(rounds_cum_time[[#This Row],[43]],rounds_cum_time[43],1),"."))</f>
        <v>87.</v>
      </c>
      <c r="BA84" s="141" t="str">
        <f>IF(ISBLANK(laps_times[[#This Row],[44]]),"DNF",CONCATENATE(RANK(rounds_cum_time[[#This Row],[44]],rounds_cum_time[44],1),"."))</f>
        <v>87.</v>
      </c>
      <c r="BB84" s="141" t="str">
        <f>IF(ISBLANK(laps_times[[#This Row],[45]]),"DNF",CONCATENATE(RANK(rounds_cum_time[[#This Row],[45]],rounds_cum_time[45],1),"."))</f>
        <v>87.</v>
      </c>
      <c r="BC84" s="141" t="str">
        <f>IF(ISBLANK(laps_times[[#This Row],[46]]),"DNF",CONCATENATE(RANK(rounds_cum_time[[#This Row],[46]],rounds_cum_time[46],1),"."))</f>
        <v>86.</v>
      </c>
      <c r="BD84" s="141" t="str">
        <f>IF(ISBLANK(laps_times[[#This Row],[47]]),"DNF",CONCATENATE(RANK(rounds_cum_time[[#This Row],[47]],rounds_cum_time[47],1),"."))</f>
        <v>86.</v>
      </c>
      <c r="BE84" s="141" t="str">
        <f>IF(ISBLANK(laps_times[[#This Row],[48]]),"DNF",CONCATENATE(RANK(rounds_cum_time[[#This Row],[48]],rounds_cum_time[48],1),"."))</f>
        <v>86.</v>
      </c>
      <c r="BF84" s="141" t="str">
        <f>IF(ISBLANK(laps_times[[#This Row],[49]]),"DNF",CONCATENATE(RANK(rounds_cum_time[[#This Row],[49]],rounds_cum_time[49],1),"."))</f>
        <v>85.</v>
      </c>
      <c r="BG84" s="141" t="str">
        <f>IF(ISBLANK(laps_times[[#This Row],[50]]),"DNF",CONCATENATE(RANK(rounds_cum_time[[#This Row],[50]],rounds_cum_time[50],1),"."))</f>
        <v>85.</v>
      </c>
      <c r="BH84" s="141" t="str">
        <f>IF(ISBLANK(laps_times[[#This Row],[51]]),"DNF",CONCATENATE(RANK(rounds_cum_time[[#This Row],[51]],rounds_cum_time[51],1),"."))</f>
        <v>82.</v>
      </c>
      <c r="BI84" s="141" t="str">
        <f>IF(ISBLANK(laps_times[[#This Row],[52]]),"DNF",CONCATENATE(RANK(rounds_cum_time[[#This Row],[52]],rounds_cum_time[52],1),"."))</f>
        <v>82.</v>
      </c>
      <c r="BJ84" s="141" t="str">
        <f>IF(ISBLANK(laps_times[[#This Row],[53]]),"DNF",CONCATENATE(RANK(rounds_cum_time[[#This Row],[53]],rounds_cum_time[53],1),"."))</f>
        <v>82.</v>
      </c>
      <c r="BK84" s="141" t="str">
        <f>IF(ISBLANK(laps_times[[#This Row],[54]]),"DNF",CONCATENATE(RANK(rounds_cum_time[[#This Row],[54]],rounds_cum_time[54],1),"."))</f>
        <v>82.</v>
      </c>
      <c r="BL84" s="141" t="str">
        <f>IF(ISBLANK(laps_times[[#This Row],[55]]),"DNF",CONCATENATE(RANK(rounds_cum_time[[#This Row],[55]],rounds_cum_time[55],1),"."))</f>
        <v>80.</v>
      </c>
      <c r="BM84" s="141" t="str">
        <f>IF(ISBLANK(laps_times[[#This Row],[56]]),"DNF",CONCATENATE(RANK(rounds_cum_time[[#This Row],[56]],rounds_cum_time[56],1),"."))</f>
        <v>79.</v>
      </c>
      <c r="BN84" s="141" t="str">
        <f>IF(ISBLANK(laps_times[[#This Row],[57]]),"DNF",CONCATENATE(RANK(rounds_cum_time[[#This Row],[57]],rounds_cum_time[57],1),"."))</f>
        <v>79.</v>
      </c>
      <c r="BO84" s="141" t="str">
        <f>IF(ISBLANK(laps_times[[#This Row],[58]]),"DNF",CONCATENATE(RANK(rounds_cum_time[[#This Row],[58]],rounds_cum_time[58],1),"."))</f>
        <v>79.</v>
      </c>
      <c r="BP84" s="141" t="str">
        <f>IF(ISBLANK(laps_times[[#This Row],[59]]),"DNF",CONCATENATE(RANK(rounds_cum_time[[#This Row],[59]],rounds_cum_time[59],1),"."))</f>
        <v>79.</v>
      </c>
      <c r="BQ84" s="141" t="str">
        <f>IF(ISBLANK(laps_times[[#This Row],[60]]),"DNF",CONCATENATE(RANK(rounds_cum_time[[#This Row],[60]],rounds_cum_time[60],1),"."))</f>
        <v>79.</v>
      </c>
      <c r="BR84" s="141" t="str">
        <f>IF(ISBLANK(laps_times[[#This Row],[61]]),"DNF",CONCATENATE(RANK(rounds_cum_time[[#This Row],[61]],rounds_cum_time[61],1),"."))</f>
        <v>79.</v>
      </c>
      <c r="BS84" s="141" t="str">
        <f>IF(ISBLANK(laps_times[[#This Row],[62]]),"DNF",CONCATENATE(RANK(rounds_cum_time[[#This Row],[62]],rounds_cum_time[62],1),"."))</f>
        <v>79.</v>
      </c>
      <c r="BT84" s="142" t="str">
        <f>IF(ISBLANK(laps_times[[#This Row],[63]]),"DNF",CONCATENATE(RANK(rounds_cum_time[[#This Row],[63]],rounds_cum_time[63],1),"."))</f>
        <v>79.</v>
      </c>
    </row>
    <row r="85" spans="2:72" x14ac:dyDescent="0.2">
      <c r="B85" s="130">
        <f>laps_times[[#This Row],[poř]]</f>
        <v>80</v>
      </c>
      <c r="C85" s="140">
        <f>laps_times[[#This Row],[s.č.]]</f>
        <v>96</v>
      </c>
      <c r="D85" s="131" t="str">
        <f>laps_times[[#This Row],[jméno]]</f>
        <v>Novotný Jaroslav</v>
      </c>
      <c r="E85" s="132">
        <f>laps_times[[#This Row],[roč]]</f>
        <v>1976</v>
      </c>
      <c r="F85" s="132" t="str">
        <f>laps_times[[#This Row],[kat]]</f>
        <v>M3</v>
      </c>
      <c r="G85" s="132">
        <f>laps_times[[#This Row],[poř_kat]]</f>
        <v>29</v>
      </c>
      <c r="H85" s="131" t="str">
        <f>IF(ISBLANK(laps_times[[#This Row],[klub]]),"-",laps_times[[#This Row],[klub]])</f>
        <v>pproma Choceň</v>
      </c>
      <c r="I85" s="134">
        <f>laps_times[[#This Row],[celk. čas]]</f>
        <v>0.16246943287037038</v>
      </c>
      <c r="J85" s="141" t="str">
        <f>IF(ISBLANK(laps_times[[#This Row],[1]]),"DNF",CONCATENATE(RANK(rounds_cum_time[[#This Row],[1]],rounds_cum_time[1],1),"."))</f>
        <v>109.</v>
      </c>
      <c r="K85" s="141" t="str">
        <f>IF(ISBLANK(laps_times[[#This Row],[2]]),"DNF",CONCATENATE(RANK(rounds_cum_time[[#This Row],[2]],rounds_cum_time[2],1),"."))</f>
        <v>111.</v>
      </c>
      <c r="L85" s="141" t="str">
        <f>IF(ISBLANK(laps_times[[#This Row],[3]]),"DNF",CONCATENATE(RANK(rounds_cum_time[[#This Row],[3]],rounds_cum_time[3],1),"."))</f>
        <v>111.</v>
      </c>
      <c r="M85" s="141" t="str">
        <f>IF(ISBLANK(laps_times[[#This Row],[4]]),"DNF",CONCATENATE(RANK(rounds_cum_time[[#This Row],[4]],rounds_cum_time[4],1),"."))</f>
        <v>111.</v>
      </c>
      <c r="N85" s="141" t="str">
        <f>IF(ISBLANK(laps_times[[#This Row],[5]]),"DNF",CONCATENATE(RANK(rounds_cum_time[[#This Row],[5]],rounds_cum_time[5],1),"."))</f>
        <v>111.</v>
      </c>
      <c r="O85" s="141" t="str">
        <f>IF(ISBLANK(laps_times[[#This Row],[6]]),"DNF",CONCATENATE(RANK(rounds_cum_time[[#This Row],[6]],rounds_cum_time[6],1),"."))</f>
        <v>110.</v>
      </c>
      <c r="P85" s="141" t="str">
        <f>IF(ISBLANK(laps_times[[#This Row],[7]]),"DNF",CONCATENATE(RANK(rounds_cum_time[[#This Row],[7]],rounds_cum_time[7],1),"."))</f>
        <v>111.</v>
      </c>
      <c r="Q85" s="141" t="str">
        <f>IF(ISBLANK(laps_times[[#This Row],[8]]),"DNF",CONCATENATE(RANK(rounds_cum_time[[#This Row],[8]],rounds_cum_time[8],1),"."))</f>
        <v>112.</v>
      </c>
      <c r="R85" s="141" t="str">
        <f>IF(ISBLANK(laps_times[[#This Row],[9]]),"DNF",CONCATENATE(RANK(rounds_cum_time[[#This Row],[9]],rounds_cum_time[9],1),"."))</f>
        <v>112.</v>
      </c>
      <c r="S85" s="141" t="str">
        <f>IF(ISBLANK(laps_times[[#This Row],[10]]),"DNF",CONCATENATE(RANK(rounds_cum_time[[#This Row],[10]],rounds_cum_time[10],1),"."))</f>
        <v>113.</v>
      </c>
      <c r="T85" s="141" t="str">
        <f>IF(ISBLANK(laps_times[[#This Row],[11]]),"DNF",CONCATENATE(RANK(rounds_cum_time[[#This Row],[11]],rounds_cum_time[11],1),"."))</f>
        <v>112.</v>
      </c>
      <c r="U85" s="141" t="str">
        <f>IF(ISBLANK(laps_times[[#This Row],[12]]),"DNF",CONCATENATE(RANK(rounds_cum_time[[#This Row],[12]],rounds_cum_time[12],1),"."))</f>
        <v>111.</v>
      </c>
      <c r="V85" s="141" t="str">
        <f>IF(ISBLANK(laps_times[[#This Row],[13]]),"DNF",CONCATENATE(RANK(rounds_cum_time[[#This Row],[13]],rounds_cum_time[13],1),"."))</f>
        <v>110.</v>
      </c>
      <c r="W85" s="141" t="str">
        <f>IF(ISBLANK(laps_times[[#This Row],[14]]),"DNF",CONCATENATE(RANK(rounds_cum_time[[#This Row],[14]],rounds_cum_time[14],1),"."))</f>
        <v>109.</v>
      </c>
      <c r="X85" s="141" t="str">
        <f>IF(ISBLANK(laps_times[[#This Row],[15]]),"DNF",CONCATENATE(RANK(rounds_cum_time[[#This Row],[15]],rounds_cum_time[15],1),"."))</f>
        <v>108.</v>
      </c>
      <c r="Y85" s="141" t="str">
        <f>IF(ISBLANK(laps_times[[#This Row],[16]]),"DNF",CONCATENATE(RANK(rounds_cum_time[[#This Row],[16]],rounds_cum_time[16],1),"."))</f>
        <v>108.</v>
      </c>
      <c r="Z85" s="141" t="str">
        <f>IF(ISBLANK(laps_times[[#This Row],[17]]),"DNF",CONCATENATE(RANK(rounds_cum_time[[#This Row],[17]],rounds_cum_time[17],1),"."))</f>
        <v>108.</v>
      </c>
      <c r="AA85" s="141" t="str">
        <f>IF(ISBLANK(laps_times[[#This Row],[18]]),"DNF",CONCATENATE(RANK(rounds_cum_time[[#This Row],[18]],rounds_cum_time[18],1),"."))</f>
        <v>108.</v>
      </c>
      <c r="AB85" s="141" t="str">
        <f>IF(ISBLANK(laps_times[[#This Row],[19]]),"DNF",CONCATENATE(RANK(rounds_cum_time[[#This Row],[19]],rounds_cum_time[19],1),"."))</f>
        <v>108.</v>
      </c>
      <c r="AC85" s="141" t="str">
        <f>IF(ISBLANK(laps_times[[#This Row],[20]]),"DNF",CONCATENATE(RANK(rounds_cum_time[[#This Row],[20]],rounds_cum_time[20],1),"."))</f>
        <v>107.</v>
      </c>
      <c r="AD85" s="141" t="str">
        <f>IF(ISBLANK(laps_times[[#This Row],[21]]),"DNF",CONCATENATE(RANK(rounds_cum_time[[#This Row],[21]],rounds_cum_time[21],1),"."))</f>
        <v>107.</v>
      </c>
      <c r="AE85" s="141" t="str">
        <f>IF(ISBLANK(laps_times[[#This Row],[22]]),"DNF",CONCATENATE(RANK(rounds_cum_time[[#This Row],[22]],rounds_cum_time[22],1),"."))</f>
        <v>107.</v>
      </c>
      <c r="AF85" s="141" t="str">
        <f>IF(ISBLANK(laps_times[[#This Row],[23]]),"DNF",CONCATENATE(RANK(rounds_cum_time[[#This Row],[23]],rounds_cum_time[23],1),"."))</f>
        <v>107.</v>
      </c>
      <c r="AG85" s="141" t="str">
        <f>IF(ISBLANK(laps_times[[#This Row],[24]]),"DNF",CONCATENATE(RANK(rounds_cum_time[[#This Row],[24]],rounds_cum_time[24],1),"."))</f>
        <v>106.</v>
      </c>
      <c r="AH85" s="141" t="str">
        <f>IF(ISBLANK(laps_times[[#This Row],[25]]),"DNF",CONCATENATE(RANK(rounds_cum_time[[#This Row],[25]],rounds_cum_time[25],1),"."))</f>
        <v>106.</v>
      </c>
      <c r="AI85" s="141" t="str">
        <f>IF(ISBLANK(laps_times[[#This Row],[26]]),"DNF",CONCATENATE(RANK(rounds_cum_time[[#This Row],[26]],rounds_cum_time[26],1),"."))</f>
        <v>104.</v>
      </c>
      <c r="AJ85" s="141" t="str">
        <f>IF(ISBLANK(laps_times[[#This Row],[27]]),"DNF",CONCATENATE(RANK(rounds_cum_time[[#This Row],[27]],rounds_cum_time[27],1),"."))</f>
        <v>104.</v>
      </c>
      <c r="AK85" s="141" t="str">
        <f>IF(ISBLANK(laps_times[[#This Row],[28]]),"DNF",CONCATENATE(RANK(rounds_cum_time[[#This Row],[28]],rounds_cum_time[28],1),"."))</f>
        <v>104.</v>
      </c>
      <c r="AL85" s="141" t="str">
        <f>IF(ISBLANK(laps_times[[#This Row],[29]]),"DNF",CONCATENATE(RANK(rounds_cum_time[[#This Row],[29]],rounds_cum_time[29],1),"."))</f>
        <v>103.</v>
      </c>
      <c r="AM85" s="141" t="str">
        <f>IF(ISBLANK(laps_times[[#This Row],[30]]),"DNF",CONCATENATE(RANK(rounds_cum_time[[#This Row],[30]],rounds_cum_time[30],1),"."))</f>
        <v>103.</v>
      </c>
      <c r="AN85" s="141" t="str">
        <f>IF(ISBLANK(laps_times[[#This Row],[31]]),"DNF",CONCATENATE(RANK(rounds_cum_time[[#This Row],[31]],rounds_cum_time[31],1),"."))</f>
        <v>100.</v>
      </c>
      <c r="AO85" s="141" t="str">
        <f>IF(ISBLANK(laps_times[[#This Row],[32]]),"DNF",CONCATENATE(RANK(rounds_cum_time[[#This Row],[32]],rounds_cum_time[32],1),"."))</f>
        <v>99.</v>
      </c>
      <c r="AP85" s="141" t="str">
        <f>IF(ISBLANK(laps_times[[#This Row],[33]]),"DNF",CONCATENATE(RANK(rounds_cum_time[[#This Row],[33]],rounds_cum_time[33],1),"."))</f>
        <v>98.</v>
      </c>
      <c r="AQ85" s="141" t="str">
        <f>IF(ISBLANK(laps_times[[#This Row],[34]]),"DNF",CONCATENATE(RANK(rounds_cum_time[[#This Row],[34]],rounds_cum_time[34],1),"."))</f>
        <v>98.</v>
      </c>
      <c r="AR85" s="141" t="str">
        <f>IF(ISBLANK(laps_times[[#This Row],[35]]),"DNF",CONCATENATE(RANK(rounds_cum_time[[#This Row],[35]],rounds_cum_time[35],1),"."))</f>
        <v>98.</v>
      </c>
      <c r="AS85" s="141" t="str">
        <f>IF(ISBLANK(laps_times[[#This Row],[36]]),"DNF",CONCATENATE(RANK(rounds_cum_time[[#This Row],[36]],rounds_cum_time[36],1),"."))</f>
        <v>98.</v>
      </c>
      <c r="AT85" s="141" t="str">
        <f>IF(ISBLANK(laps_times[[#This Row],[37]]),"DNF",CONCATENATE(RANK(rounds_cum_time[[#This Row],[37]],rounds_cum_time[37],1),"."))</f>
        <v>98.</v>
      </c>
      <c r="AU85" s="141" t="str">
        <f>IF(ISBLANK(laps_times[[#This Row],[38]]),"DNF",CONCATENATE(RANK(rounds_cum_time[[#This Row],[38]],rounds_cum_time[38],1),"."))</f>
        <v>97.</v>
      </c>
      <c r="AV85" s="141" t="str">
        <f>IF(ISBLANK(laps_times[[#This Row],[39]]),"DNF",CONCATENATE(RANK(rounds_cum_time[[#This Row],[39]],rounds_cum_time[39],1),"."))</f>
        <v>97.</v>
      </c>
      <c r="AW85" s="141" t="str">
        <f>IF(ISBLANK(laps_times[[#This Row],[40]]),"DNF",CONCATENATE(RANK(rounds_cum_time[[#This Row],[40]],rounds_cum_time[40],1),"."))</f>
        <v>97.</v>
      </c>
      <c r="AX85" s="141" t="str">
        <f>IF(ISBLANK(laps_times[[#This Row],[41]]),"DNF",CONCATENATE(RANK(rounds_cum_time[[#This Row],[41]],rounds_cum_time[41],1),"."))</f>
        <v>96.</v>
      </c>
      <c r="AY85" s="141" t="str">
        <f>IF(ISBLANK(laps_times[[#This Row],[42]]),"DNF",CONCATENATE(RANK(rounds_cum_time[[#This Row],[42]],rounds_cum_time[42],1),"."))</f>
        <v>96.</v>
      </c>
      <c r="AZ85" s="141" t="str">
        <f>IF(ISBLANK(laps_times[[#This Row],[43]]),"DNF",CONCATENATE(RANK(rounds_cum_time[[#This Row],[43]],rounds_cum_time[43],1),"."))</f>
        <v>96.</v>
      </c>
      <c r="BA85" s="141" t="str">
        <f>IF(ISBLANK(laps_times[[#This Row],[44]]),"DNF",CONCATENATE(RANK(rounds_cum_time[[#This Row],[44]],rounds_cum_time[44],1),"."))</f>
        <v>94.</v>
      </c>
      <c r="BB85" s="141" t="str">
        <f>IF(ISBLANK(laps_times[[#This Row],[45]]),"DNF",CONCATENATE(RANK(rounds_cum_time[[#This Row],[45]],rounds_cum_time[45],1),"."))</f>
        <v>92.</v>
      </c>
      <c r="BC85" s="141" t="str">
        <f>IF(ISBLANK(laps_times[[#This Row],[46]]),"DNF",CONCATENATE(RANK(rounds_cum_time[[#This Row],[46]],rounds_cum_time[46],1),"."))</f>
        <v>92.</v>
      </c>
      <c r="BD85" s="141" t="str">
        <f>IF(ISBLANK(laps_times[[#This Row],[47]]),"DNF",CONCATENATE(RANK(rounds_cum_time[[#This Row],[47]],rounds_cum_time[47],1),"."))</f>
        <v>92.</v>
      </c>
      <c r="BE85" s="141" t="str">
        <f>IF(ISBLANK(laps_times[[#This Row],[48]]),"DNF",CONCATENATE(RANK(rounds_cum_time[[#This Row],[48]],rounds_cum_time[48],1),"."))</f>
        <v>91.</v>
      </c>
      <c r="BF85" s="141" t="str">
        <f>IF(ISBLANK(laps_times[[#This Row],[49]]),"DNF",CONCATENATE(RANK(rounds_cum_time[[#This Row],[49]],rounds_cum_time[49],1),"."))</f>
        <v>89.</v>
      </c>
      <c r="BG85" s="141" t="str">
        <f>IF(ISBLANK(laps_times[[#This Row],[50]]),"DNF",CONCATENATE(RANK(rounds_cum_time[[#This Row],[50]],rounds_cum_time[50],1),"."))</f>
        <v>89.</v>
      </c>
      <c r="BH85" s="141" t="str">
        <f>IF(ISBLANK(laps_times[[#This Row],[51]]),"DNF",CONCATENATE(RANK(rounds_cum_time[[#This Row],[51]],rounds_cum_time[51],1),"."))</f>
        <v>90.</v>
      </c>
      <c r="BI85" s="141" t="str">
        <f>IF(ISBLANK(laps_times[[#This Row],[52]]),"DNF",CONCATENATE(RANK(rounds_cum_time[[#This Row],[52]],rounds_cum_time[52],1),"."))</f>
        <v>89.</v>
      </c>
      <c r="BJ85" s="141" t="str">
        <f>IF(ISBLANK(laps_times[[#This Row],[53]]),"DNF",CONCATENATE(RANK(rounds_cum_time[[#This Row],[53]],rounds_cum_time[53],1),"."))</f>
        <v>89.</v>
      </c>
      <c r="BK85" s="141" t="str">
        <f>IF(ISBLANK(laps_times[[#This Row],[54]]),"DNF",CONCATENATE(RANK(rounds_cum_time[[#This Row],[54]],rounds_cum_time[54],1),"."))</f>
        <v>88.</v>
      </c>
      <c r="BL85" s="141" t="str">
        <f>IF(ISBLANK(laps_times[[#This Row],[55]]),"DNF",CONCATENATE(RANK(rounds_cum_time[[#This Row],[55]],rounds_cum_time[55],1),"."))</f>
        <v>87.</v>
      </c>
      <c r="BM85" s="141" t="str">
        <f>IF(ISBLANK(laps_times[[#This Row],[56]]),"DNF",CONCATENATE(RANK(rounds_cum_time[[#This Row],[56]],rounds_cum_time[56],1),"."))</f>
        <v>87.</v>
      </c>
      <c r="BN85" s="141" t="str">
        <f>IF(ISBLANK(laps_times[[#This Row],[57]]),"DNF",CONCATENATE(RANK(rounds_cum_time[[#This Row],[57]],rounds_cum_time[57],1),"."))</f>
        <v>87.</v>
      </c>
      <c r="BO85" s="141" t="str">
        <f>IF(ISBLANK(laps_times[[#This Row],[58]]),"DNF",CONCATENATE(RANK(rounds_cum_time[[#This Row],[58]],rounds_cum_time[58],1),"."))</f>
        <v>86.</v>
      </c>
      <c r="BP85" s="141" t="str">
        <f>IF(ISBLANK(laps_times[[#This Row],[59]]),"DNF",CONCATENATE(RANK(rounds_cum_time[[#This Row],[59]],rounds_cum_time[59],1),"."))</f>
        <v>85.</v>
      </c>
      <c r="BQ85" s="141" t="str">
        <f>IF(ISBLANK(laps_times[[#This Row],[60]]),"DNF",CONCATENATE(RANK(rounds_cum_time[[#This Row],[60]],rounds_cum_time[60],1),"."))</f>
        <v>83.</v>
      </c>
      <c r="BR85" s="141" t="str">
        <f>IF(ISBLANK(laps_times[[#This Row],[61]]),"DNF",CONCATENATE(RANK(rounds_cum_time[[#This Row],[61]],rounds_cum_time[61],1),"."))</f>
        <v>82.</v>
      </c>
      <c r="BS85" s="141" t="str">
        <f>IF(ISBLANK(laps_times[[#This Row],[62]]),"DNF",CONCATENATE(RANK(rounds_cum_time[[#This Row],[62]],rounds_cum_time[62],1),"."))</f>
        <v>81.</v>
      </c>
      <c r="BT85" s="142" t="str">
        <f>IF(ISBLANK(laps_times[[#This Row],[63]]),"DNF",CONCATENATE(RANK(rounds_cum_time[[#This Row],[63]],rounds_cum_time[63],1),"."))</f>
        <v>80.</v>
      </c>
    </row>
    <row r="86" spans="2:72" x14ac:dyDescent="0.2">
      <c r="B86" s="130">
        <f>laps_times[[#This Row],[poř]]</f>
        <v>81</v>
      </c>
      <c r="C86" s="140">
        <f>laps_times[[#This Row],[s.č.]]</f>
        <v>90</v>
      </c>
      <c r="D86" s="131" t="str">
        <f>laps_times[[#This Row],[jméno]]</f>
        <v>Ulma Tomáš</v>
      </c>
      <c r="E86" s="132">
        <f>laps_times[[#This Row],[roč]]</f>
        <v>1964</v>
      </c>
      <c r="F86" s="132" t="str">
        <f>laps_times[[#This Row],[kat]]</f>
        <v>M4</v>
      </c>
      <c r="G86" s="132">
        <f>laps_times[[#This Row],[poř_kat]]</f>
        <v>18</v>
      </c>
      <c r="H86" s="131" t="str">
        <f>IF(ISBLANK(laps_times[[#This Row],[klub]]),"-",laps_times[[#This Row],[klub]])</f>
        <v>-</v>
      </c>
      <c r="I86" s="134">
        <f>laps_times[[#This Row],[celk. čas]]</f>
        <v>0.16262709490740743</v>
      </c>
      <c r="J86" s="141" t="str">
        <f>IF(ISBLANK(laps_times[[#This Row],[1]]),"DNF",CONCATENATE(RANK(rounds_cum_time[[#This Row],[1]],rounds_cum_time[1],1),"."))</f>
        <v>75.</v>
      </c>
      <c r="K86" s="141" t="str">
        <f>IF(ISBLANK(laps_times[[#This Row],[2]]),"DNF",CONCATENATE(RANK(rounds_cum_time[[#This Row],[2]],rounds_cum_time[2],1),"."))</f>
        <v>75.</v>
      </c>
      <c r="L86" s="141" t="str">
        <f>IF(ISBLANK(laps_times[[#This Row],[3]]),"DNF",CONCATENATE(RANK(rounds_cum_time[[#This Row],[3]],rounds_cum_time[3],1),"."))</f>
        <v>77.</v>
      </c>
      <c r="M86" s="141" t="str">
        <f>IF(ISBLANK(laps_times[[#This Row],[4]]),"DNF",CONCATENATE(RANK(rounds_cum_time[[#This Row],[4]],rounds_cum_time[4],1),"."))</f>
        <v>81.</v>
      </c>
      <c r="N86" s="141" t="str">
        <f>IF(ISBLANK(laps_times[[#This Row],[5]]),"DNF",CONCATENATE(RANK(rounds_cum_time[[#This Row],[5]],rounds_cum_time[5],1),"."))</f>
        <v>85.</v>
      </c>
      <c r="O86" s="141" t="str">
        <f>IF(ISBLANK(laps_times[[#This Row],[6]]),"DNF",CONCATENATE(RANK(rounds_cum_time[[#This Row],[6]],rounds_cum_time[6],1),"."))</f>
        <v>86.</v>
      </c>
      <c r="P86" s="141" t="str">
        <f>IF(ISBLANK(laps_times[[#This Row],[7]]),"DNF",CONCATENATE(RANK(rounds_cum_time[[#This Row],[7]],rounds_cum_time[7],1),"."))</f>
        <v>87.</v>
      </c>
      <c r="Q86" s="141" t="str">
        <f>IF(ISBLANK(laps_times[[#This Row],[8]]),"DNF",CONCATENATE(RANK(rounds_cum_time[[#This Row],[8]],rounds_cum_time[8],1),"."))</f>
        <v>88.</v>
      </c>
      <c r="R86" s="141" t="str">
        <f>IF(ISBLANK(laps_times[[#This Row],[9]]),"DNF",CONCATENATE(RANK(rounds_cum_time[[#This Row],[9]],rounds_cum_time[9],1),"."))</f>
        <v>88.</v>
      </c>
      <c r="S86" s="141" t="str">
        <f>IF(ISBLANK(laps_times[[#This Row],[10]]),"DNF",CONCATENATE(RANK(rounds_cum_time[[#This Row],[10]],rounds_cum_time[10],1),"."))</f>
        <v>88.</v>
      </c>
      <c r="T86" s="141" t="str">
        <f>IF(ISBLANK(laps_times[[#This Row],[11]]),"DNF",CONCATENATE(RANK(rounds_cum_time[[#This Row],[11]],rounds_cum_time[11],1),"."))</f>
        <v>89.</v>
      </c>
      <c r="U86" s="141" t="str">
        <f>IF(ISBLANK(laps_times[[#This Row],[12]]),"DNF",CONCATENATE(RANK(rounds_cum_time[[#This Row],[12]],rounds_cum_time[12],1),"."))</f>
        <v>88.</v>
      </c>
      <c r="V86" s="141" t="str">
        <f>IF(ISBLANK(laps_times[[#This Row],[13]]),"DNF",CONCATENATE(RANK(rounds_cum_time[[#This Row],[13]],rounds_cum_time[13],1),"."))</f>
        <v>87.</v>
      </c>
      <c r="W86" s="141" t="str">
        <f>IF(ISBLANK(laps_times[[#This Row],[14]]),"DNF",CONCATENATE(RANK(rounds_cum_time[[#This Row],[14]],rounds_cum_time[14],1),"."))</f>
        <v>86.</v>
      </c>
      <c r="X86" s="141" t="str">
        <f>IF(ISBLANK(laps_times[[#This Row],[15]]),"DNF",CONCATENATE(RANK(rounds_cum_time[[#This Row],[15]],rounds_cum_time[15],1),"."))</f>
        <v>86.</v>
      </c>
      <c r="Y86" s="141" t="str">
        <f>IF(ISBLANK(laps_times[[#This Row],[16]]),"DNF",CONCATENATE(RANK(rounds_cum_time[[#This Row],[16]],rounds_cum_time[16],1),"."))</f>
        <v>87.</v>
      </c>
      <c r="Z86" s="141" t="str">
        <f>IF(ISBLANK(laps_times[[#This Row],[17]]),"DNF",CONCATENATE(RANK(rounds_cum_time[[#This Row],[17]],rounds_cum_time[17],1),"."))</f>
        <v>87.</v>
      </c>
      <c r="AA86" s="141" t="str">
        <f>IF(ISBLANK(laps_times[[#This Row],[18]]),"DNF",CONCATENATE(RANK(rounds_cum_time[[#This Row],[18]],rounds_cum_time[18],1),"."))</f>
        <v>87.</v>
      </c>
      <c r="AB86" s="141" t="str">
        <f>IF(ISBLANK(laps_times[[#This Row],[19]]),"DNF",CONCATENATE(RANK(rounds_cum_time[[#This Row],[19]],rounds_cum_time[19],1),"."))</f>
        <v>87.</v>
      </c>
      <c r="AC86" s="141" t="str">
        <f>IF(ISBLANK(laps_times[[#This Row],[20]]),"DNF",CONCATENATE(RANK(rounds_cum_time[[#This Row],[20]],rounds_cum_time[20],1),"."))</f>
        <v>87.</v>
      </c>
      <c r="AD86" s="141" t="str">
        <f>IF(ISBLANK(laps_times[[#This Row],[21]]),"DNF",CONCATENATE(RANK(rounds_cum_time[[#This Row],[21]],rounds_cum_time[21],1),"."))</f>
        <v>86.</v>
      </c>
      <c r="AE86" s="141" t="str">
        <f>IF(ISBLANK(laps_times[[#This Row],[22]]),"DNF",CONCATENATE(RANK(rounds_cum_time[[#This Row],[22]],rounds_cum_time[22],1),"."))</f>
        <v>86.</v>
      </c>
      <c r="AF86" s="141" t="str">
        <f>IF(ISBLANK(laps_times[[#This Row],[23]]),"DNF",CONCATENATE(RANK(rounds_cum_time[[#This Row],[23]],rounds_cum_time[23],1),"."))</f>
        <v>86.</v>
      </c>
      <c r="AG86" s="141" t="str">
        <f>IF(ISBLANK(laps_times[[#This Row],[24]]),"DNF",CONCATENATE(RANK(rounds_cum_time[[#This Row],[24]],rounds_cum_time[24],1),"."))</f>
        <v>86.</v>
      </c>
      <c r="AH86" s="141" t="str">
        <f>IF(ISBLANK(laps_times[[#This Row],[25]]),"DNF",CONCATENATE(RANK(rounds_cum_time[[#This Row],[25]],rounds_cum_time[25],1),"."))</f>
        <v>86.</v>
      </c>
      <c r="AI86" s="141" t="str">
        <f>IF(ISBLANK(laps_times[[#This Row],[26]]),"DNF",CONCATENATE(RANK(rounds_cum_time[[#This Row],[26]],rounds_cum_time[26],1),"."))</f>
        <v>86.</v>
      </c>
      <c r="AJ86" s="141" t="str">
        <f>IF(ISBLANK(laps_times[[#This Row],[27]]),"DNF",CONCATENATE(RANK(rounds_cum_time[[#This Row],[27]],rounds_cum_time[27],1),"."))</f>
        <v>86.</v>
      </c>
      <c r="AK86" s="141" t="str">
        <f>IF(ISBLANK(laps_times[[#This Row],[28]]),"DNF",CONCATENATE(RANK(rounds_cum_time[[#This Row],[28]],rounds_cum_time[28],1),"."))</f>
        <v>86.</v>
      </c>
      <c r="AL86" s="141" t="str">
        <f>IF(ISBLANK(laps_times[[#This Row],[29]]),"DNF",CONCATENATE(RANK(rounds_cum_time[[#This Row],[29]],rounds_cum_time[29],1),"."))</f>
        <v>86.</v>
      </c>
      <c r="AM86" s="141" t="str">
        <f>IF(ISBLANK(laps_times[[#This Row],[30]]),"DNF",CONCATENATE(RANK(rounds_cum_time[[#This Row],[30]],rounds_cum_time[30],1),"."))</f>
        <v>86.</v>
      </c>
      <c r="AN86" s="141" t="str">
        <f>IF(ISBLANK(laps_times[[#This Row],[31]]),"DNF",CONCATENATE(RANK(rounds_cum_time[[#This Row],[31]],rounds_cum_time[31],1),"."))</f>
        <v>88.</v>
      </c>
      <c r="AO86" s="141" t="str">
        <f>IF(ISBLANK(laps_times[[#This Row],[32]]),"DNF",CONCATENATE(RANK(rounds_cum_time[[#This Row],[32]],rounds_cum_time[32],1),"."))</f>
        <v>87.</v>
      </c>
      <c r="AP86" s="141" t="str">
        <f>IF(ISBLANK(laps_times[[#This Row],[33]]),"DNF",CONCATENATE(RANK(rounds_cum_time[[#This Row],[33]],rounds_cum_time[33],1),"."))</f>
        <v>87.</v>
      </c>
      <c r="AQ86" s="141" t="str">
        <f>IF(ISBLANK(laps_times[[#This Row],[34]]),"DNF",CONCATENATE(RANK(rounds_cum_time[[#This Row],[34]],rounds_cum_time[34],1),"."))</f>
        <v>88.</v>
      </c>
      <c r="AR86" s="141" t="str">
        <f>IF(ISBLANK(laps_times[[#This Row],[35]]),"DNF",CONCATENATE(RANK(rounds_cum_time[[#This Row],[35]],rounds_cum_time[35],1),"."))</f>
        <v>87.</v>
      </c>
      <c r="AS86" s="141" t="str">
        <f>IF(ISBLANK(laps_times[[#This Row],[36]]),"DNF",CONCATENATE(RANK(rounds_cum_time[[#This Row],[36]],rounds_cum_time[36],1),"."))</f>
        <v>87.</v>
      </c>
      <c r="AT86" s="141" t="str">
        <f>IF(ISBLANK(laps_times[[#This Row],[37]]),"DNF",CONCATENATE(RANK(rounds_cum_time[[#This Row],[37]],rounds_cum_time[37],1),"."))</f>
        <v>87.</v>
      </c>
      <c r="AU86" s="141" t="str">
        <f>IF(ISBLANK(laps_times[[#This Row],[38]]),"DNF",CONCATENATE(RANK(rounds_cum_time[[#This Row],[38]],rounds_cum_time[38],1),"."))</f>
        <v>88.</v>
      </c>
      <c r="AV86" s="141" t="str">
        <f>IF(ISBLANK(laps_times[[#This Row],[39]]),"DNF",CONCATENATE(RANK(rounds_cum_time[[#This Row],[39]],rounds_cum_time[39],1),"."))</f>
        <v>88.</v>
      </c>
      <c r="AW86" s="141" t="str">
        <f>IF(ISBLANK(laps_times[[#This Row],[40]]),"DNF",CONCATENATE(RANK(rounds_cum_time[[#This Row],[40]],rounds_cum_time[40],1),"."))</f>
        <v>88.</v>
      </c>
      <c r="AX86" s="141" t="str">
        <f>IF(ISBLANK(laps_times[[#This Row],[41]]),"DNF",CONCATENATE(RANK(rounds_cum_time[[#This Row],[41]],rounds_cum_time[41],1),"."))</f>
        <v>88.</v>
      </c>
      <c r="AY86" s="141" t="str">
        <f>IF(ISBLANK(laps_times[[#This Row],[42]]),"DNF",CONCATENATE(RANK(rounds_cum_time[[#This Row],[42]],rounds_cum_time[42],1),"."))</f>
        <v>88.</v>
      </c>
      <c r="AZ86" s="141" t="str">
        <f>IF(ISBLANK(laps_times[[#This Row],[43]]),"DNF",CONCATENATE(RANK(rounds_cum_time[[#This Row],[43]],rounds_cum_time[43],1),"."))</f>
        <v>88.</v>
      </c>
      <c r="BA86" s="141" t="str">
        <f>IF(ISBLANK(laps_times[[#This Row],[44]]),"DNF",CONCATENATE(RANK(rounds_cum_time[[#This Row],[44]],rounds_cum_time[44],1),"."))</f>
        <v>88.</v>
      </c>
      <c r="BB86" s="141" t="str">
        <f>IF(ISBLANK(laps_times[[#This Row],[45]]),"DNF",CONCATENATE(RANK(rounds_cum_time[[#This Row],[45]],rounds_cum_time[45],1),"."))</f>
        <v>88.</v>
      </c>
      <c r="BC86" s="141" t="str">
        <f>IF(ISBLANK(laps_times[[#This Row],[46]]),"DNF",CONCATENATE(RANK(rounds_cum_time[[#This Row],[46]],rounds_cum_time[46],1),"."))</f>
        <v>88.</v>
      </c>
      <c r="BD86" s="141" t="str">
        <f>IF(ISBLANK(laps_times[[#This Row],[47]]),"DNF",CONCATENATE(RANK(rounds_cum_time[[#This Row],[47]],rounds_cum_time[47],1),"."))</f>
        <v>87.</v>
      </c>
      <c r="BE86" s="141" t="str">
        <f>IF(ISBLANK(laps_times[[#This Row],[48]]),"DNF",CONCATENATE(RANK(rounds_cum_time[[#This Row],[48]],rounds_cum_time[48],1),"."))</f>
        <v>87.</v>
      </c>
      <c r="BF86" s="141" t="str">
        <f>IF(ISBLANK(laps_times[[#This Row],[49]]),"DNF",CONCATENATE(RANK(rounds_cum_time[[#This Row],[49]],rounds_cum_time[49],1),"."))</f>
        <v>86.</v>
      </c>
      <c r="BG86" s="141" t="str">
        <f>IF(ISBLANK(laps_times[[#This Row],[50]]),"DNF",CONCATENATE(RANK(rounds_cum_time[[#This Row],[50]],rounds_cum_time[50],1),"."))</f>
        <v>86.</v>
      </c>
      <c r="BH86" s="141" t="str">
        <f>IF(ISBLANK(laps_times[[#This Row],[51]]),"DNF",CONCATENATE(RANK(rounds_cum_time[[#This Row],[51]],rounds_cum_time[51],1),"."))</f>
        <v>86.</v>
      </c>
      <c r="BI86" s="141" t="str">
        <f>IF(ISBLANK(laps_times[[#This Row],[52]]),"DNF",CONCATENATE(RANK(rounds_cum_time[[#This Row],[52]],rounds_cum_time[52],1),"."))</f>
        <v>84.</v>
      </c>
      <c r="BJ86" s="141" t="str">
        <f>IF(ISBLANK(laps_times[[#This Row],[53]]),"DNF",CONCATENATE(RANK(rounds_cum_time[[#This Row],[53]],rounds_cum_time[53],1),"."))</f>
        <v>83.</v>
      </c>
      <c r="BK86" s="141" t="str">
        <f>IF(ISBLANK(laps_times[[#This Row],[54]]),"DNF",CONCATENATE(RANK(rounds_cum_time[[#This Row],[54]],rounds_cum_time[54],1),"."))</f>
        <v>84.</v>
      </c>
      <c r="BL86" s="141" t="str">
        <f>IF(ISBLANK(laps_times[[#This Row],[55]]),"DNF",CONCATENATE(RANK(rounds_cum_time[[#This Row],[55]],rounds_cum_time[55],1),"."))</f>
        <v>84.</v>
      </c>
      <c r="BM86" s="141" t="str">
        <f>IF(ISBLANK(laps_times[[#This Row],[56]]),"DNF",CONCATENATE(RANK(rounds_cum_time[[#This Row],[56]],rounds_cum_time[56],1),"."))</f>
        <v>83.</v>
      </c>
      <c r="BN86" s="141" t="str">
        <f>IF(ISBLANK(laps_times[[#This Row],[57]]),"DNF",CONCATENATE(RANK(rounds_cum_time[[#This Row],[57]],rounds_cum_time[57],1),"."))</f>
        <v>83.</v>
      </c>
      <c r="BO86" s="141" t="str">
        <f>IF(ISBLANK(laps_times[[#This Row],[58]]),"DNF",CONCATENATE(RANK(rounds_cum_time[[#This Row],[58]],rounds_cum_time[58],1),"."))</f>
        <v>81.</v>
      </c>
      <c r="BP86" s="141" t="str">
        <f>IF(ISBLANK(laps_times[[#This Row],[59]]),"DNF",CONCATENATE(RANK(rounds_cum_time[[#This Row],[59]],rounds_cum_time[59],1),"."))</f>
        <v>80.</v>
      </c>
      <c r="BQ86" s="141" t="str">
        <f>IF(ISBLANK(laps_times[[#This Row],[60]]),"DNF",CONCATENATE(RANK(rounds_cum_time[[#This Row],[60]],rounds_cum_time[60],1),"."))</f>
        <v>80.</v>
      </c>
      <c r="BR86" s="141" t="str">
        <f>IF(ISBLANK(laps_times[[#This Row],[61]]),"DNF",CONCATENATE(RANK(rounds_cum_time[[#This Row],[61]],rounds_cum_time[61],1),"."))</f>
        <v>80.</v>
      </c>
      <c r="BS86" s="141" t="str">
        <f>IF(ISBLANK(laps_times[[#This Row],[62]]),"DNF",CONCATENATE(RANK(rounds_cum_time[[#This Row],[62]],rounds_cum_time[62],1),"."))</f>
        <v>80.</v>
      </c>
      <c r="BT86" s="142" t="str">
        <f>IF(ISBLANK(laps_times[[#This Row],[63]]),"DNF",CONCATENATE(RANK(rounds_cum_time[[#This Row],[63]],rounds_cum_time[63],1),"."))</f>
        <v>81.</v>
      </c>
    </row>
    <row r="87" spans="2:72" x14ac:dyDescent="0.2">
      <c r="B87" s="130">
        <f>laps_times[[#This Row],[poř]]</f>
        <v>82</v>
      </c>
      <c r="C87" s="140">
        <f>laps_times[[#This Row],[s.č.]]</f>
        <v>41</v>
      </c>
      <c r="D87" s="131" t="str">
        <f>laps_times[[#This Row],[jméno]]</f>
        <v>Hýsková Šárka</v>
      </c>
      <c r="E87" s="132">
        <f>laps_times[[#This Row],[roč]]</f>
        <v>1964</v>
      </c>
      <c r="F87" s="132" t="str">
        <f>laps_times[[#This Row],[kat]]</f>
        <v>Z2</v>
      </c>
      <c r="G87" s="132">
        <f>laps_times[[#This Row],[poř_kat]]</f>
        <v>5</v>
      </c>
      <c r="H87" s="131" t="str">
        <f>IF(ISBLANK(laps_times[[#This Row],[klub]]),"-",laps_times[[#This Row],[klub]])</f>
        <v>Longrun</v>
      </c>
      <c r="I87" s="134">
        <f>laps_times[[#This Row],[celk. čas]]</f>
        <v>0.16306328703703704</v>
      </c>
      <c r="J87" s="141" t="str">
        <f>IF(ISBLANK(laps_times[[#This Row],[1]]),"DNF",CONCATENATE(RANK(rounds_cum_time[[#This Row],[1]],rounds_cum_time[1],1),"."))</f>
        <v>89.</v>
      </c>
      <c r="K87" s="141" t="str">
        <f>IF(ISBLANK(laps_times[[#This Row],[2]]),"DNF",CONCATENATE(RANK(rounds_cum_time[[#This Row],[2]],rounds_cum_time[2],1),"."))</f>
        <v>92.</v>
      </c>
      <c r="L87" s="141" t="str">
        <f>IF(ISBLANK(laps_times[[#This Row],[3]]),"DNF",CONCATENATE(RANK(rounds_cum_time[[#This Row],[3]],rounds_cum_time[3],1),"."))</f>
        <v>93.</v>
      </c>
      <c r="M87" s="141" t="str">
        <f>IF(ISBLANK(laps_times[[#This Row],[4]]),"DNF",CONCATENATE(RANK(rounds_cum_time[[#This Row],[4]],rounds_cum_time[4],1),"."))</f>
        <v>93.</v>
      </c>
      <c r="N87" s="141" t="str">
        <f>IF(ISBLANK(laps_times[[#This Row],[5]]),"DNF",CONCATENATE(RANK(rounds_cum_time[[#This Row],[5]],rounds_cum_time[5],1),"."))</f>
        <v>93.</v>
      </c>
      <c r="O87" s="141" t="str">
        <f>IF(ISBLANK(laps_times[[#This Row],[6]]),"DNF",CONCATENATE(RANK(rounds_cum_time[[#This Row],[6]],rounds_cum_time[6],1),"."))</f>
        <v>93.</v>
      </c>
      <c r="P87" s="141" t="str">
        <f>IF(ISBLANK(laps_times[[#This Row],[7]]),"DNF",CONCATENATE(RANK(rounds_cum_time[[#This Row],[7]],rounds_cum_time[7],1),"."))</f>
        <v>94.</v>
      </c>
      <c r="Q87" s="141" t="str">
        <f>IF(ISBLANK(laps_times[[#This Row],[8]]),"DNF",CONCATENATE(RANK(rounds_cum_time[[#This Row],[8]],rounds_cum_time[8],1),"."))</f>
        <v>95.</v>
      </c>
      <c r="R87" s="141" t="str">
        <f>IF(ISBLANK(laps_times[[#This Row],[9]]),"DNF",CONCATENATE(RANK(rounds_cum_time[[#This Row],[9]],rounds_cum_time[9],1),"."))</f>
        <v>93.</v>
      </c>
      <c r="S87" s="141" t="str">
        <f>IF(ISBLANK(laps_times[[#This Row],[10]]),"DNF",CONCATENATE(RANK(rounds_cum_time[[#This Row],[10]],rounds_cum_time[10],1),"."))</f>
        <v>94.</v>
      </c>
      <c r="T87" s="141" t="str">
        <f>IF(ISBLANK(laps_times[[#This Row],[11]]),"DNF",CONCATENATE(RANK(rounds_cum_time[[#This Row],[11]],rounds_cum_time[11],1),"."))</f>
        <v>94.</v>
      </c>
      <c r="U87" s="141" t="str">
        <f>IF(ISBLANK(laps_times[[#This Row],[12]]),"DNF",CONCATENATE(RANK(rounds_cum_time[[#This Row],[12]],rounds_cum_time[12],1),"."))</f>
        <v>93.</v>
      </c>
      <c r="V87" s="141" t="str">
        <f>IF(ISBLANK(laps_times[[#This Row],[13]]),"DNF",CONCATENATE(RANK(rounds_cum_time[[#This Row],[13]],rounds_cum_time[13],1),"."))</f>
        <v>93.</v>
      </c>
      <c r="W87" s="141" t="str">
        <f>IF(ISBLANK(laps_times[[#This Row],[14]]),"DNF",CONCATENATE(RANK(rounds_cum_time[[#This Row],[14]],rounds_cum_time[14],1),"."))</f>
        <v>91.</v>
      </c>
      <c r="X87" s="141" t="str">
        <f>IF(ISBLANK(laps_times[[#This Row],[15]]),"DNF",CONCATENATE(RANK(rounds_cum_time[[#This Row],[15]],rounds_cum_time[15],1),"."))</f>
        <v>91.</v>
      </c>
      <c r="Y87" s="141" t="str">
        <f>IF(ISBLANK(laps_times[[#This Row],[16]]),"DNF",CONCATENATE(RANK(rounds_cum_time[[#This Row],[16]],rounds_cum_time[16],1),"."))</f>
        <v>91.</v>
      </c>
      <c r="Z87" s="141" t="str">
        <f>IF(ISBLANK(laps_times[[#This Row],[17]]),"DNF",CONCATENATE(RANK(rounds_cum_time[[#This Row],[17]],rounds_cum_time[17],1),"."))</f>
        <v>91.</v>
      </c>
      <c r="AA87" s="141" t="str">
        <f>IF(ISBLANK(laps_times[[#This Row],[18]]),"DNF",CONCATENATE(RANK(rounds_cum_time[[#This Row],[18]],rounds_cum_time[18],1),"."))</f>
        <v>91.</v>
      </c>
      <c r="AB87" s="141" t="str">
        <f>IF(ISBLANK(laps_times[[#This Row],[19]]),"DNF",CONCATENATE(RANK(rounds_cum_time[[#This Row],[19]],rounds_cum_time[19],1),"."))</f>
        <v>92.</v>
      </c>
      <c r="AC87" s="141" t="str">
        <f>IF(ISBLANK(laps_times[[#This Row],[20]]),"DNF",CONCATENATE(RANK(rounds_cum_time[[#This Row],[20]],rounds_cum_time[20],1),"."))</f>
        <v>92.</v>
      </c>
      <c r="AD87" s="141" t="str">
        <f>IF(ISBLANK(laps_times[[#This Row],[21]]),"DNF",CONCATENATE(RANK(rounds_cum_time[[#This Row],[21]],rounds_cum_time[21],1),"."))</f>
        <v>91.</v>
      </c>
      <c r="AE87" s="141" t="str">
        <f>IF(ISBLANK(laps_times[[#This Row],[22]]),"DNF",CONCATENATE(RANK(rounds_cum_time[[#This Row],[22]],rounds_cum_time[22],1),"."))</f>
        <v>90.</v>
      </c>
      <c r="AF87" s="141" t="str">
        <f>IF(ISBLANK(laps_times[[#This Row],[23]]),"DNF",CONCATENATE(RANK(rounds_cum_time[[#This Row],[23]],rounds_cum_time[23],1),"."))</f>
        <v>90.</v>
      </c>
      <c r="AG87" s="141" t="str">
        <f>IF(ISBLANK(laps_times[[#This Row],[24]]),"DNF",CONCATENATE(RANK(rounds_cum_time[[#This Row],[24]],rounds_cum_time[24],1),"."))</f>
        <v>91.</v>
      </c>
      <c r="AH87" s="141" t="str">
        <f>IF(ISBLANK(laps_times[[#This Row],[25]]),"DNF",CONCATENATE(RANK(rounds_cum_time[[#This Row],[25]],rounds_cum_time[25],1),"."))</f>
        <v>91.</v>
      </c>
      <c r="AI87" s="141" t="str">
        <f>IF(ISBLANK(laps_times[[#This Row],[26]]),"DNF",CONCATENATE(RANK(rounds_cum_time[[#This Row],[26]],rounds_cum_time[26],1),"."))</f>
        <v>91.</v>
      </c>
      <c r="AJ87" s="141" t="str">
        <f>IF(ISBLANK(laps_times[[#This Row],[27]]),"DNF",CONCATENATE(RANK(rounds_cum_time[[#This Row],[27]],rounds_cum_time[27],1),"."))</f>
        <v>90.</v>
      </c>
      <c r="AK87" s="141" t="str">
        <f>IF(ISBLANK(laps_times[[#This Row],[28]]),"DNF",CONCATENATE(RANK(rounds_cum_time[[#This Row],[28]],rounds_cum_time[28],1),"."))</f>
        <v>91.</v>
      </c>
      <c r="AL87" s="141" t="str">
        <f>IF(ISBLANK(laps_times[[#This Row],[29]]),"DNF",CONCATENATE(RANK(rounds_cum_time[[#This Row],[29]],rounds_cum_time[29],1),"."))</f>
        <v>91.</v>
      </c>
      <c r="AM87" s="141" t="str">
        <f>IF(ISBLANK(laps_times[[#This Row],[30]]),"DNF",CONCATENATE(RANK(rounds_cum_time[[#This Row],[30]],rounds_cum_time[30],1),"."))</f>
        <v>91.</v>
      </c>
      <c r="AN87" s="141" t="str">
        <f>IF(ISBLANK(laps_times[[#This Row],[31]]),"DNF",CONCATENATE(RANK(rounds_cum_time[[#This Row],[31]],rounds_cum_time[31],1),"."))</f>
        <v>91.</v>
      </c>
      <c r="AO87" s="141" t="str">
        <f>IF(ISBLANK(laps_times[[#This Row],[32]]),"DNF",CONCATENATE(RANK(rounds_cum_time[[#This Row],[32]],rounds_cum_time[32],1),"."))</f>
        <v>91.</v>
      </c>
      <c r="AP87" s="141" t="str">
        <f>IF(ISBLANK(laps_times[[#This Row],[33]]),"DNF",CONCATENATE(RANK(rounds_cum_time[[#This Row],[33]],rounds_cum_time[33],1),"."))</f>
        <v>91.</v>
      </c>
      <c r="AQ87" s="141" t="str">
        <f>IF(ISBLANK(laps_times[[#This Row],[34]]),"DNF",CONCATENATE(RANK(rounds_cum_time[[#This Row],[34]],rounds_cum_time[34],1),"."))</f>
        <v>91.</v>
      </c>
      <c r="AR87" s="141" t="str">
        <f>IF(ISBLANK(laps_times[[#This Row],[35]]),"DNF",CONCATENATE(RANK(rounds_cum_time[[#This Row],[35]],rounds_cum_time[35],1),"."))</f>
        <v>91.</v>
      </c>
      <c r="AS87" s="141" t="str">
        <f>IF(ISBLANK(laps_times[[#This Row],[36]]),"DNF",CONCATENATE(RANK(rounds_cum_time[[#This Row],[36]],rounds_cum_time[36],1),"."))</f>
        <v>89.</v>
      </c>
      <c r="AT87" s="141" t="str">
        <f>IF(ISBLANK(laps_times[[#This Row],[37]]),"DNF",CONCATENATE(RANK(rounds_cum_time[[#This Row],[37]],rounds_cum_time[37],1),"."))</f>
        <v>89.</v>
      </c>
      <c r="AU87" s="141" t="str">
        <f>IF(ISBLANK(laps_times[[#This Row],[38]]),"DNF",CONCATENATE(RANK(rounds_cum_time[[#This Row],[38]],rounds_cum_time[38],1),"."))</f>
        <v>89.</v>
      </c>
      <c r="AV87" s="141" t="str">
        <f>IF(ISBLANK(laps_times[[#This Row],[39]]),"DNF",CONCATENATE(RANK(rounds_cum_time[[#This Row],[39]],rounds_cum_time[39],1),"."))</f>
        <v>89.</v>
      </c>
      <c r="AW87" s="141" t="str">
        <f>IF(ISBLANK(laps_times[[#This Row],[40]]),"DNF",CONCATENATE(RANK(rounds_cum_time[[#This Row],[40]],rounds_cum_time[40],1),"."))</f>
        <v>89.</v>
      </c>
      <c r="AX87" s="141" t="str">
        <f>IF(ISBLANK(laps_times[[#This Row],[41]]),"DNF",CONCATENATE(RANK(rounds_cum_time[[#This Row],[41]],rounds_cum_time[41],1),"."))</f>
        <v>89.</v>
      </c>
      <c r="AY87" s="141" t="str">
        <f>IF(ISBLANK(laps_times[[#This Row],[42]]),"DNF",CONCATENATE(RANK(rounds_cum_time[[#This Row],[42]],rounds_cum_time[42],1),"."))</f>
        <v>89.</v>
      </c>
      <c r="AZ87" s="141" t="str">
        <f>IF(ISBLANK(laps_times[[#This Row],[43]]),"DNF",CONCATENATE(RANK(rounds_cum_time[[#This Row],[43]],rounds_cum_time[43],1),"."))</f>
        <v>89.</v>
      </c>
      <c r="BA87" s="141" t="str">
        <f>IF(ISBLANK(laps_times[[#This Row],[44]]),"DNF",CONCATENATE(RANK(rounds_cum_time[[#This Row],[44]],rounds_cum_time[44],1),"."))</f>
        <v>89.</v>
      </c>
      <c r="BB87" s="141" t="str">
        <f>IF(ISBLANK(laps_times[[#This Row],[45]]),"DNF",CONCATENATE(RANK(rounds_cum_time[[#This Row],[45]],rounds_cum_time[45],1),"."))</f>
        <v>89.</v>
      </c>
      <c r="BC87" s="141" t="str">
        <f>IF(ISBLANK(laps_times[[#This Row],[46]]),"DNF",CONCATENATE(RANK(rounds_cum_time[[#This Row],[46]],rounds_cum_time[46],1),"."))</f>
        <v>89.</v>
      </c>
      <c r="BD87" s="141" t="str">
        <f>IF(ISBLANK(laps_times[[#This Row],[47]]),"DNF",CONCATENATE(RANK(rounds_cum_time[[#This Row],[47]],rounds_cum_time[47],1),"."))</f>
        <v>89.</v>
      </c>
      <c r="BE87" s="141" t="str">
        <f>IF(ISBLANK(laps_times[[#This Row],[48]]),"DNF",CONCATENATE(RANK(rounds_cum_time[[#This Row],[48]],rounds_cum_time[48],1),"."))</f>
        <v>88.</v>
      </c>
      <c r="BF87" s="141" t="str">
        <f>IF(ISBLANK(laps_times[[#This Row],[49]]),"DNF",CONCATENATE(RANK(rounds_cum_time[[#This Row],[49]],rounds_cum_time[49],1),"."))</f>
        <v>87.</v>
      </c>
      <c r="BG87" s="141" t="str">
        <f>IF(ISBLANK(laps_times[[#This Row],[50]]),"DNF",CONCATENATE(RANK(rounds_cum_time[[#This Row],[50]],rounds_cum_time[50],1),"."))</f>
        <v>87.</v>
      </c>
      <c r="BH87" s="141" t="str">
        <f>IF(ISBLANK(laps_times[[#This Row],[51]]),"DNF",CONCATENATE(RANK(rounds_cum_time[[#This Row],[51]],rounds_cum_time[51],1),"."))</f>
        <v>87.</v>
      </c>
      <c r="BI87" s="141" t="str">
        <f>IF(ISBLANK(laps_times[[#This Row],[52]]),"DNF",CONCATENATE(RANK(rounds_cum_time[[#This Row],[52]],rounds_cum_time[52],1),"."))</f>
        <v>86.</v>
      </c>
      <c r="BJ87" s="141" t="str">
        <f>IF(ISBLANK(laps_times[[#This Row],[53]]),"DNF",CONCATENATE(RANK(rounds_cum_time[[#This Row],[53]],rounds_cum_time[53],1),"."))</f>
        <v>85.</v>
      </c>
      <c r="BK87" s="141" t="str">
        <f>IF(ISBLANK(laps_times[[#This Row],[54]]),"DNF",CONCATENATE(RANK(rounds_cum_time[[#This Row],[54]],rounds_cum_time[54],1),"."))</f>
        <v>85.</v>
      </c>
      <c r="BL87" s="141" t="str">
        <f>IF(ISBLANK(laps_times[[#This Row],[55]]),"DNF",CONCATENATE(RANK(rounds_cum_time[[#This Row],[55]],rounds_cum_time[55],1),"."))</f>
        <v>85.</v>
      </c>
      <c r="BM87" s="141" t="str">
        <f>IF(ISBLANK(laps_times[[#This Row],[56]]),"DNF",CONCATENATE(RANK(rounds_cum_time[[#This Row],[56]],rounds_cum_time[56],1),"."))</f>
        <v>84.</v>
      </c>
      <c r="BN87" s="141" t="str">
        <f>IF(ISBLANK(laps_times[[#This Row],[57]]),"DNF",CONCATENATE(RANK(rounds_cum_time[[#This Row],[57]],rounds_cum_time[57],1),"."))</f>
        <v>84.</v>
      </c>
      <c r="BO87" s="141" t="str">
        <f>IF(ISBLANK(laps_times[[#This Row],[58]]),"DNF",CONCATENATE(RANK(rounds_cum_time[[#This Row],[58]],rounds_cum_time[58],1),"."))</f>
        <v>83.</v>
      </c>
      <c r="BP87" s="141" t="str">
        <f>IF(ISBLANK(laps_times[[#This Row],[59]]),"DNF",CONCATENATE(RANK(rounds_cum_time[[#This Row],[59]],rounds_cum_time[59],1),"."))</f>
        <v>81.</v>
      </c>
      <c r="BQ87" s="141" t="str">
        <f>IF(ISBLANK(laps_times[[#This Row],[60]]),"DNF",CONCATENATE(RANK(rounds_cum_time[[#This Row],[60]],rounds_cum_time[60],1),"."))</f>
        <v>81.</v>
      </c>
      <c r="BR87" s="141" t="str">
        <f>IF(ISBLANK(laps_times[[#This Row],[61]]),"DNF",CONCATENATE(RANK(rounds_cum_time[[#This Row],[61]],rounds_cum_time[61],1),"."))</f>
        <v>81.</v>
      </c>
      <c r="BS87" s="141" t="str">
        <f>IF(ISBLANK(laps_times[[#This Row],[62]]),"DNF",CONCATENATE(RANK(rounds_cum_time[[#This Row],[62]],rounds_cum_time[62],1),"."))</f>
        <v>82.</v>
      </c>
      <c r="BT87" s="142" t="str">
        <f>IF(ISBLANK(laps_times[[#This Row],[63]]),"DNF",CONCATENATE(RANK(rounds_cum_time[[#This Row],[63]],rounds_cum_time[63],1),"."))</f>
        <v>82.</v>
      </c>
    </row>
    <row r="88" spans="2:72" x14ac:dyDescent="0.2">
      <c r="B88" s="130">
        <f>laps_times[[#This Row],[poř]]</f>
        <v>83</v>
      </c>
      <c r="C88" s="140">
        <f>laps_times[[#This Row],[s.č.]]</f>
        <v>48</v>
      </c>
      <c r="D88" s="131" t="str">
        <f>laps_times[[#This Row],[jméno]]</f>
        <v>Dlouhá Kateřina</v>
      </c>
      <c r="E88" s="132">
        <f>laps_times[[#This Row],[roč]]</f>
        <v>1985</v>
      </c>
      <c r="F88" s="132" t="str">
        <f>laps_times[[#This Row],[kat]]</f>
        <v>Z1</v>
      </c>
      <c r="G88" s="132">
        <f>laps_times[[#This Row],[poř_kat]]</f>
        <v>5</v>
      </c>
      <c r="H88" s="131" t="str">
        <f>IF(ISBLANK(laps_times[[#This Row],[klub]]),"-",laps_times[[#This Row],[klub]])</f>
        <v>Maratón klub Kladno</v>
      </c>
      <c r="I88" s="134">
        <f>laps_times[[#This Row],[celk. čas]]</f>
        <v>0.16340885416666667</v>
      </c>
      <c r="J88" s="141" t="str">
        <f>IF(ISBLANK(laps_times[[#This Row],[1]]),"DNF",CONCATENATE(RANK(rounds_cum_time[[#This Row],[1]],rounds_cum_time[1],1),"."))</f>
        <v>115.</v>
      </c>
      <c r="K88" s="141" t="str">
        <f>IF(ISBLANK(laps_times[[#This Row],[2]]),"DNF",CONCATENATE(RANK(rounds_cum_time[[#This Row],[2]],rounds_cum_time[2],1),"."))</f>
        <v>115.</v>
      </c>
      <c r="L88" s="141" t="str">
        <f>IF(ISBLANK(laps_times[[#This Row],[3]]),"DNF",CONCATENATE(RANK(rounds_cum_time[[#This Row],[3]],rounds_cum_time[3],1),"."))</f>
        <v>114.</v>
      </c>
      <c r="M88" s="141" t="str">
        <f>IF(ISBLANK(laps_times[[#This Row],[4]]),"DNF",CONCATENATE(RANK(rounds_cum_time[[#This Row],[4]],rounds_cum_time[4],1),"."))</f>
        <v>114.</v>
      </c>
      <c r="N88" s="141" t="str">
        <f>IF(ISBLANK(laps_times[[#This Row],[5]]),"DNF",CONCATENATE(RANK(rounds_cum_time[[#This Row],[5]],rounds_cum_time[5],1),"."))</f>
        <v>114.</v>
      </c>
      <c r="O88" s="141" t="str">
        <f>IF(ISBLANK(laps_times[[#This Row],[6]]),"DNF",CONCATENATE(RANK(rounds_cum_time[[#This Row],[6]],rounds_cum_time[6],1),"."))</f>
        <v>109.</v>
      </c>
      <c r="P88" s="141" t="str">
        <f>IF(ISBLANK(laps_times[[#This Row],[7]]),"DNF",CONCATENATE(RANK(rounds_cum_time[[#This Row],[7]],rounds_cum_time[7],1),"."))</f>
        <v>109.</v>
      </c>
      <c r="Q88" s="141" t="str">
        <f>IF(ISBLANK(laps_times[[#This Row],[8]]),"DNF",CONCATENATE(RANK(rounds_cum_time[[#This Row],[8]],rounds_cum_time[8],1),"."))</f>
        <v>109.</v>
      </c>
      <c r="R88" s="141" t="str">
        <f>IF(ISBLANK(laps_times[[#This Row],[9]]),"DNF",CONCATENATE(RANK(rounds_cum_time[[#This Row],[9]],rounds_cum_time[9],1),"."))</f>
        <v>109.</v>
      </c>
      <c r="S88" s="141" t="str">
        <f>IF(ISBLANK(laps_times[[#This Row],[10]]),"DNF",CONCATENATE(RANK(rounds_cum_time[[#This Row],[10]],rounds_cum_time[10],1),"."))</f>
        <v>109.</v>
      </c>
      <c r="T88" s="141" t="str">
        <f>IF(ISBLANK(laps_times[[#This Row],[11]]),"DNF",CONCATENATE(RANK(rounds_cum_time[[#This Row],[11]],rounds_cum_time[11],1),"."))</f>
        <v>107.</v>
      </c>
      <c r="U88" s="141" t="str">
        <f>IF(ISBLANK(laps_times[[#This Row],[12]]),"DNF",CONCATENATE(RANK(rounds_cum_time[[#This Row],[12]],rounds_cum_time[12],1),"."))</f>
        <v>107.</v>
      </c>
      <c r="V88" s="141" t="str">
        <f>IF(ISBLANK(laps_times[[#This Row],[13]]),"DNF",CONCATENATE(RANK(rounds_cum_time[[#This Row],[13]],rounds_cum_time[13],1),"."))</f>
        <v>107.</v>
      </c>
      <c r="W88" s="141" t="str">
        <f>IF(ISBLANK(laps_times[[#This Row],[14]]),"DNF",CONCATENATE(RANK(rounds_cum_time[[#This Row],[14]],rounds_cum_time[14],1),"."))</f>
        <v>107.</v>
      </c>
      <c r="X88" s="141" t="str">
        <f>IF(ISBLANK(laps_times[[#This Row],[15]]),"DNF",CONCATENATE(RANK(rounds_cum_time[[#This Row],[15]],rounds_cum_time[15],1),"."))</f>
        <v>107.</v>
      </c>
      <c r="Y88" s="141" t="str">
        <f>IF(ISBLANK(laps_times[[#This Row],[16]]),"DNF",CONCATENATE(RANK(rounds_cum_time[[#This Row],[16]],rounds_cum_time[16],1),"."))</f>
        <v>106.</v>
      </c>
      <c r="Z88" s="141" t="str">
        <f>IF(ISBLANK(laps_times[[#This Row],[17]]),"DNF",CONCATENATE(RANK(rounds_cum_time[[#This Row],[17]],rounds_cum_time[17],1),"."))</f>
        <v>104.</v>
      </c>
      <c r="AA88" s="141" t="str">
        <f>IF(ISBLANK(laps_times[[#This Row],[18]]),"DNF",CONCATENATE(RANK(rounds_cum_time[[#This Row],[18]],rounds_cum_time[18],1),"."))</f>
        <v>104.</v>
      </c>
      <c r="AB88" s="141" t="str">
        <f>IF(ISBLANK(laps_times[[#This Row],[19]]),"DNF",CONCATENATE(RANK(rounds_cum_time[[#This Row],[19]],rounds_cum_time[19],1),"."))</f>
        <v>103.</v>
      </c>
      <c r="AC88" s="141" t="str">
        <f>IF(ISBLANK(laps_times[[#This Row],[20]]),"DNF",CONCATENATE(RANK(rounds_cum_time[[#This Row],[20]],rounds_cum_time[20],1),"."))</f>
        <v>103.</v>
      </c>
      <c r="AD88" s="141" t="str">
        <f>IF(ISBLANK(laps_times[[#This Row],[21]]),"DNF",CONCATENATE(RANK(rounds_cum_time[[#This Row],[21]],rounds_cum_time[21],1),"."))</f>
        <v>103.</v>
      </c>
      <c r="AE88" s="141" t="str">
        <f>IF(ISBLANK(laps_times[[#This Row],[22]]),"DNF",CONCATENATE(RANK(rounds_cum_time[[#This Row],[22]],rounds_cum_time[22],1),"."))</f>
        <v>103.</v>
      </c>
      <c r="AF88" s="141" t="str">
        <f>IF(ISBLANK(laps_times[[#This Row],[23]]),"DNF",CONCATENATE(RANK(rounds_cum_time[[#This Row],[23]],rounds_cum_time[23],1),"."))</f>
        <v>103.</v>
      </c>
      <c r="AG88" s="141" t="str">
        <f>IF(ISBLANK(laps_times[[#This Row],[24]]),"DNF",CONCATENATE(RANK(rounds_cum_time[[#This Row],[24]],rounds_cum_time[24],1),"."))</f>
        <v>102.</v>
      </c>
      <c r="AH88" s="141" t="str">
        <f>IF(ISBLANK(laps_times[[#This Row],[25]]),"DNF",CONCATENATE(RANK(rounds_cum_time[[#This Row],[25]],rounds_cum_time[25],1),"."))</f>
        <v>100.</v>
      </c>
      <c r="AI88" s="141" t="str">
        <f>IF(ISBLANK(laps_times[[#This Row],[26]]),"DNF",CONCATENATE(RANK(rounds_cum_time[[#This Row],[26]],rounds_cum_time[26],1),"."))</f>
        <v>99.</v>
      </c>
      <c r="AJ88" s="141" t="str">
        <f>IF(ISBLANK(laps_times[[#This Row],[27]]),"DNF",CONCATENATE(RANK(rounds_cum_time[[#This Row],[27]],rounds_cum_time[27],1),"."))</f>
        <v>98.</v>
      </c>
      <c r="AK88" s="141" t="str">
        <f>IF(ISBLANK(laps_times[[#This Row],[28]]),"DNF",CONCATENATE(RANK(rounds_cum_time[[#This Row],[28]],rounds_cum_time[28],1),"."))</f>
        <v>96.</v>
      </c>
      <c r="AL88" s="141" t="str">
        <f>IF(ISBLANK(laps_times[[#This Row],[29]]),"DNF",CONCATENATE(RANK(rounds_cum_time[[#This Row],[29]],rounds_cum_time[29],1),"."))</f>
        <v>95.</v>
      </c>
      <c r="AM88" s="141" t="str">
        <f>IF(ISBLANK(laps_times[[#This Row],[30]]),"DNF",CONCATENATE(RANK(rounds_cum_time[[#This Row],[30]],rounds_cum_time[30],1),"."))</f>
        <v>96.</v>
      </c>
      <c r="AN88" s="141" t="str">
        <f>IF(ISBLANK(laps_times[[#This Row],[31]]),"DNF",CONCATENATE(RANK(rounds_cum_time[[#This Row],[31]],rounds_cum_time[31],1),"."))</f>
        <v>96.</v>
      </c>
      <c r="AO88" s="141" t="str">
        <f>IF(ISBLANK(laps_times[[#This Row],[32]]),"DNF",CONCATENATE(RANK(rounds_cum_time[[#This Row],[32]],rounds_cum_time[32],1),"."))</f>
        <v>95.</v>
      </c>
      <c r="AP88" s="141" t="str">
        <f>IF(ISBLANK(laps_times[[#This Row],[33]]),"DNF",CONCATENATE(RANK(rounds_cum_time[[#This Row],[33]],rounds_cum_time[33],1),"."))</f>
        <v>95.</v>
      </c>
      <c r="AQ88" s="141" t="str">
        <f>IF(ISBLANK(laps_times[[#This Row],[34]]),"DNF",CONCATENATE(RANK(rounds_cum_time[[#This Row],[34]],rounds_cum_time[34],1),"."))</f>
        <v>95.</v>
      </c>
      <c r="AR88" s="141" t="str">
        <f>IF(ISBLANK(laps_times[[#This Row],[35]]),"DNF",CONCATENATE(RANK(rounds_cum_time[[#This Row],[35]],rounds_cum_time[35],1),"."))</f>
        <v>95.</v>
      </c>
      <c r="AS88" s="141" t="str">
        <f>IF(ISBLANK(laps_times[[#This Row],[36]]),"DNF",CONCATENATE(RANK(rounds_cum_time[[#This Row],[36]],rounds_cum_time[36],1),"."))</f>
        <v>95.</v>
      </c>
      <c r="AT88" s="141" t="str">
        <f>IF(ISBLANK(laps_times[[#This Row],[37]]),"DNF",CONCATENATE(RANK(rounds_cum_time[[#This Row],[37]],rounds_cum_time[37],1),"."))</f>
        <v>95.</v>
      </c>
      <c r="AU88" s="141" t="str">
        <f>IF(ISBLANK(laps_times[[#This Row],[38]]),"DNF",CONCATENATE(RANK(rounds_cum_time[[#This Row],[38]],rounds_cum_time[38],1),"."))</f>
        <v>95.</v>
      </c>
      <c r="AV88" s="141" t="str">
        <f>IF(ISBLANK(laps_times[[#This Row],[39]]),"DNF",CONCATENATE(RANK(rounds_cum_time[[#This Row],[39]],rounds_cum_time[39],1),"."))</f>
        <v>95.</v>
      </c>
      <c r="AW88" s="141" t="str">
        <f>IF(ISBLANK(laps_times[[#This Row],[40]]),"DNF",CONCATENATE(RANK(rounds_cum_time[[#This Row],[40]],rounds_cum_time[40],1),"."))</f>
        <v>95.</v>
      </c>
      <c r="AX88" s="141" t="str">
        <f>IF(ISBLANK(laps_times[[#This Row],[41]]),"DNF",CONCATENATE(RANK(rounds_cum_time[[#This Row],[41]],rounds_cum_time[41],1),"."))</f>
        <v>95.</v>
      </c>
      <c r="AY88" s="141" t="str">
        <f>IF(ISBLANK(laps_times[[#This Row],[42]]),"DNF",CONCATENATE(RANK(rounds_cum_time[[#This Row],[42]],rounds_cum_time[42],1),"."))</f>
        <v>94.</v>
      </c>
      <c r="AZ88" s="141" t="str">
        <f>IF(ISBLANK(laps_times[[#This Row],[43]]),"DNF",CONCATENATE(RANK(rounds_cum_time[[#This Row],[43]],rounds_cum_time[43],1),"."))</f>
        <v>92.</v>
      </c>
      <c r="BA88" s="141" t="str">
        <f>IF(ISBLANK(laps_times[[#This Row],[44]]),"DNF",CONCATENATE(RANK(rounds_cum_time[[#This Row],[44]],rounds_cum_time[44],1),"."))</f>
        <v>92.</v>
      </c>
      <c r="BB88" s="141" t="str">
        <f>IF(ISBLANK(laps_times[[#This Row],[45]]),"DNF",CONCATENATE(RANK(rounds_cum_time[[#This Row],[45]],rounds_cum_time[45],1),"."))</f>
        <v>91.</v>
      </c>
      <c r="BC88" s="141" t="str">
        <f>IF(ISBLANK(laps_times[[#This Row],[46]]),"DNF",CONCATENATE(RANK(rounds_cum_time[[#This Row],[46]],rounds_cum_time[46],1),"."))</f>
        <v>90.</v>
      </c>
      <c r="BD88" s="141" t="str">
        <f>IF(ISBLANK(laps_times[[#This Row],[47]]),"DNF",CONCATENATE(RANK(rounds_cum_time[[#This Row],[47]],rounds_cum_time[47],1),"."))</f>
        <v>90.</v>
      </c>
      <c r="BE88" s="141" t="str">
        <f>IF(ISBLANK(laps_times[[#This Row],[48]]),"DNF",CONCATENATE(RANK(rounds_cum_time[[#This Row],[48]],rounds_cum_time[48],1),"."))</f>
        <v>90.</v>
      </c>
      <c r="BF88" s="141" t="str">
        <f>IF(ISBLANK(laps_times[[#This Row],[49]]),"DNF",CONCATENATE(RANK(rounds_cum_time[[#This Row],[49]],rounds_cum_time[49],1),"."))</f>
        <v>88.</v>
      </c>
      <c r="BG88" s="141" t="str">
        <f>IF(ISBLANK(laps_times[[#This Row],[50]]),"DNF",CONCATENATE(RANK(rounds_cum_time[[#This Row],[50]],rounds_cum_time[50],1),"."))</f>
        <v>88.</v>
      </c>
      <c r="BH88" s="141" t="str">
        <f>IF(ISBLANK(laps_times[[#This Row],[51]]),"DNF",CONCATENATE(RANK(rounds_cum_time[[#This Row],[51]],rounds_cum_time[51],1),"."))</f>
        <v>88.</v>
      </c>
      <c r="BI88" s="141" t="str">
        <f>IF(ISBLANK(laps_times[[#This Row],[52]]),"DNF",CONCATENATE(RANK(rounds_cum_time[[#This Row],[52]],rounds_cum_time[52],1),"."))</f>
        <v>88.</v>
      </c>
      <c r="BJ88" s="141" t="str">
        <f>IF(ISBLANK(laps_times[[#This Row],[53]]),"DNF",CONCATENATE(RANK(rounds_cum_time[[#This Row],[53]],rounds_cum_time[53],1),"."))</f>
        <v>88.</v>
      </c>
      <c r="BK88" s="141" t="str">
        <f>IF(ISBLANK(laps_times[[#This Row],[54]]),"DNF",CONCATENATE(RANK(rounds_cum_time[[#This Row],[54]],rounds_cum_time[54],1),"."))</f>
        <v>86.</v>
      </c>
      <c r="BL88" s="141" t="str">
        <f>IF(ISBLANK(laps_times[[#This Row],[55]]),"DNF",CONCATENATE(RANK(rounds_cum_time[[#This Row],[55]],rounds_cum_time[55],1),"."))</f>
        <v>86.</v>
      </c>
      <c r="BM88" s="141" t="str">
        <f>IF(ISBLANK(laps_times[[#This Row],[56]]),"DNF",CONCATENATE(RANK(rounds_cum_time[[#This Row],[56]],rounds_cum_time[56],1),"."))</f>
        <v>85.</v>
      </c>
      <c r="BN88" s="141" t="str">
        <f>IF(ISBLANK(laps_times[[#This Row],[57]]),"DNF",CONCATENATE(RANK(rounds_cum_time[[#This Row],[57]],rounds_cum_time[57],1),"."))</f>
        <v>85.</v>
      </c>
      <c r="BO88" s="141" t="str">
        <f>IF(ISBLANK(laps_times[[#This Row],[58]]),"DNF",CONCATENATE(RANK(rounds_cum_time[[#This Row],[58]],rounds_cum_time[58],1),"."))</f>
        <v>85.</v>
      </c>
      <c r="BP88" s="141" t="str">
        <f>IF(ISBLANK(laps_times[[#This Row],[59]]),"DNF",CONCATENATE(RANK(rounds_cum_time[[#This Row],[59]],rounds_cum_time[59],1),"."))</f>
        <v>84.</v>
      </c>
      <c r="BQ88" s="141" t="str">
        <f>IF(ISBLANK(laps_times[[#This Row],[60]]),"DNF",CONCATENATE(RANK(rounds_cum_time[[#This Row],[60]],rounds_cum_time[60],1),"."))</f>
        <v>84.</v>
      </c>
      <c r="BR88" s="141" t="str">
        <f>IF(ISBLANK(laps_times[[#This Row],[61]]),"DNF",CONCATENATE(RANK(rounds_cum_time[[#This Row],[61]],rounds_cum_time[61],1),"."))</f>
        <v>84.</v>
      </c>
      <c r="BS88" s="141" t="str">
        <f>IF(ISBLANK(laps_times[[#This Row],[62]]),"DNF",CONCATENATE(RANK(rounds_cum_time[[#This Row],[62]],rounds_cum_time[62],1),"."))</f>
        <v>85.</v>
      </c>
      <c r="BT88" s="142" t="str">
        <f>IF(ISBLANK(laps_times[[#This Row],[63]]),"DNF",CONCATENATE(RANK(rounds_cum_time[[#This Row],[63]],rounds_cum_time[63],1),"."))</f>
        <v>83.</v>
      </c>
    </row>
    <row r="89" spans="2:72" x14ac:dyDescent="0.2">
      <c r="B89" s="130">
        <f>laps_times[[#This Row],[poř]]</f>
        <v>84</v>
      </c>
      <c r="C89" s="140">
        <f>laps_times[[#This Row],[s.č.]]</f>
        <v>101</v>
      </c>
      <c r="D89" s="131" t="str">
        <f>laps_times[[#This Row],[jméno]]</f>
        <v>Houska David</v>
      </c>
      <c r="E89" s="132">
        <f>laps_times[[#This Row],[roč]]</f>
        <v>1973</v>
      </c>
      <c r="F89" s="132" t="str">
        <f>laps_times[[#This Row],[kat]]</f>
        <v>M3</v>
      </c>
      <c r="G89" s="132">
        <f>laps_times[[#This Row],[poř_kat]]</f>
        <v>30</v>
      </c>
      <c r="H89" s="131" t="str">
        <f>IF(ISBLANK(laps_times[[#This Row],[klub]]),"-",laps_times[[#This Row],[klub]])</f>
        <v>SC Algund</v>
      </c>
      <c r="I89" s="134">
        <f>laps_times[[#This Row],[celk. čas]]</f>
        <v>0.16353648148148148</v>
      </c>
      <c r="J89" s="141" t="str">
        <f>IF(ISBLANK(laps_times[[#This Row],[1]]),"DNF",CONCATENATE(RANK(rounds_cum_time[[#This Row],[1]],rounds_cum_time[1],1),"."))</f>
        <v>90.</v>
      </c>
      <c r="K89" s="141" t="str">
        <f>IF(ISBLANK(laps_times[[#This Row],[2]]),"DNF",CONCATENATE(RANK(rounds_cum_time[[#This Row],[2]],rounds_cum_time[2],1),"."))</f>
        <v>87.</v>
      </c>
      <c r="L89" s="141" t="str">
        <f>IF(ISBLANK(laps_times[[#This Row],[3]]),"DNF",CONCATENATE(RANK(rounds_cum_time[[#This Row],[3]],rounds_cum_time[3],1),"."))</f>
        <v>86.</v>
      </c>
      <c r="M89" s="141" t="str">
        <f>IF(ISBLANK(laps_times[[#This Row],[4]]),"DNF",CONCATENATE(RANK(rounds_cum_time[[#This Row],[4]],rounds_cum_time[4],1),"."))</f>
        <v>84.</v>
      </c>
      <c r="N89" s="141" t="str">
        <f>IF(ISBLANK(laps_times[[#This Row],[5]]),"DNF",CONCATENATE(RANK(rounds_cum_time[[#This Row],[5]],rounds_cum_time[5],1),"."))</f>
        <v>84.</v>
      </c>
      <c r="O89" s="141" t="str">
        <f>IF(ISBLANK(laps_times[[#This Row],[6]]),"DNF",CONCATENATE(RANK(rounds_cum_time[[#This Row],[6]],rounds_cum_time[6],1),"."))</f>
        <v>84.</v>
      </c>
      <c r="P89" s="141" t="str">
        <f>IF(ISBLANK(laps_times[[#This Row],[7]]),"DNF",CONCATENATE(RANK(rounds_cum_time[[#This Row],[7]],rounds_cum_time[7],1),"."))</f>
        <v>85.</v>
      </c>
      <c r="Q89" s="141" t="str">
        <f>IF(ISBLANK(laps_times[[#This Row],[8]]),"DNF",CONCATENATE(RANK(rounds_cum_time[[#This Row],[8]],rounds_cum_time[8],1),"."))</f>
        <v>85.</v>
      </c>
      <c r="R89" s="141" t="str">
        <f>IF(ISBLANK(laps_times[[#This Row],[9]]),"DNF",CONCATENATE(RANK(rounds_cum_time[[#This Row],[9]],rounds_cum_time[9],1),"."))</f>
        <v>85.</v>
      </c>
      <c r="S89" s="141" t="str">
        <f>IF(ISBLANK(laps_times[[#This Row],[10]]),"DNF",CONCATENATE(RANK(rounds_cum_time[[#This Row],[10]],rounds_cum_time[10],1),"."))</f>
        <v>87.</v>
      </c>
      <c r="T89" s="141" t="str">
        <f>IF(ISBLANK(laps_times[[#This Row],[11]]),"DNF",CONCATENATE(RANK(rounds_cum_time[[#This Row],[11]],rounds_cum_time[11],1),"."))</f>
        <v>90.</v>
      </c>
      <c r="U89" s="141" t="str">
        <f>IF(ISBLANK(laps_times[[#This Row],[12]]),"DNF",CONCATENATE(RANK(rounds_cum_time[[#This Row],[12]],rounds_cum_time[12],1),"."))</f>
        <v>90.</v>
      </c>
      <c r="V89" s="141" t="str">
        <f>IF(ISBLANK(laps_times[[#This Row],[13]]),"DNF",CONCATENATE(RANK(rounds_cum_time[[#This Row],[13]],rounds_cum_time[13],1),"."))</f>
        <v>89.</v>
      </c>
      <c r="W89" s="141" t="str">
        <f>IF(ISBLANK(laps_times[[#This Row],[14]]),"DNF",CONCATENATE(RANK(rounds_cum_time[[#This Row],[14]],rounds_cum_time[14],1),"."))</f>
        <v>89.</v>
      </c>
      <c r="X89" s="141" t="str">
        <f>IF(ISBLANK(laps_times[[#This Row],[15]]),"DNF",CONCATENATE(RANK(rounds_cum_time[[#This Row],[15]],rounds_cum_time[15],1),"."))</f>
        <v>89.</v>
      </c>
      <c r="Y89" s="141" t="str">
        <f>IF(ISBLANK(laps_times[[#This Row],[16]]),"DNF",CONCATENATE(RANK(rounds_cum_time[[#This Row],[16]],rounds_cum_time[16],1),"."))</f>
        <v>88.</v>
      </c>
      <c r="Z89" s="141" t="str">
        <f>IF(ISBLANK(laps_times[[#This Row],[17]]),"DNF",CONCATENATE(RANK(rounds_cum_time[[#This Row],[17]],rounds_cum_time[17],1),"."))</f>
        <v>88.</v>
      </c>
      <c r="AA89" s="141" t="str">
        <f>IF(ISBLANK(laps_times[[#This Row],[18]]),"DNF",CONCATENATE(RANK(rounds_cum_time[[#This Row],[18]],rounds_cum_time[18],1),"."))</f>
        <v>88.</v>
      </c>
      <c r="AB89" s="141" t="str">
        <f>IF(ISBLANK(laps_times[[#This Row],[19]]),"DNF",CONCATENATE(RANK(rounds_cum_time[[#This Row],[19]],rounds_cum_time[19],1),"."))</f>
        <v>88.</v>
      </c>
      <c r="AC89" s="141" t="str">
        <f>IF(ISBLANK(laps_times[[#This Row],[20]]),"DNF",CONCATENATE(RANK(rounds_cum_time[[#This Row],[20]],rounds_cum_time[20],1),"."))</f>
        <v>88.</v>
      </c>
      <c r="AD89" s="141" t="str">
        <f>IF(ISBLANK(laps_times[[#This Row],[21]]),"DNF",CONCATENATE(RANK(rounds_cum_time[[#This Row],[21]],rounds_cum_time[21],1),"."))</f>
        <v>101.</v>
      </c>
      <c r="AE89" s="141" t="str">
        <f>IF(ISBLANK(laps_times[[#This Row],[22]]),"DNF",CONCATENATE(RANK(rounds_cum_time[[#This Row],[22]],rounds_cum_time[22],1),"."))</f>
        <v>100.</v>
      </c>
      <c r="AF89" s="141" t="str">
        <f>IF(ISBLANK(laps_times[[#This Row],[23]]),"DNF",CONCATENATE(RANK(rounds_cum_time[[#This Row],[23]],rounds_cum_time[23],1),"."))</f>
        <v>100.</v>
      </c>
      <c r="AG89" s="141" t="str">
        <f>IF(ISBLANK(laps_times[[#This Row],[24]]),"DNF",CONCATENATE(RANK(rounds_cum_time[[#This Row],[24]],rounds_cum_time[24],1),"."))</f>
        <v>98.</v>
      </c>
      <c r="AH89" s="141" t="str">
        <f>IF(ISBLANK(laps_times[[#This Row],[25]]),"DNF",CONCATENATE(RANK(rounds_cum_time[[#This Row],[25]],rounds_cum_time[25],1),"."))</f>
        <v>97.</v>
      </c>
      <c r="AI89" s="141" t="str">
        <f>IF(ISBLANK(laps_times[[#This Row],[26]]),"DNF",CONCATENATE(RANK(rounds_cum_time[[#This Row],[26]],rounds_cum_time[26],1),"."))</f>
        <v>95.</v>
      </c>
      <c r="AJ89" s="141" t="str">
        <f>IF(ISBLANK(laps_times[[#This Row],[27]]),"DNF",CONCATENATE(RANK(rounds_cum_time[[#This Row],[27]],rounds_cum_time[27],1),"."))</f>
        <v>99.</v>
      </c>
      <c r="AK89" s="141" t="str">
        <f>IF(ISBLANK(laps_times[[#This Row],[28]]),"DNF",CONCATENATE(RANK(rounds_cum_time[[#This Row],[28]],rounds_cum_time[28],1),"."))</f>
        <v>98.</v>
      </c>
      <c r="AL89" s="141" t="str">
        <f>IF(ISBLANK(laps_times[[#This Row],[29]]),"DNF",CONCATENATE(RANK(rounds_cum_time[[#This Row],[29]],rounds_cum_time[29],1),"."))</f>
        <v>97.</v>
      </c>
      <c r="AM89" s="141" t="str">
        <f>IF(ISBLANK(laps_times[[#This Row],[30]]),"DNF",CONCATENATE(RANK(rounds_cum_time[[#This Row],[30]],rounds_cum_time[30],1),"."))</f>
        <v>95.</v>
      </c>
      <c r="AN89" s="141" t="str">
        <f>IF(ISBLANK(laps_times[[#This Row],[31]]),"DNF",CONCATENATE(RANK(rounds_cum_time[[#This Row],[31]],rounds_cum_time[31],1),"."))</f>
        <v>95.</v>
      </c>
      <c r="AO89" s="141" t="str">
        <f>IF(ISBLANK(laps_times[[#This Row],[32]]),"DNF",CONCATENATE(RANK(rounds_cum_time[[#This Row],[32]],rounds_cum_time[32],1),"."))</f>
        <v>94.</v>
      </c>
      <c r="AP89" s="141" t="str">
        <f>IF(ISBLANK(laps_times[[#This Row],[33]]),"DNF",CONCATENATE(RANK(rounds_cum_time[[#This Row],[33]],rounds_cum_time[33],1),"."))</f>
        <v>94.</v>
      </c>
      <c r="AQ89" s="141" t="str">
        <f>IF(ISBLANK(laps_times[[#This Row],[34]]),"DNF",CONCATENATE(RANK(rounds_cum_time[[#This Row],[34]],rounds_cum_time[34],1),"."))</f>
        <v>93.</v>
      </c>
      <c r="AR89" s="141" t="str">
        <f>IF(ISBLANK(laps_times[[#This Row],[35]]),"DNF",CONCATENATE(RANK(rounds_cum_time[[#This Row],[35]],rounds_cum_time[35],1),"."))</f>
        <v>93.</v>
      </c>
      <c r="AS89" s="141" t="str">
        <f>IF(ISBLANK(laps_times[[#This Row],[36]]),"DNF",CONCATENATE(RANK(rounds_cum_time[[#This Row],[36]],rounds_cum_time[36],1),"."))</f>
        <v>93.</v>
      </c>
      <c r="AT89" s="141" t="str">
        <f>IF(ISBLANK(laps_times[[#This Row],[37]]),"DNF",CONCATENATE(RANK(rounds_cum_time[[#This Row],[37]],rounds_cum_time[37],1),"."))</f>
        <v>93.</v>
      </c>
      <c r="AU89" s="141" t="str">
        <f>IF(ISBLANK(laps_times[[#This Row],[38]]),"DNF",CONCATENATE(RANK(rounds_cum_time[[#This Row],[38]],rounds_cum_time[38],1),"."))</f>
        <v>93.</v>
      </c>
      <c r="AV89" s="141" t="str">
        <f>IF(ISBLANK(laps_times[[#This Row],[39]]),"DNF",CONCATENATE(RANK(rounds_cum_time[[#This Row],[39]],rounds_cum_time[39],1),"."))</f>
        <v>92.</v>
      </c>
      <c r="AW89" s="141" t="str">
        <f>IF(ISBLANK(laps_times[[#This Row],[40]]),"DNF",CONCATENATE(RANK(rounds_cum_time[[#This Row],[40]],rounds_cum_time[40],1),"."))</f>
        <v>92.</v>
      </c>
      <c r="AX89" s="141" t="str">
        <f>IF(ISBLANK(laps_times[[#This Row],[41]]),"DNF",CONCATENATE(RANK(rounds_cum_time[[#This Row],[41]],rounds_cum_time[41],1),"."))</f>
        <v>90.</v>
      </c>
      <c r="AY89" s="141" t="str">
        <f>IF(ISBLANK(laps_times[[#This Row],[42]]),"DNF",CONCATENATE(RANK(rounds_cum_time[[#This Row],[42]],rounds_cum_time[42],1),"."))</f>
        <v>90.</v>
      </c>
      <c r="AZ89" s="141" t="str">
        <f>IF(ISBLANK(laps_times[[#This Row],[43]]),"DNF",CONCATENATE(RANK(rounds_cum_time[[#This Row],[43]],rounds_cum_time[43],1),"."))</f>
        <v>90.</v>
      </c>
      <c r="BA89" s="141" t="str">
        <f>IF(ISBLANK(laps_times[[#This Row],[44]]),"DNF",CONCATENATE(RANK(rounds_cum_time[[#This Row],[44]],rounds_cum_time[44],1),"."))</f>
        <v>90.</v>
      </c>
      <c r="BB89" s="141" t="str">
        <f>IF(ISBLANK(laps_times[[#This Row],[45]]),"DNF",CONCATENATE(RANK(rounds_cum_time[[#This Row],[45]],rounds_cum_time[45],1),"."))</f>
        <v>90.</v>
      </c>
      <c r="BC89" s="141" t="str">
        <f>IF(ISBLANK(laps_times[[#This Row],[46]]),"DNF",CONCATENATE(RANK(rounds_cum_time[[#This Row],[46]],rounds_cum_time[46],1),"."))</f>
        <v>91.</v>
      </c>
      <c r="BD89" s="141" t="str">
        <f>IF(ISBLANK(laps_times[[#This Row],[47]]),"DNF",CONCATENATE(RANK(rounds_cum_time[[#This Row],[47]],rounds_cum_time[47],1),"."))</f>
        <v>91.</v>
      </c>
      <c r="BE89" s="141" t="str">
        <f>IF(ISBLANK(laps_times[[#This Row],[48]]),"DNF",CONCATENATE(RANK(rounds_cum_time[[#This Row],[48]],rounds_cum_time[48],1),"."))</f>
        <v>92.</v>
      </c>
      <c r="BF89" s="141" t="str">
        <f>IF(ISBLANK(laps_times[[#This Row],[49]]),"DNF",CONCATENATE(RANK(rounds_cum_time[[#This Row],[49]],rounds_cum_time[49],1),"."))</f>
        <v>90.</v>
      </c>
      <c r="BG89" s="141" t="str">
        <f>IF(ISBLANK(laps_times[[#This Row],[50]]),"DNF",CONCATENATE(RANK(rounds_cum_time[[#This Row],[50]],rounds_cum_time[50],1),"."))</f>
        <v>90.</v>
      </c>
      <c r="BH89" s="141" t="str">
        <f>IF(ISBLANK(laps_times[[#This Row],[51]]),"DNF",CONCATENATE(RANK(rounds_cum_time[[#This Row],[51]],rounds_cum_time[51],1),"."))</f>
        <v>91.</v>
      </c>
      <c r="BI89" s="141" t="str">
        <f>IF(ISBLANK(laps_times[[#This Row],[52]]),"DNF",CONCATENATE(RANK(rounds_cum_time[[#This Row],[52]],rounds_cum_time[52],1),"."))</f>
        <v>91.</v>
      </c>
      <c r="BJ89" s="141" t="str">
        <f>IF(ISBLANK(laps_times[[#This Row],[53]]),"DNF",CONCATENATE(RANK(rounds_cum_time[[#This Row],[53]],rounds_cum_time[53],1),"."))</f>
        <v>90.</v>
      </c>
      <c r="BK89" s="141" t="str">
        <f>IF(ISBLANK(laps_times[[#This Row],[54]]),"DNF",CONCATENATE(RANK(rounds_cum_time[[#This Row],[54]],rounds_cum_time[54],1),"."))</f>
        <v>90.</v>
      </c>
      <c r="BL89" s="141" t="str">
        <f>IF(ISBLANK(laps_times[[#This Row],[55]]),"DNF",CONCATENATE(RANK(rounds_cum_time[[#This Row],[55]],rounds_cum_time[55],1),"."))</f>
        <v>88.</v>
      </c>
      <c r="BM89" s="141" t="str">
        <f>IF(ISBLANK(laps_times[[#This Row],[56]]),"DNF",CONCATENATE(RANK(rounds_cum_time[[#This Row],[56]],rounds_cum_time[56],1),"."))</f>
        <v>88.</v>
      </c>
      <c r="BN89" s="141" t="str">
        <f>IF(ISBLANK(laps_times[[#This Row],[57]]),"DNF",CONCATENATE(RANK(rounds_cum_time[[#This Row],[57]],rounds_cum_time[57],1),"."))</f>
        <v>86.</v>
      </c>
      <c r="BO89" s="141" t="str">
        <f>IF(ISBLANK(laps_times[[#This Row],[58]]),"DNF",CONCATENATE(RANK(rounds_cum_time[[#This Row],[58]],rounds_cum_time[58],1),"."))</f>
        <v>87.</v>
      </c>
      <c r="BP89" s="141" t="str">
        <f>IF(ISBLANK(laps_times[[#This Row],[59]]),"DNF",CONCATENATE(RANK(rounds_cum_time[[#This Row],[59]],rounds_cum_time[59],1),"."))</f>
        <v>86.</v>
      </c>
      <c r="BQ89" s="141" t="str">
        <f>IF(ISBLANK(laps_times[[#This Row],[60]]),"DNF",CONCATENATE(RANK(rounds_cum_time[[#This Row],[60]],rounds_cum_time[60],1),"."))</f>
        <v>85.</v>
      </c>
      <c r="BR89" s="141" t="str">
        <f>IF(ISBLANK(laps_times[[#This Row],[61]]),"DNF",CONCATENATE(RANK(rounds_cum_time[[#This Row],[61]],rounds_cum_time[61],1),"."))</f>
        <v>85.</v>
      </c>
      <c r="BS89" s="141" t="str">
        <f>IF(ISBLANK(laps_times[[#This Row],[62]]),"DNF",CONCATENATE(RANK(rounds_cum_time[[#This Row],[62]],rounds_cum_time[62],1),"."))</f>
        <v>84.</v>
      </c>
      <c r="BT89" s="142" t="str">
        <f>IF(ISBLANK(laps_times[[#This Row],[63]]),"DNF",CONCATENATE(RANK(rounds_cum_time[[#This Row],[63]],rounds_cum_time[63],1),"."))</f>
        <v>84.</v>
      </c>
    </row>
    <row r="90" spans="2:72" x14ac:dyDescent="0.2">
      <c r="B90" s="130">
        <f>laps_times[[#This Row],[poř]]</f>
        <v>85</v>
      </c>
      <c r="C90" s="140">
        <f>laps_times[[#This Row],[s.č.]]</f>
        <v>83</v>
      </c>
      <c r="D90" s="131" t="str">
        <f>laps_times[[#This Row],[jméno]]</f>
        <v>Bálek Oldřich</v>
      </c>
      <c r="E90" s="132">
        <f>laps_times[[#This Row],[roč]]</f>
        <v>1972</v>
      </c>
      <c r="F90" s="132" t="str">
        <f>laps_times[[#This Row],[kat]]</f>
        <v>M3</v>
      </c>
      <c r="G90" s="132">
        <f>laps_times[[#This Row],[poř_kat]]</f>
        <v>31</v>
      </c>
      <c r="H90" s="131" t="str">
        <f>IF(ISBLANK(laps_times[[#This Row],[klub]]),"-",laps_times[[#This Row],[klub]])</f>
        <v>-</v>
      </c>
      <c r="I90" s="134">
        <f>laps_times[[#This Row],[celk. čas]]</f>
        <v>0.16369554398148148</v>
      </c>
      <c r="J90" s="141" t="str">
        <f>IF(ISBLANK(laps_times[[#This Row],[1]]),"DNF",CONCATENATE(RANK(rounds_cum_time[[#This Row],[1]],rounds_cum_time[1],1),"."))</f>
        <v>68.</v>
      </c>
      <c r="K90" s="141" t="str">
        <f>IF(ISBLANK(laps_times[[#This Row],[2]]),"DNF",CONCATENATE(RANK(rounds_cum_time[[#This Row],[2]],rounds_cum_time[2],1),"."))</f>
        <v>63.</v>
      </c>
      <c r="L90" s="141" t="str">
        <f>IF(ISBLANK(laps_times[[#This Row],[3]]),"DNF",CONCATENATE(RANK(rounds_cum_time[[#This Row],[3]],rounds_cum_time[3],1),"."))</f>
        <v>65.</v>
      </c>
      <c r="M90" s="141" t="str">
        <f>IF(ISBLANK(laps_times[[#This Row],[4]]),"DNF",CONCATENATE(RANK(rounds_cum_time[[#This Row],[4]],rounds_cum_time[4],1),"."))</f>
        <v>64.</v>
      </c>
      <c r="N90" s="141" t="str">
        <f>IF(ISBLANK(laps_times[[#This Row],[5]]),"DNF",CONCATENATE(RANK(rounds_cum_time[[#This Row],[5]],rounds_cum_time[5],1),"."))</f>
        <v>64.</v>
      </c>
      <c r="O90" s="141" t="str">
        <f>IF(ISBLANK(laps_times[[#This Row],[6]]),"DNF",CONCATENATE(RANK(rounds_cum_time[[#This Row],[6]],rounds_cum_time[6],1),"."))</f>
        <v>61.</v>
      </c>
      <c r="P90" s="141" t="str">
        <f>IF(ISBLANK(laps_times[[#This Row],[7]]),"DNF",CONCATENATE(RANK(rounds_cum_time[[#This Row],[7]],rounds_cum_time[7],1),"."))</f>
        <v>60.</v>
      </c>
      <c r="Q90" s="141" t="str">
        <f>IF(ISBLANK(laps_times[[#This Row],[8]]),"DNF",CONCATENATE(RANK(rounds_cum_time[[#This Row],[8]],rounds_cum_time[8],1),"."))</f>
        <v>59.</v>
      </c>
      <c r="R90" s="141" t="str">
        <f>IF(ISBLANK(laps_times[[#This Row],[9]]),"DNF",CONCATENATE(RANK(rounds_cum_time[[#This Row],[9]],rounds_cum_time[9],1),"."))</f>
        <v>59.</v>
      </c>
      <c r="S90" s="141" t="str">
        <f>IF(ISBLANK(laps_times[[#This Row],[10]]),"DNF",CONCATENATE(RANK(rounds_cum_time[[#This Row],[10]],rounds_cum_time[10],1),"."))</f>
        <v>59.</v>
      </c>
      <c r="T90" s="141" t="str">
        <f>IF(ISBLANK(laps_times[[#This Row],[11]]),"DNF",CONCATENATE(RANK(rounds_cum_time[[#This Row],[11]],rounds_cum_time[11],1),"."))</f>
        <v>58.</v>
      </c>
      <c r="U90" s="141" t="str">
        <f>IF(ISBLANK(laps_times[[#This Row],[12]]),"DNF",CONCATENATE(RANK(rounds_cum_time[[#This Row],[12]],rounds_cum_time[12],1),"."))</f>
        <v>62.</v>
      </c>
      <c r="V90" s="141" t="str">
        <f>IF(ISBLANK(laps_times[[#This Row],[13]]),"DNF",CONCATENATE(RANK(rounds_cum_time[[#This Row],[13]],rounds_cum_time[13],1),"."))</f>
        <v>65.</v>
      </c>
      <c r="W90" s="141" t="str">
        <f>IF(ISBLANK(laps_times[[#This Row],[14]]),"DNF",CONCATENATE(RANK(rounds_cum_time[[#This Row],[14]],rounds_cum_time[14],1),"."))</f>
        <v>67.</v>
      </c>
      <c r="X90" s="141" t="str">
        <f>IF(ISBLANK(laps_times[[#This Row],[15]]),"DNF",CONCATENATE(RANK(rounds_cum_time[[#This Row],[15]],rounds_cum_time[15],1),"."))</f>
        <v>69.</v>
      </c>
      <c r="Y90" s="141" t="str">
        <f>IF(ISBLANK(laps_times[[#This Row],[16]]),"DNF",CONCATENATE(RANK(rounds_cum_time[[#This Row],[16]],rounds_cum_time[16],1),"."))</f>
        <v>68.</v>
      </c>
      <c r="Z90" s="141" t="str">
        <f>IF(ISBLANK(laps_times[[#This Row],[17]]),"DNF",CONCATENATE(RANK(rounds_cum_time[[#This Row],[17]],rounds_cum_time[17],1),"."))</f>
        <v>68.</v>
      </c>
      <c r="AA90" s="141" t="str">
        <f>IF(ISBLANK(laps_times[[#This Row],[18]]),"DNF",CONCATENATE(RANK(rounds_cum_time[[#This Row],[18]],rounds_cum_time[18],1),"."))</f>
        <v>68.</v>
      </c>
      <c r="AB90" s="141" t="str">
        <f>IF(ISBLANK(laps_times[[#This Row],[19]]),"DNF",CONCATENATE(RANK(rounds_cum_time[[#This Row],[19]],rounds_cum_time[19],1),"."))</f>
        <v>67.</v>
      </c>
      <c r="AC90" s="141" t="str">
        <f>IF(ISBLANK(laps_times[[#This Row],[20]]),"DNF",CONCATENATE(RANK(rounds_cum_time[[#This Row],[20]],rounds_cum_time[20],1),"."))</f>
        <v>65.</v>
      </c>
      <c r="AD90" s="141" t="str">
        <f>IF(ISBLANK(laps_times[[#This Row],[21]]),"DNF",CONCATENATE(RANK(rounds_cum_time[[#This Row],[21]],rounds_cum_time[21],1),"."))</f>
        <v>64.</v>
      </c>
      <c r="AE90" s="141" t="str">
        <f>IF(ISBLANK(laps_times[[#This Row],[22]]),"DNF",CONCATENATE(RANK(rounds_cum_time[[#This Row],[22]],rounds_cum_time[22],1),"."))</f>
        <v>65.</v>
      </c>
      <c r="AF90" s="141" t="str">
        <f>IF(ISBLANK(laps_times[[#This Row],[23]]),"DNF",CONCATENATE(RANK(rounds_cum_time[[#This Row],[23]],rounds_cum_time[23],1),"."))</f>
        <v>66.</v>
      </c>
      <c r="AG90" s="141" t="str">
        <f>IF(ISBLANK(laps_times[[#This Row],[24]]),"DNF",CONCATENATE(RANK(rounds_cum_time[[#This Row],[24]],rounds_cum_time[24],1),"."))</f>
        <v>66.</v>
      </c>
      <c r="AH90" s="141" t="str">
        <f>IF(ISBLANK(laps_times[[#This Row],[25]]),"DNF",CONCATENATE(RANK(rounds_cum_time[[#This Row],[25]],rounds_cum_time[25],1),"."))</f>
        <v>67.</v>
      </c>
      <c r="AI90" s="141" t="str">
        <f>IF(ISBLANK(laps_times[[#This Row],[26]]),"DNF",CONCATENATE(RANK(rounds_cum_time[[#This Row],[26]],rounds_cum_time[26],1),"."))</f>
        <v>67.</v>
      </c>
      <c r="AJ90" s="141" t="str">
        <f>IF(ISBLANK(laps_times[[#This Row],[27]]),"DNF",CONCATENATE(RANK(rounds_cum_time[[#This Row],[27]],rounds_cum_time[27],1),"."))</f>
        <v>69.</v>
      </c>
      <c r="AK90" s="141" t="str">
        <f>IF(ISBLANK(laps_times[[#This Row],[28]]),"DNF",CONCATENATE(RANK(rounds_cum_time[[#This Row],[28]],rounds_cum_time[28],1),"."))</f>
        <v>69.</v>
      </c>
      <c r="AL90" s="141" t="str">
        <f>IF(ISBLANK(laps_times[[#This Row],[29]]),"DNF",CONCATENATE(RANK(rounds_cum_time[[#This Row],[29]],rounds_cum_time[29],1),"."))</f>
        <v>69.</v>
      </c>
      <c r="AM90" s="141" t="str">
        <f>IF(ISBLANK(laps_times[[#This Row],[30]]),"DNF",CONCATENATE(RANK(rounds_cum_time[[#This Row],[30]],rounds_cum_time[30],1),"."))</f>
        <v>72.</v>
      </c>
      <c r="AN90" s="141" t="str">
        <f>IF(ISBLANK(laps_times[[#This Row],[31]]),"DNF",CONCATENATE(RANK(rounds_cum_time[[#This Row],[31]],rounds_cum_time[31],1),"."))</f>
        <v>74.</v>
      </c>
      <c r="AO90" s="141" t="str">
        <f>IF(ISBLANK(laps_times[[#This Row],[32]]),"DNF",CONCATENATE(RANK(rounds_cum_time[[#This Row],[32]],rounds_cum_time[32],1),"."))</f>
        <v>74.</v>
      </c>
      <c r="AP90" s="141" t="str">
        <f>IF(ISBLANK(laps_times[[#This Row],[33]]),"DNF",CONCATENATE(RANK(rounds_cum_time[[#This Row],[33]],rounds_cum_time[33],1),"."))</f>
        <v>74.</v>
      </c>
      <c r="AQ90" s="141" t="str">
        <f>IF(ISBLANK(laps_times[[#This Row],[34]]),"DNF",CONCATENATE(RANK(rounds_cum_time[[#This Row],[34]],rounds_cum_time[34],1),"."))</f>
        <v>76.</v>
      </c>
      <c r="AR90" s="141" t="str">
        <f>IF(ISBLANK(laps_times[[#This Row],[35]]),"DNF",CONCATENATE(RANK(rounds_cum_time[[#This Row],[35]],rounds_cum_time[35],1),"."))</f>
        <v>78.</v>
      </c>
      <c r="AS90" s="141" t="str">
        <f>IF(ISBLANK(laps_times[[#This Row],[36]]),"DNF",CONCATENATE(RANK(rounds_cum_time[[#This Row],[36]],rounds_cum_time[36],1),"."))</f>
        <v>78.</v>
      </c>
      <c r="AT90" s="141" t="str">
        <f>IF(ISBLANK(laps_times[[#This Row],[37]]),"DNF",CONCATENATE(RANK(rounds_cum_time[[#This Row],[37]],rounds_cum_time[37],1),"."))</f>
        <v>79.</v>
      </c>
      <c r="AU90" s="141" t="str">
        <f>IF(ISBLANK(laps_times[[#This Row],[38]]),"DNF",CONCATENATE(RANK(rounds_cum_time[[#This Row],[38]],rounds_cum_time[38],1),"."))</f>
        <v>80.</v>
      </c>
      <c r="AV90" s="141" t="str">
        <f>IF(ISBLANK(laps_times[[#This Row],[39]]),"DNF",CONCATENATE(RANK(rounds_cum_time[[#This Row],[39]],rounds_cum_time[39],1),"."))</f>
        <v>80.</v>
      </c>
      <c r="AW90" s="141" t="str">
        <f>IF(ISBLANK(laps_times[[#This Row],[40]]),"DNF",CONCATENATE(RANK(rounds_cum_time[[#This Row],[40]],rounds_cum_time[40],1),"."))</f>
        <v>80.</v>
      </c>
      <c r="AX90" s="141" t="str">
        <f>IF(ISBLANK(laps_times[[#This Row],[41]]),"DNF",CONCATENATE(RANK(rounds_cum_time[[#This Row],[41]],rounds_cum_time[41],1),"."))</f>
        <v>81.</v>
      </c>
      <c r="AY90" s="141" t="str">
        <f>IF(ISBLANK(laps_times[[#This Row],[42]]),"DNF",CONCATENATE(RANK(rounds_cum_time[[#This Row],[42]],rounds_cum_time[42],1),"."))</f>
        <v>80.</v>
      </c>
      <c r="AZ90" s="141" t="str">
        <f>IF(ISBLANK(laps_times[[#This Row],[43]]),"DNF",CONCATENATE(RANK(rounds_cum_time[[#This Row],[43]],rounds_cum_time[43],1),"."))</f>
        <v>81.</v>
      </c>
      <c r="BA90" s="141" t="str">
        <f>IF(ISBLANK(laps_times[[#This Row],[44]]),"DNF",CONCATENATE(RANK(rounds_cum_time[[#This Row],[44]],rounds_cum_time[44],1),"."))</f>
        <v>80.</v>
      </c>
      <c r="BB90" s="141" t="str">
        <f>IF(ISBLANK(laps_times[[#This Row],[45]]),"DNF",CONCATENATE(RANK(rounds_cum_time[[#This Row],[45]],rounds_cum_time[45],1),"."))</f>
        <v>80.</v>
      </c>
      <c r="BC90" s="141" t="str">
        <f>IF(ISBLANK(laps_times[[#This Row],[46]]),"DNF",CONCATENATE(RANK(rounds_cum_time[[#This Row],[46]],rounds_cum_time[46],1),"."))</f>
        <v>80.</v>
      </c>
      <c r="BD90" s="141" t="str">
        <f>IF(ISBLANK(laps_times[[#This Row],[47]]),"DNF",CONCATENATE(RANK(rounds_cum_time[[#This Row],[47]],rounds_cum_time[47],1),"."))</f>
        <v>81.</v>
      </c>
      <c r="BE90" s="141" t="str">
        <f>IF(ISBLANK(laps_times[[#This Row],[48]]),"DNF",CONCATENATE(RANK(rounds_cum_time[[#This Row],[48]],rounds_cum_time[48],1),"."))</f>
        <v>80.</v>
      </c>
      <c r="BF90" s="141" t="str">
        <f>IF(ISBLANK(laps_times[[#This Row],[49]]),"DNF",CONCATENATE(RANK(rounds_cum_time[[#This Row],[49]],rounds_cum_time[49],1),"."))</f>
        <v>79.</v>
      </c>
      <c r="BG90" s="141" t="str">
        <f>IF(ISBLANK(laps_times[[#This Row],[50]]),"DNF",CONCATENATE(RANK(rounds_cum_time[[#This Row],[50]],rounds_cum_time[50],1),"."))</f>
        <v>78.</v>
      </c>
      <c r="BH90" s="141" t="str">
        <f>IF(ISBLANK(laps_times[[#This Row],[51]]),"DNF",CONCATENATE(RANK(rounds_cum_time[[#This Row],[51]],rounds_cum_time[51],1),"."))</f>
        <v>79.</v>
      </c>
      <c r="BI90" s="141" t="str">
        <f>IF(ISBLANK(laps_times[[#This Row],[52]]),"DNF",CONCATENATE(RANK(rounds_cum_time[[#This Row],[52]],rounds_cum_time[52],1),"."))</f>
        <v>79.</v>
      </c>
      <c r="BJ90" s="141" t="str">
        <f>IF(ISBLANK(laps_times[[#This Row],[53]]),"DNF",CONCATENATE(RANK(rounds_cum_time[[#This Row],[53]],rounds_cum_time[53],1),"."))</f>
        <v>81.</v>
      </c>
      <c r="BK90" s="141" t="str">
        <f>IF(ISBLANK(laps_times[[#This Row],[54]]),"DNF",CONCATENATE(RANK(rounds_cum_time[[#This Row],[54]],rounds_cum_time[54],1),"."))</f>
        <v>80.</v>
      </c>
      <c r="BL90" s="141" t="str">
        <f>IF(ISBLANK(laps_times[[#This Row],[55]]),"DNF",CONCATENATE(RANK(rounds_cum_time[[#This Row],[55]],rounds_cum_time[55],1),"."))</f>
        <v>79.</v>
      </c>
      <c r="BM90" s="141" t="str">
        <f>IF(ISBLANK(laps_times[[#This Row],[56]]),"DNF",CONCATENATE(RANK(rounds_cum_time[[#This Row],[56]],rounds_cum_time[56],1),"."))</f>
        <v>82.</v>
      </c>
      <c r="BN90" s="141" t="str">
        <f>IF(ISBLANK(laps_times[[#This Row],[57]]),"DNF",CONCATENATE(RANK(rounds_cum_time[[#This Row],[57]],rounds_cum_time[57],1),"."))</f>
        <v>82.</v>
      </c>
      <c r="BO90" s="141" t="str">
        <f>IF(ISBLANK(laps_times[[#This Row],[58]]),"DNF",CONCATENATE(RANK(rounds_cum_time[[#This Row],[58]],rounds_cum_time[58],1),"."))</f>
        <v>84.</v>
      </c>
      <c r="BP90" s="141" t="str">
        <f>IF(ISBLANK(laps_times[[#This Row],[59]]),"DNF",CONCATENATE(RANK(rounds_cum_time[[#This Row],[59]],rounds_cum_time[59],1),"."))</f>
        <v>82.</v>
      </c>
      <c r="BQ90" s="141" t="str">
        <f>IF(ISBLANK(laps_times[[#This Row],[60]]),"DNF",CONCATENATE(RANK(rounds_cum_time[[#This Row],[60]],rounds_cum_time[60],1),"."))</f>
        <v>82.</v>
      </c>
      <c r="BR90" s="141" t="str">
        <f>IF(ISBLANK(laps_times[[#This Row],[61]]),"DNF",CONCATENATE(RANK(rounds_cum_time[[#This Row],[61]],rounds_cum_time[61],1),"."))</f>
        <v>83.</v>
      </c>
      <c r="BS90" s="141" t="str">
        <f>IF(ISBLANK(laps_times[[#This Row],[62]]),"DNF",CONCATENATE(RANK(rounds_cum_time[[#This Row],[62]],rounds_cum_time[62],1),"."))</f>
        <v>83.</v>
      </c>
      <c r="BT90" s="142" t="str">
        <f>IF(ISBLANK(laps_times[[#This Row],[63]]),"DNF",CONCATENATE(RANK(rounds_cum_time[[#This Row],[63]],rounds_cum_time[63],1),"."))</f>
        <v>85.</v>
      </c>
    </row>
    <row r="91" spans="2:72" x14ac:dyDescent="0.2">
      <c r="B91" s="130">
        <f>laps_times[[#This Row],[poř]]</f>
        <v>86</v>
      </c>
      <c r="C91" s="140">
        <f>laps_times[[#This Row],[s.č.]]</f>
        <v>58</v>
      </c>
      <c r="D91" s="131" t="str">
        <f>laps_times[[#This Row],[jméno]]</f>
        <v>Krumer Miroslav</v>
      </c>
      <c r="E91" s="132">
        <f>laps_times[[#This Row],[roč]]</f>
        <v>1949</v>
      </c>
      <c r="F91" s="132" t="str">
        <f>laps_times[[#This Row],[kat]]</f>
        <v>M5</v>
      </c>
      <c r="G91" s="132">
        <f>laps_times[[#This Row],[poř_kat]]</f>
        <v>4</v>
      </c>
      <c r="H91" s="131" t="str">
        <f>IF(ISBLANK(laps_times[[#This Row],[klub]]),"-",laps_times[[#This Row],[klub]])</f>
        <v>MK Ostrov</v>
      </c>
      <c r="I91" s="134">
        <f>laps_times[[#This Row],[celk. čas]]</f>
        <v>0.16406320601851851</v>
      </c>
      <c r="J91" s="141" t="str">
        <f>IF(ISBLANK(laps_times[[#This Row],[1]]),"DNF",CONCATENATE(RANK(rounds_cum_time[[#This Row],[1]],rounds_cum_time[1],1),"."))</f>
        <v>99.</v>
      </c>
      <c r="K91" s="141" t="str">
        <f>IF(ISBLANK(laps_times[[#This Row],[2]]),"DNF",CONCATENATE(RANK(rounds_cum_time[[#This Row],[2]],rounds_cum_time[2],1),"."))</f>
        <v>97.</v>
      </c>
      <c r="L91" s="141" t="str">
        <f>IF(ISBLANK(laps_times[[#This Row],[3]]),"DNF",CONCATENATE(RANK(rounds_cum_time[[#This Row],[3]],rounds_cum_time[3],1),"."))</f>
        <v>96.</v>
      </c>
      <c r="M91" s="141" t="str">
        <f>IF(ISBLANK(laps_times[[#This Row],[4]]),"DNF",CONCATENATE(RANK(rounds_cum_time[[#This Row],[4]],rounds_cum_time[4],1),"."))</f>
        <v>96.</v>
      </c>
      <c r="N91" s="141" t="str">
        <f>IF(ISBLANK(laps_times[[#This Row],[5]]),"DNF",CONCATENATE(RANK(rounds_cum_time[[#This Row],[5]],rounds_cum_time[5],1),"."))</f>
        <v>96.</v>
      </c>
      <c r="O91" s="141" t="str">
        <f>IF(ISBLANK(laps_times[[#This Row],[6]]),"DNF",CONCATENATE(RANK(rounds_cum_time[[#This Row],[6]],rounds_cum_time[6],1),"."))</f>
        <v>95.</v>
      </c>
      <c r="P91" s="141" t="str">
        <f>IF(ISBLANK(laps_times[[#This Row],[7]]),"DNF",CONCATENATE(RANK(rounds_cum_time[[#This Row],[7]],rounds_cum_time[7],1),"."))</f>
        <v>95.</v>
      </c>
      <c r="Q91" s="141" t="str">
        <f>IF(ISBLANK(laps_times[[#This Row],[8]]),"DNF",CONCATENATE(RANK(rounds_cum_time[[#This Row],[8]],rounds_cum_time[8],1),"."))</f>
        <v>94.</v>
      </c>
      <c r="R91" s="141" t="str">
        <f>IF(ISBLANK(laps_times[[#This Row],[9]]),"DNF",CONCATENATE(RANK(rounds_cum_time[[#This Row],[9]],rounds_cum_time[9],1),"."))</f>
        <v>94.</v>
      </c>
      <c r="S91" s="141" t="str">
        <f>IF(ISBLANK(laps_times[[#This Row],[10]]),"DNF",CONCATENATE(RANK(rounds_cum_time[[#This Row],[10]],rounds_cum_time[10],1),"."))</f>
        <v>93.</v>
      </c>
      <c r="T91" s="141" t="str">
        <f>IF(ISBLANK(laps_times[[#This Row],[11]]),"DNF",CONCATENATE(RANK(rounds_cum_time[[#This Row],[11]],rounds_cum_time[11],1),"."))</f>
        <v>93.</v>
      </c>
      <c r="U91" s="141" t="str">
        <f>IF(ISBLANK(laps_times[[#This Row],[12]]),"DNF",CONCATENATE(RANK(rounds_cum_time[[#This Row],[12]],rounds_cum_time[12],1),"."))</f>
        <v>95.</v>
      </c>
      <c r="V91" s="141" t="str">
        <f>IF(ISBLANK(laps_times[[#This Row],[13]]),"DNF",CONCATENATE(RANK(rounds_cum_time[[#This Row],[13]],rounds_cum_time[13],1),"."))</f>
        <v>94.</v>
      </c>
      <c r="W91" s="141" t="str">
        <f>IF(ISBLANK(laps_times[[#This Row],[14]]),"DNF",CONCATENATE(RANK(rounds_cum_time[[#This Row],[14]],rounds_cum_time[14],1),"."))</f>
        <v>94.</v>
      </c>
      <c r="X91" s="141" t="str">
        <f>IF(ISBLANK(laps_times[[#This Row],[15]]),"DNF",CONCATENATE(RANK(rounds_cum_time[[#This Row],[15]],rounds_cum_time[15],1),"."))</f>
        <v>94.</v>
      </c>
      <c r="Y91" s="141" t="str">
        <f>IF(ISBLANK(laps_times[[#This Row],[16]]),"DNF",CONCATENATE(RANK(rounds_cum_time[[#This Row],[16]],rounds_cum_time[16],1),"."))</f>
        <v>94.</v>
      </c>
      <c r="Z91" s="141" t="str">
        <f>IF(ISBLANK(laps_times[[#This Row],[17]]),"DNF",CONCATENATE(RANK(rounds_cum_time[[#This Row],[17]],rounds_cum_time[17],1),"."))</f>
        <v>95.</v>
      </c>
      <c r="AA91" s="141" t="str">
        <f>IF(ISBLANK(laps_times[[#This Row],[18]]),"DNF",CONCATENATE(RANK(rounds_cum_time[[#This Row],[18]],rounds_cum_time[18],1),"."))</f>
        <v>95.</v>
      </c>
      <c r="AB91" s="141" t="str">
        <f>IF(ISBLANK(laps_times[[#This Row],[19]]),"DNF",CONCATENATE(RANK(rounds_cum_time[[#This Row],[19]],rounds_cum_time[19],1),"."))</f>
        <v>95.</v>
      </c>
      <c r="AC91" s="141" t="str">
        <f>IF(ISBLANK(laps_times[[#This Row],[20]]),"DNF",CONCATENATE(RANK(rounds_cum_time[[#This Row],[20]],rounds_cum_time[20],1),"."))</f>
        <v>95.</v>
      </c>
      <c r="AD91" s="141" t="str">
        <f>IF(ISBLANK(laps_times[[#This Row],[21]]),"DNF",CONCATENATE(RANK(rounds_cum_time[[#This Row],[21]],rounds_cum_time[21],1),"."))</f>
        <v>95.</v>
      </c>
      <c r="AE91" s="141" t="str">
        <f>IF(ISBLANK(laps_times[[#This Row],[22]]),"DNF",CONCATENATE(RANK(rounds_cum_time[[#This Row],[22]],rounds_cum_time[22],1),"."))</f>
        <v>95.</v>
      </c>
      <c r="AF91" s="141" t="str">
        <f>IF(ISBLANK(laps_times[[#This Row],[23]]),"DNF",CONCATENATE(RANK(rounds_cum_time[[#This Row],[23]],rounds_cum_time[23],1),"."))</f>
        <v>95.</v>
      </c>
      <c r="AG91" s="141" t="str">
        <f>IF(ISBLANK(laps_times[[#This Row],[24]]),"DNF",CONCATENATE(RANK(rounds_cum_time[[#This Row],[24]],rounds_cum_time[24],1),"."))</f>
        <v>95.</v>
      </c>
      <c r="AH91" s="141" t="str">
        <f>IF(ISBLANK(laps_times[[#This Row],[25]]),"DNF",CONCATENATE(RANK(rounds_cum_time[[#This Row],[25]],rounds_cum_time[25],1),"."))</f>
        <v>102.</v>
      </c>
      <c r="AI91" s="141" t="str">
        <f>IF(ISBLANK(laps_times[[#This Row],[26]]),"DNF",CONCATENATE(RANK(rounds_cum_time[[#This Row],[26]],rounds_cum_time[26],1),"."))</f>
        <v>102.</v>
      </c>
      <c r="AJ91" s="141" t="str">
        <f>IF(ISBLANK(laps_times[[#This Row],[27]]),"DNF",CONCATENATE(RANK(rounds_cum_time[[#This Row],[27]],rounds_cum_time[27],1),"."))</f>
        <v>102.</v>
      </c>
      <c r="AK91" s="141" t="str">
        <f>IF(ISBLANK(laps_times[[#This Row],[28]]),"DNF",CONCATENATE(RANK(rounds_cum_time[[#This Row],[28]],rounds_cum_time[28],1),"."))</f>
        <v>102.</v>
      </c>
      <c r="AL91" s="141" t="str">
        <f>IF(ISBLANK(laps_times[[#This Row],[29]]),"DNF",CONCATENATE(RANK(rounds_cum_time[[#This Row],[29]],rounds_cum_time[29],1),"."))</f>
        <v>101.</v>
      </c>
      <c r="AM91" s="141" t="str">
        <f>IF(ISBLANK(laps_times[[#This Row],[30]]),"DNF",CONCATENATE(RANK(rounds_cum_time[[#This Row],[30]],rounds_cum_time[30],1),"."))</f>
        <v>101.</v>
      </c>
      <c r="AN91" s="141" t="str">
        <f>IF(ISBLANK(laps_times[[#This Row],[31]]),"DNF",CONCATENATE(RANK(rounds_cum_time[[#This Row],[31]],rounds_cum_time[31],1),"."))</f>
        <v>102.</v>
      </c>
      <c r="AO91" s="141" t="str">
        <f>IF(ISBLANK(laps_times[[#This Row],[32]]),"DNF",CONCATENATE(RANK(rounds_cum_time[[#This Row],[32]],rounds_cum_time[32],1),"."))</f>
        <v>102.</v>
      </c>
      <c r="AP91" s="141" t="str">
        <f>IF(ISBLANK(laps_times[[#This Row],[33]]),"DNF",CONCATENATE(RANK(rounds_cum_time[[#This Row],[33]],rounds_cum_time[33],1),"."))</f>
        <v>100.</v>
      </c>
      <c r="AQ91" s="141" t="str">
        <f>IF(ISBLANK(laps_times[[#This Row],[34]]),"DNF",CONCATENATE(RANK(rounds_cum_time[[#This Row],[34]],rounds_cum_time[34],1),"."))</f>
        <v>99.</v>
      </c>
      <c r="AR91" s="141" t="str">
        <f>IF(ISBLANK(laps_times[[#This Row],[35]]),"DNF",CONCATENATE(RANK(rounds_cum_time[[#This Row],[35]],rounds_cum_time[35],1),"."))</f>
        <v>99.</v>
      </c>
      <c r="AS91" s="141" t="str">
        <f>IF(ISBLANK(laps_times[[#This Row],[36]]),"DNF",CONCATENATE(RANK(rounds_cum_time[[#This Row],[36]],rounds_cum_time[36],1),"."))</f>
        <v>99.</v>
      </c>
      <c r="AT91" s="141" t="str">
        <f>IF(ISBLANK(laps_times[[#This Row],[37]]),"DNF",CONCATENATE(RANK(rounds_cum_time[[#This Row],[37]],rounds_cum_time[37],1),"."))</f>
        <v>101.</v>
      </c>
      <c r="AU91" s="141" t="str">
        <f>IF(ISBLANK(laps_times[[#This Row],[38]]),"DNF",CONCATENATE(RANK(rounds_cum_time[[#This Row],[38]],rounds_cum_time[38],1),"."))</f>
        <v>101.</v>
      </c>
      <c r="AV91" s="141" t="str">
        <f>IF(ISBLANK(laps_times[[#This Row],[39]]),"DNF",CONCATENATE(RANK(rounds_cum_time[[#This Row],[39]],rounds_cum_time[39],1),"."))</f>
        <v>100.</v>
      </c>
      <c r="AW91" s="141" t="str">
        <f>IF(ISBLANK(laps_times[[#This Row],[40]]),"DNF",CONCATENATE(RANK(rounds_cum_time[[#This Row],[40]],rounds_cum_time[40],1),"."))</f>
        <v>100.</v>
      </c>
      <c r="AX91" s="141" t="str">
        <f>IF(ISBLANK(laps_times[[#This Row],[41]]),"DNF",CONCATENATE(RANK(rounds_cum_time[[#This Row],[41]],rounds_cum_time[41],1),"."))</f>
        <v>100.</v>
      </c>
      <c r="AY91" s="141" t="str">
        <f>IF(ISBLANK(laps_times[[#This Row],[42]]),"DNF",CONCATENATE(RANK(rounds_cum_time[[#This Row],[42]],rounds_cum_time[42],1),"."))</f>
        <v>100.</v>
      </c>
      <c r="AZ91" s="141" t="str">
        <f>IF(ISBLANK(laps_times[[#This Row],[43]]),"DNF",CONCATENATE(RANK(rounds_cum_time[[#This Row],[43]],rounds_cum_time[43],1),"."))</f>
        <v>100.</v>
      </c>
      <c r="BA91" s="141" t="str">
        <f>IF(ISBLANK(laps_times[[#This Row],[44]]),"DNF",CONCATENATE(RANK(rounds_cum_time[[#This Row],[44]],rounds_cum_time[44],1),"."))</f>
        <v>100.</v>
      </c>
      <c r="BB91" s="141" t="str">
        <f>IF(ISBLANK(laps_times[[#This Row],[45]]),"DNF",CONCATENATE(RANK(rounds_cum_time[[#This Row],[45]],rounds_cum_time[45],1),"."))</f>
        <v>99.</v>
      </c>
      <c r="BC91" s="141" t="str">
        <f>IF(ISBLANK(laps_times[[#This Row],[46]]),"DNF",CONCATENATE(RANK(rounds_cum_time[[#This Row],[46]],rounds_cum_time[46],1),"."))</f>
        <v>98.</v>
      </c>
      <c r="BD91" s="141" t="str">
        <f>IF(ISBLANK(laps_times[[#This Row],[47]]),"DNF",CONCATENATE(RANK(rounds_cum_time[[#This Row],[47]],rounds_cum_time[47],1),"."))</f>
        <v>98.</v>
      </c>
      <c r="BE91" s="141" t="str">
        <f>IF(ISBLANK(laps_times[[#This Row],[48]]),"DNF",CONCATENATE(RANK(rounds_cum_time[[#This Row],[48]],rounds_cum_time[48],1),"."))</f>
        <v>98.</v>
      </c>
      <c r="BF91" s="141" t="str">
        <f>IF(ISBLANK(laps_times[[#This Row],[49]]),"DNF",CONCATENATE(RANK(rounds_cum_time[[#This Row],[49]],rounds_cum_time[49],1),"."))</f>
        <v>94.</v>
      </c>
      <c r="BG91" s="141" t="str">
        <f>IF(ISBLANK(laps_times[[#This Row],[50]]),"DNF",CONCATENATE(RANK(rounds_cum_time[[#This Row],[50]],rounds_cum_time[50],1),"."))</f>
        <v>94.</v>
      </c>
      <c r="BH91" s="141" t="str">
        <f>IF(ISBLANK(laps_times[[#This Row],[51]]),"DNF",CONCATENATE(RANK(rounds_cum_time[[#This Row],[51]],rounds_cum_time[51],1),"."))</f>
        <v>93.</v>
      </c>
      <c r="BI91" s="141" t="str">
        <f>IF(ISBLANK(laps_times[[#This Row],[52]]),"DNF",CONCATENATE(RANK(rounds_cum_time[[#This Row],[52]],rounds_cum_time[52],1),"."))</f>
        <v>93.</v>
      </c>
      <c r="BJ91" s="141" t="str">
        <f>IF(ISBLANK(laps_times[[#This Row],[53]]),"DNF",CONCATENATE(RANK(rounds_cum_time[[#This Row],[53]],rounds_cum_time[53],1),"."))</f>
        <v>93.</v>
      </c>
      <c r="BK91" s="141" t="str">
        <f>IF(ISBLANK(laps_times[[#This Row],[54]]),"DNF",CONCATENATE(RANK(rounds_cum_time[[#This Row],[54]],rounds_cum_time[54],1),"."))</f>
        <v>92.</v>
      </c>
      <c r="BL91" s="141" t="str">
        <f>IF(ISBLANK(laps_times[[#This Row],[55]]),"DNF",CONCATENATE(RANK(rounds_cum_time[[#This Row],[55]],rounds_cum_time[55],1),"."))</f>
        <v>91.</v>
      </c>
      <c r="BM91" s="141" t="str">
        <f>IF(ISBLANK(laps_times[[#This Row],[56]]),"DNF",CONCATENATE(RANK(rounds_cum_time[[#This Row],[56]],rounds_cum_time[56],1),"."))</f>
        <v>89.</v>
      </c>
      <c r="BN91" s="141" t="str">
        <f>IF(ISBLANK(laps_times[[#This Row],[57]]),"DNF",CONCATENATE(RANK(rounds_cum_time[[#This Row],[57]],rounds_cum_time[57],1),"."))</f>
        <v>88.</v>
      </c>
      <c r="BO91" s="141" t="str">
        <f>IF(ISBLANK(laps_times[[#This Row],[58]]),"DNF",CONCATENATE(RANK(rounds_cum_time[[#This Row],[58]],rounds_cum_time[58],1),"."))</f>
        <v>88.</v>
      </c>
      <c r="BP91" s="141" t="str">
        <f>IF(ISBLANK(laps_times[[#This Row],[59]]),"DNF",CONCATENATE(RANK(rounds_cum_time[[#This Row],[59]],rounds_cum_time[59],1),"."))</f>
        <v>87.</v>
      </c>
      <c r="BQ91" s="141" t="str">
        <f>IF(ISBLANK(laps_times[[#This Row],[60]]),"DNF",CONCATENATE(RANK(rounds_cum_time[[#This Row],[60]],rounds_cum_time[60],1),"."))</f>
        <v>86.</v>
      </c>
      <c r="BR91" s="141" t="str">
        <f>IF(ISBLANK(laps_times[[#This Row],[61]]),"DNF",CONCATENATE(RANK(rounds_cum_time[[#This Row],[61]],rounds_cum_time[61],1),"."))</f>
        <v>86.</v>
      </c>
      <c r="BS91" s="141" t="str">
        <f>IF(ISBLANK(laps_times[[#This Row],[62]]),"DNF",CONCATENATE(RANK(rounds_cum_time[[#This Row],[62]],rounds_cum_time[62],1),"."))</f>
        <v>86.</v>
      </c>
      <c r="BT91" s="142" t="str">
        <f>IF(ISBLANK(laps_times[[#This Row],[63]]),"DNF",CONCATENATE(RANK(rounds_cum_time[[#This Row],[63]],rounds_cum_time[63],1),"."))</f>
        <v>86.</v>
      </c>
    </row>
    <row r="92" spans="2:72" x14ac:dyDescent="0.2">
      <c r="B92" s="130">
        <f>laps_times[[#This Row],[poř]]</f>
        <v>87</v>
      </c>
      <c r="C92" s="140">
        <f>laps_times[[#This Row],[s.č.]]</f>
        <v>94</v>
      </c>
      <c r="D92" s="131" t="str">
        <f>laps_times[[#This Row],[jméno]]</f>
        <v>Bohuněk Zdeněk</v>
      </c>
      <c r="E92" s="132">
        <f>laps_times[[#This Row],[roč]]</f>
        <v>1960</v>
      </c>
      <c r="F92" s="132" t="str">
        <f>laps_times[[#This Row],[kat]]</f>
        <v>M4</v>
      </c>
      <c r="G92" s="132">
        <f>laps_times[[#This Row],[poř_kat]]</f>
        <v>19</v>
      </c>
      <c r="H92" s="131" t="str">
        <f>IF(ISBLANK(laps_times[[#This Row],[klub]]),"-",laps_times[[#This Row],[klub]])</f>
        <v>O5 BK Furča Košice</v>
      </c>
      <c r="I92" s="134">
        <f>laps_times[[#This Row],[celk. čas]]</f>
        <v>0.16447212962962962</v>
      </c>
      <c r="J92" s="141" t="str">
        <f>IF(ISBLANK(laps_times[[#This Row],[1]]),"DNF",CONCATENATE(RANK(rounds_cum_time[[#This Row],[1]],rounds_cum_time[1],1),"."))</f>
        <v>106.</v>
      </c>
      <c r="K92" s="141" t="str">
        <f>IF(ISBLANK(laps_times[[#This Row],[2]]),"DNF",CONCATENATE(RANK(rounds_cum_time[[#This Row],[2]],rounds_cum_time[2],1),"."))</f>
        <v>107.</v>
      </c>
      <c r="L92" s="141" t="str">
        <f>IF(ISBLANK(laps_times[[#This Row],[3]]),"DNF",CONCATENATE(RANK(rounds_cum_time[[#This Row],[3]],rounds_cum_time[3],1),"."))</f>
        <v>106.</v>
      </c>
      <c r="M92" s="141" t="str">
        <f>IF(ISBLANK(laps_times[[#This Row],[4]]),"DNF",CONCATENATE(RANK(rounds_cum_time[[#This Row],[4]],rounds_cum_time[4],1),"."))</f>
        <v>105.</v>
      </c>
      <c r="N92" s="141" t="str">
        <f>IF(ISBLANK(laps_times[[#This Row],[5]]),"DNF",CONCATENATE(RANK(rounds_cum_time[[#This Row],[5]],rounds_cum_time[5],1),"."))</f>
        <v>105.</v>
      </c>
      <c r="O92" s="141" t="str">
        <f>IF(ISBLANK(laps_times[[#This Row],[6]]),"DNF",CONCATENATE(RANK(rounds_cum_time[[#This Row],[6]],rounds_cum_time[6],1),"."))</f>
        <v>105.</v>
      </c>
      <c r="P92" s="141" t="str">
        <f>IF(ISBLANK(laps_times[[#This Row],[7]]),"DNF",CONCATENATE(RANK(rounds_cum_time[[#This Row],[7]],rounds_cum_time[7],1),"."))</f>
        <v>104.</v>
      </c>
      <c r="Q92" s="141" t="str">
        <f>IF(ISBLANK(laps_times[[#This Row],[8]]),"DNF",CONCATENATE(RANK(rounds_cum_time[[#This Row],[8]],rounds_cum_time[8],1),"."))</f>
        <v>103.</v>
      </c>
      <c r="R92" s="141" t="str">
        <f>IF(ISBLANK(laps_times[[#This Row],[9]]),"DNF",CONCATENATE(RANK(rounds_cum_time[[#This Row],[9]],rounds_cum_time[9],1),"."))</f>
        <v>103.</v>
      </c>
      <c r="S92" s="141" t="str">
        <f>IF(ISBLANK(laps_times[[#This Row],[10]]),"DNF",CONCATENATE(RANK(rounds_cum_time[[#This Row],[10]],rounds_cum_time[10],1),"."))</f>
        <v>103.</v>
      </c>
      <c r="T92" s="141" t="str">
        <f>IF(ISBLANK(laps_times[[#This Row],[11]]),"DNF",CONCATENATE(RANK(rounds_cum_time[[#This Row],[11]],rounds_cum_time[11],1),"."))</f>
        <v>103.</v>
      </c>
      <c r="U92" s="141" t="str">
        <f>IF(ISBLANK(laps_times[[#This Row],[12]]),"DNF",CONCATENATE(RANK(rounds_cum_time[[#This Row],[12]],rounds_cum_time[12],1),"."))</f>
        <v>103.</v>
      </c>
      <c r="V92" s="141" t="str">
        <f>IF(ISBLANK(laps_times[[#This Row],[13]]),"DNF",CONCATENATE(RANK(rounds_cum_time[[#This Row],[13]],rounds_cum_time[13],1),"."))</f>
        <v>102.</v>
      </c>
      <c r="W92" s="141" t="str">
        <f>IF(ISBLANK(laps_times[[#This Row],[14]]),"DNF",CONCATENATE(RANK(rounds_cum_time[[#This Row],[14]],rounds_cum_time[14],1),"."))</f>
        <v>102.</v>
      </c>
      <c r="X92" s="141" t="str">
        <f>IF(ISBLANK(laps_times[[#This Row],[15]]),"DNF",CONCATENATE(RANK(rounds_cum_time[[#This Row],[15]],rounds_cum_time[15],1),"."))</f>
        <v>102.</v>
      </c>
      <c r="Y92" s="141" t="str">
        <f>IF(ISBLANK(laps_times[[#This Row],[16]]),"DNF",CONCATENATE(RANK(rounds_cum_time[[#This Row],[16]],rounds_cum_time[16],1),"."))</f>
        <v>102.</v>
      </c>
      <c r="Z92" s="141" t="str">
        <f>IF(ISBLANK(laps_times[[#This Row],[17]]),"DNF",CONCATENATE(RANK(rounds_cum_time[[#This Row],[17]],rounds_cum_time[17],1),"."))</f>
        <v>102.</v>
      </c>
      <c r="AA92" s="141" t="str">
        <f>IF(ISBLANK(laps_times[[#This Row],[18]]),"DNF",CONCATENATE(RANK(rounds_cum_time[[#This Row],[18]],rounds_cum_time[18],1),"."))</f>
        <v>101.</v>
      </c>
      <c r="AB92" s="141" t="str">
        <f>IF(ISBLANK(laps_times[[#This Row],[19]]),"DNF",CONCATENATE(RANK(rounds_cum_time[[#This Row],[19]],rounds_cum_time[19],1),"."))</f>
        <v>101.</v>
      </c>
      <c r="AC92" s="141" t="str">
        <f>IF(ISBLANK(laps_times[[#This Row],[20]]),"DNF",CONCATENATE(RANK(rounds_cum_time[[#This Row],[20]],rounds_cum_time[20],1),"."))</f>
        <v>101.</v>
      </c>
      <c r="AD92" s="141" t="str">
        <f>IF(ISBLANK(laps_times[[#This Row],[21]]),"DNF",CONCATENATE(RANK(rounds_cum_time[[#This Row],[21]],rounds_cum_time[21],1),"."))</f>
        <v>99.</v>
      </c>
      <c r="AE92" s="141" t="str">
        <f>IF(ISBLANK(laps_times[[#This Row],[22]]),"DNF",CONCATENATE(RANK(rounds_cum_time[[#This Row],[22]],rounds_cum_time[22],1),"."))</f>
        <v>99.</v>
      </c>
      <c r="AF92" s="141" t="str">
        <f>IF(ISBLANK(laps_times[[#This Row],[23]]),"DNF",CONCATENATE(RANK(rounds_cum_time[[#This Row],[23]],rounds_cum_time[23],1),"."))</f>
        <v>99.</v>
      </c>
      <c r="AG92" s="141" t="str">
        <f>IF(ISBLANK(laps_times[[#This Row],[24]]),"DNF",CONCATENATE(RANK(rounds_cum_time[[#This Row],[24]],rounds_cum_time[24],1),"."))</f>
        <v>97.</v>
      </c>
      <c r="AH92" s="141" t="str">
        <f>IF(ISBLANK(laps_times[[#This Row],[25]]),"DNF",CONCATENATE(RANK(rounds_cum_time[[#This Row],[25]],rounds_cum_time[25],1),"."))</f>
        <v>96.</v>
      </c>
      <c r="AI92" s="141" t="str">
        <f>IF(ISBLANK(laps_times[[#This Row],[26]]),"DNF",CONCATENATE(RANK(rounds_cum_time[[#This Row],[26]],rounds_cum_time[26],1),"."))</f>
        <v>96.</v>
      </c>
      <c r="AJ92" s="141" t="str">
        <f>IF(ISBLANK(laps_times[[#This Row],[27]]),"DNF",CONCATENATE(RANK(rounds_cum_time[[#This Row],[27]],rounds_cum_time[27],1),"."))</f>
        <v>95.</v>
      </c>
      <c r="AK92" s="141" t="str">
        <f>IF(ISBLANK(laps_times[[#This Row],[28]]),"DNF",CONCATENATE(RANK(rounds_cum_time[[#This Row],[28]],rounds_cum_time[28],1),"."))</f>
        <v>94.</v>
      </c>
      <c r="AL92" s="141" t="str">
        <f>IF(ISBLANK(laps_times[[#This Row],[29]]),"DNF",CONCATENATE(RANK(rounds_cum_time[[#This Row],[29]],rounds_cum_time[29],1),"."))</f>
        <v>94.</v>
      </c>
      <c r="AM92" s="141" t="str">
        <f>IF(ISBLANK(laps_times[[#This Row],[30]]),"DNF",CONCATENATE(RANK(rounds_cum_time[[#This Row],[30]],rounds_cum_time[30],1),"."))</f>
        <v>94.</v>
      </c>
      <c r="AN92" s="141" t="str">
        <f>IF(ISBLANK(laps_times[[#This Row],[31]]),"DNF",CONCATENATE(RANK(rounds_cum_time[[#This Row],[31]],rounds_cum_time[31],1),"."))</f>
        <v>94.</v>
      </c>
      <c r="AO92" s="141" t="str">
        <f>IF(ISBLANK(laps_times[[#This Row],[32]]),"DNF",CONCATENATE(RANK(rounds_cum_time[[#This Row],[32]],rounds_cum_time[32],1),"."))</f>
        <v>93.</v>
      </c>
      <c r="AP92" s="141" t="str">
        <f>IF(ISBLANK(laps_times[[#This Row],[33]]),"DNF",CONCATENATE(RANK(rounds_cum_time[[#This Row],[33]],rounds_cum_time[33],1),"."))</f>
        <v>93.</v>
      </c>
      <c r="AQ92" s="141" t="str">
        <f>IF(ISBLANK(laps_times[[#This Row],[34]]),"DNF",CONCATENATE(RANK(rounds_cum_time[[#This Row],[34]],rounds_cum_time[34],1),"."))</f>
        <v>94.</v>
      </c>
      <c r="AR92" s="141" t="str">
        <f>IF(ISBLANK(laps_times[[#This Row],[35]]),"DNF",CONCATENATE(RANK(rounds_cum_time[[#This Row],[35]],rounds_cum_time[35],1),"."))</f>
        <v>94.</v>
      </c>
      <c r="AS92" s="141" t="str">
        <f>IF(ISBLANK(laps_times[[#This Row],[36]]),"DNF",CONCATENATE(RANK(rounds_cum_time[[#This Row],[36]],rounds_cum_time[36],1),"."))</f>
        <v>94.</v>
      </c>
      <c r="AT92" s="141" t="str">
        <f>IF(ISBLANK(laps_times[[#This Row],[37]]),"DNF",CONCATENATE(RANK(rounds_cum_time[[#This Row],[37]],rounds_cum_time[37],1),"."))</f>
        <v>94.</v>
      </c>
      <c r="AU92" s="141" t="str">
        <f>IF(ISBLANK(laps_times[[#This Row],[38]]),"DNF",CONCATENATE(RANK(rounds_cum_time[[#This Row],[38]],rounds_cum_time[38],1),"."))</f>
        <v>94.</v>
      </c>
      <c r="AV92" s="141" t="str">
        <f>IF(ISBLANK(laps_times[[#This Row],[39]]),"DNF",CONCATENATE(RANK(rounds_cum_time[[#This Row],[39]],rounds_cum_time[39],1),"."))</f>
        <v>94.</v>
      </c>
      <c r="AW92" s="141" t="str">
        <f>IF(ISBLANK(laps_times[[#This Row],[40]]),"DNF",CONCATENATE(RANK(rounds_cum_time[[#This Row],[40]],rounds_cum_time[40],1),"."))</f>
        <v>94.</v>
      </c>
      <c r="AX92" s="141" t="str">
        <f>IF(ISBLANK(laps_times[[#This Row],[41]]),"DNF",CONCATENATE(RANK(rounds_cum_time[[#This Row],[41]],rounds_cum_time[41],1),"."))</f>
        <v>94.</v>
      </c>
      <c r="AY92" s="141" t="str">
        <f>IF(ISBLANK(laps_times[[#This Row],[42]]),"DNF",CONCATENATE(RANK(rounds_cum_time[[#This Row],[42]],rounds_cum_time[42],1),"."))</f>
        <v>92.</v>
      </c>
      <c r="AZ92" s="141" t="str">
        <f>IF(ISBLANK(laps_times[[#This Row],[43]]),"DNF",CONCATENATE(RANK(rounds_cum_time[[#This Row],[43]],rounds_cum_time[43],1),"."))</f>
        <v>91.</v>
      </c>
      <c r="BA92" s="141" t="str">
        <f>IF(ISBLANK(laps_times[[#This Row],[44]]),"DNF",CONCATENATE(RANK(rounds_cum_time[[#This Row],[44]],rounds_cum_time[44],1),"."))</f>
        <v>91.</v>
      </c>
      <c r="BB92" s="141" t="str">
        <f>IF(ISBLANK(laps_times[[#This Row],[45]]),"DNF",CONCATENATE(RANK(rounds_cum_time[[#This Row],[45]],rounds_cum_time[45],1),"."))</f>
        <v>93.</v>
      </c>
      <c r="BC92" s="141" t="str">
        <f>IF(ISBLANK(laps_times[[#This Row],[46]]),"DNF",CONCATENATE(RANK(rounds_cum_time[[#This Row],[46]],rounds_cum_time[46],1),"."))</f>
        <v>93.</v>
      </c>
      <c r="BD92" s="141" t="str">
        <f>IF(ISBLANK(laps_times[[#This Row],[47]]),"DNF",CONCATENATE(RANK(rounds_cum_time[[#This Row],[47]],rounds_cum_time[47],1),"."))</f>
        <v>93.</v>
      </c>
      <c r="BE92" s="141" t="str">
        <f>IF(ISBLANK(laps_times[[#This Row],[48]]),"DNF",CONCATENATE(RANK(rounds_cum_time[[#This Row],[48]],rounds_cum_time[48],1),"."))</f>
        <v>93.</v>
      </c>
      <c r="BF92" s="141" t="str">
        <f>IF(ISBLANK(laps_times[[#This Row],[49]]),"DNF",CONCATENATE(RANK(rounds_cum_time[[#This Row],[49]],rounds_cum_time[49],1),"."))</f>
        <v>91.</v>
      </c>
      <c r="BG92" s="141" t="str">
        <f>IF(ISBLANK(laps_times[[#This Row],[50]]),"DNF",CONCATENATE(RANK(rounds_cum_time[[#This Row],[50]],rounds_cum_time[50],1),"."))</f>
        <v>92.</v>
      </c>
      <c r="BH92" s="141" t="str">
        <f>IF(ISBLANK(laps_times[[#This Row],[51]]),"DNF",CONCATENATE(RANK(rounds_cum_time[[#This Row],[51]],rounds_cum_time[51],1),"."))</f>
        <v>92.</v>
      </c>
      <c r="BI92" s="141" t="str">
        <f>IF(ISBLANK(laps_times[[#This Row],[52]]),"DNF",CONCATENATE(RANK(rounds_cum_time[[#This Row],[52]],rounds_cum_time[52],1),"."))</f>
        <v>92.</v>
      </c>
      <c r="BJ92" s="141" t="str">
        <f>IF(ISBLANK(laps_times[[#This Row],[53]]),"DNF",CONCATENATE(RANK(rounds_cum_time[[#This Row],[53]],rounds_cum_time[53],1),"."))</f>
        <v>92.</v>
      </c>
      <c r="BK92" s="141" t="str">
        <f>IF(ISBLANK(laps_times[[#This Row],[54]]),"DNF",CONCATENATE(RANK(rounds_cum_time[[#This Row],[54]],rounds_cum_time[54],1),"."))</f>
        <v>91.</v>
      </c>
      <c r="BL92" s="141" t="str">
        <f>IF(ISBLANK(laps_times[[#This Row],[55]]),"DNF",CONCATENATE(RANK(rounds_cum_time[[#This Row],[55]],rounds_cum_time[55],1),"."))</f>
        <v>90.</v>
      </c>
      <c r="BM92" s="141" t="str">
        <f>IF(ISBLANK(laps_times[[#This Row],[56]]),"DNF",CONCATENATE(RANK(rounds_cum_time[[#This Row],[56]],rounds_cum_time[56],1),"."))</f>
        <v>90.</v>
      </c>
      <c r="BN92" s="141" t="str">
        <f>IF(ISBLANK(laps_times[[#This Row],[57]]),"DNF",CONCATENATE(RANK(rounds_cum_time[[#This Row],[57]],rounds_cum_time[57],1),"."))</f>
        <v>89.</v>
      </c>
      <c r="BO92" s="141" t="str">
        <f>IF(ISBLANK(laps_times[[#This Row],[58]]),"DNF",CONCATENATE(RANK(rounds_cum_time[[#This Row],[58]],rounds_cum_time[58],1),"."))</f>
        <v>89.</v>
      </c>
      <c r="BP92" s="141" t="str">
        <f>IF(ISBLANK(laps_times[[#This Row],[59]]),"DNF",CONCATENATE(RANK(rounds_cum_time[[#This Row],[59]],rounds_cum_time[59],1),"."))</f>
        <v>88.</v>
      </c>
      <c r="BQ92" s="141" t="str">
        <f>IF(ISBLANK(laps_times[[#This Row],[60]]),"DNF",CONCATENATE(RANK(rounds_cum_time[[#This Row],[60]],rounds_cum_time[60],1),"."))</f>
        <v>88.</v>
      </c>
      <c r="BR92" s="141" t="str">
        <f>IF(ISBLANK(laps_times[[#This Row],[61]]),"DNF",CONCATENATE(RANK(rounds_cum_time[[#This Row],[61]],rounds_cum_time[61],1),"."))</f>
        <v>87.</v>
      </c>
      <c r="BS92" s="141" t="str">
        <f>IF(ISBLANK(laps_times[[#This Row],[62]]),"DNF",CONCATENATE(RANK(rounds_cum_time[[#This Row],[62]],rounds_cum_time[62],1),"."))</f>
        <v>87.</v>
      </c>
      <c r="BT92" s="142" t="str">
        <f>IF(ISBLANK(laps_times[[#This Row],[63]]),"DNF",CONCATENATE(RANK(rounds_cum_time[[#This Row],[63]],rounds_cum_time[63],1),"."))</f>
        <v>87.</v>
      </c>
    </row>
    <row r="93" spans="2:72" x14ac:dyDescent="0.2">
      <c r="B93" s="130">
        <f>laps_times[[#This Row],[poř]]</f>
        <v>88</v>
      </c>
      <c r="C93" s="140">
        <f>laps_times[[#This Row],[s.č.]]</f>
        <v>63</v>
      </c>
      <c r="D93" s="131" t="str">
        <f>laps_times[[#This Row],[jméno]]</f>
        <v>Černohorský Ondřej</v>
      </c>
      <c r="E93" s="132">
        <f>laps_times[[#This Row],[roč]]</f>
        <v>1984</v>
      </c>
      <c r="F93" s="132" t="str">
        <f>laps_times[[#This Row],[kat]]</f>
        <v>M2</v>
      </c>
      <c r="G93" s="132">
        <f>laps_times[[#This Row],[poř_kat]]</f>
        <v>20</v>
      </c>
      <c r="H93" s="131" t="str">
        <f>IF(ISBLANK(laps_times[[#This Row],[klub]]),"-",laps_times[[#This Row],[klub]])</f>
        <v>MKK</v>
      </c>
      <c r="I93" s="134">
        <f>laps_times[[#This Row],[celk. čas]]</f>
        <v>0.16464758101851854</v>
      </c>
      <c r="J93" s="141" t="str">
        <f>IF(ISBLANK(laps_times[[#This Row],[1]]),"DNF",CONCATENATE(RANK(rounds_cum_time[[#This Row],[1]],rounds_cum_time[1],1),"."))</f>
        <v>27.</v>
      </c>
      <c r="K93" s="141" t="str">
        <f>IF(ISBLANK(laps_times[[#This Row],[2]]),"DNF",CONCATENATE(RANK(rounds_cum_time[[#This Row],[2]],rounds_cum_time[2],1),"."))</f>
        <v>28.</v>
      </c>
      <c r="L93" s="141" t="str">
        <f>IF(ISBLANK(laps_times[[#This Row],[3]]),"DNF",CONCATENATE(RANK(rounds_cum_time[[#This Row],[3]],rounds_cum_time[3],1),"."))</f>
        <v>28.</v>
      </c>
      <c r="M93" s="141" t="str">
        <f>IF(ISBLANK(laps_times[[#This Row],[4]]),"DNF",CONCATENATE(RANK(rounds_cum_time[[#This Row],[4]],rounds_cum_time[4],1),"."))</f>
        <v>31.</v>
      </c>
      <c r="N93" s="141" t="str">
        <f>IF(ISBLANK(laps_times[[#This Row],[5]]),"DNF",CONCATENATE(RANK(rounds_cum_time[[#This Row],[5]],rounds_cum_time[5],1),"."))</f>
        <v>32.</v>
      </c>
      <c r="O93" s="141" t="str">
        <f>IF(ISBLANK(laps_times[[#This Row],[6]]),"DNF",CONCATENATE(RANK(rounds_cum_time[[#This Row],[6]],rounds_cum_time[6],1),"."))</f>
        <v>32.</v>
      </c>
      <c r="P93" s="141" t="str">
        <f>IF(ISBLANK(laps_times[[#This Row],[7]]),"DNF",CONCATENATE(RANK(rounds_cum_time[[#This Row],[7]],rounds_cum_time[7],1),"."))</f>
        <v>32.</v>
      </c>
      <c r="Q93" s="141" t="str">
        <f>IF(ISBLANK(laps_times[[#This Row],[8]]),"DNF",CONCATENATE(RANK(rounds_cum_time[[#This Row],[8]],rounds_cum_time[8],1),"."))</f>
        <v>38.</v>
      </c>
      <c r="R93" s="141" t="str">
        <f>IF(ISBLANK(laps_times[[#This Row],[9]]),"DNF",CONCATENATE(RANK(rounds_cum_time[[#This Row],[9]],rounds_cum_time[9],1),"."))</f>
        <v>38.</v>
      </c>
      <c r="S93" s="141" t="str">
        <f>IF(ISBLANK(laps_times[[#This Row],[10]]),"DNF",CONCATENATE(RANK(rounds_cum_time[[#This Row],[10]],rounds_cum_time[10],1),"."))</f>
        <v>38.</v>
      </c>
      <c r="T93" s="141" t="str">
        <f>IF(ISBLANK(laps_times[[#This Row],[11]]),"DNF",CONCATENATE(RANK(rounds_cum_time[[#This Row],[11]],rounds_cum_time[11],1),"."))</f>
        <v>39.</v>
      </c>
      <c r="U93" s="141" t="str">
        <f>IF(ISBLANK(laps_times[[#This Row],[12]]),"DNF",CONCATENATE(RANK(rounds_cum_time[[#This Row],[12]],rounds_cum_time[12],1),"."))</f>
        <v>41.</v>
      </c>
      <c r="V93" s="141" t="str">
        <f>IF(ISBLANK(laps_times[[#This Row],[13]]),"DNF",CONCATENATE(RANK(rounds_cum_time[[#This Row],[13]],rounds_cum_time[13],1),"."))</f>
        <v>41.</v>
      </c>
      <c r="W93" s="141" t="str">
        <f>IF(ISBLANK(laps_times[[#This Row],[14]]),"DNF",CONCATENATE(RANK(rounds_cum_time[[#This Row],[14]],rounds_cum_time[14],1),"."))</f>
        <v>41.</v>
      </c>
      <c r="X93" s="141" t="str">
        <f>IF(ISBLANK(laps_times[[#This Row],[15]]),"DNF",CONCATENATE(RANK(rounds_cum_time[[#This Row],[15]],rounds_cum_time[15],1),"."))</f>
        <v>41.</v>
      </c>
      <c r="Y93" s="141" t="str">
        <f>IF(ISBLANK(laps_times[[#This Row],[16]]),"DNF",CONCATENATE(RANK(rounds_cum_time[[#This Row],[16]],rounds_cum_time[16],1),"."))</f>
        <v>41.</v>
      </c>
      <c r="Z93" s="141" t="str">
        <f>IF(ISBLANK(laps_times[[#This Row],[17]]),"DNF",CONCATENATE(RANK(rounds_cum_time[[#This Row],[17]],rounds_cum_time[17],1),"."))</f>
        <v>41.</v>
      </c>
      <c r="AA93" s="141" t="str">
        <f>IF(ISBLANK(laps_times[[#This Row],[18]]),"DNF",CONCATENATE(RANK(rounds_cum_time[[#This Row],[18]],rounds_cum_time[18],1),"."))</f>
        <v>42.</v>
      </c>
      <c r="AB93" s="141" t="str">
        <f>IF(ISBLANK(laps_times[[#This Row],[19]]),"DNF",CONCATENATE(RANK(rounds_cum_time[[#This Row],[19]],rounds_cum_time[19],1),"."))</f>
        <v>42.</v>
      </c>
      <c r="AC93" s="141" t="str">
        <f>IF(ISBLANK(laps_times[[#This Row],[20]]),"DNF",CONCATENATE(RANK(rounds_cum_time[[#This Row],[20]],rounds_cum_time[20],1),"."))</f>
        <v>42.</v>
      </c>
      <c r="AD93" s="141" t="str">
        <f>IF(ISBLANK(laps_times[[#This Row],[21]]),"DNF",CONCATENATE(RANK(rounds_cum_time[[#This Row],[21]],rounds_cum_time[21],1),"."))</f>
        <v>44.</v>
      </c>
      <c r="AE93" s="141" t="str">
        <f>IF(ISBLANK(laps_times[[#This Row],[22]]),"DNF",CONCATENATE(RANK(rounds_cum_time[[#This Row],[22]],rounds_cum_time[22],1),"."))</f>
        <v>44.</v>
      </c>
      <c r="AF93" s="141" t="str">
        <f>IF(ISBLANK(laps_times[[#This Row],[23]]),"DNF",CONCATENATE(RANK(rounds_cum_time[[#This Row],[23]],rounds_cum_time[23],1),"."))</f>
        <v>45.</v>
      </c>
      <c r="AG93" s="141" t="str">
        <f>IF(ISBLANK(laps_times[[#This Row],[24]]),"DNF",CONCATENATE(RANK(rounds_cum_time[[#This Row],[24]],rounds_cum_time[24],1),"."))</f>
        <v>45.</v>
      </c>
      <c r="AH93" s="141" t="str">
        <f>IF(ISBLANK(laps_times[[#This Row],[25]]),"DNF",CONCATENATE(RANK(rounds_cum_time[[#This Row],[25]],rounds_cum_time[25],1),"."))</f>
        <v>48.</v>
      </c>
      <c r="AI93" s="141" t="str">
        <f>IF(ISBLANK(laps_times[[#This Row],[26]]),"DNF",CONCATENATE(RANK(rounds_cum_time[[#This Row],[26]],rounds_cum_time[26],1),"."))</f>
        <v>48.</v>
      </c>
      <c r="AJ93" s="141" t="str">
        <f>IF(ISBLANK(laps_times[[#This Row],[27]]),"DNF",CONCATENATE(RANK(rounds_cum_time[[#This Row],[27]],rounds_cum_time[27],1),"."))</f>
        <v>48.</v>
      </c>
      <c r="AK93" s="141" t="str">
        <f>IF(ISBLANK(laps_times[[#This Row],[28]]),"DNF",CONCATENATE(RANK(rounds_cum_time[[#This Row],[28]],rounds_cum_time[28],1),"."))</f>
        <v>50.</v>
      </c>
      <c r="AL93" s="141" t="str">
        <f>IF(ISBLANK(laps_times[[#This Row],[29]]),"DNF",CONCATENATE(RANK(rounds_cum_time[[#This Row],[29]],rounds_cum_time[29],1),"."))</f>
        <v>50.</v>
      </c>
      <c r="AM93" s="141" t="str">
        <f>IF(ISBLANK(laps_times[[#This Row],[30]]),"DNF",CONCATENATE(RANK(rounds_cum_time[[#This Row],[30]],rounds_cum_time[30],1),"."))</f>
        <v>51.</v>
      </c>
      <c r="AN93" s="141" t="str">
        <f>IF(ISBLANK(laps_times[[#This Row],[31]]),"DNF",CONCATENATE(RANK(rounds_cum_time[[#This Row],[31]],rounds_cum_time[31],1),"."))</f>
        <v>52.</v>
      </c>
      <c r="AO93" s="141" t="str">
        <f>IF(ISBLANK(laps_times[[#This Row],[32]]),"DNF",CONCATENATE(RANK(rounds_cum_time[[#This Row],[32]],rounds_cum_time[32],1),"."))</f>
        <v>56.</v>
      </c>
      <c r="AP93" s="141" t="str">
        <f>IF(ISBLANK(laps_times[[#This Row],[33]]),"DNF",CONCATENATE(RANK(rounds_cum_time[[#This Row],[33]],rounds_cum_time[33],1),"."))</f>
        <v>60.</v>
      </c>
      <c r="AQ93" s="141" t="str">
        <f>IF(ISBLANK(laps_times[[#This Row],[34]]),"DNF",CONCATENATE(RANK(rounds_cum_time[[#This Row],[34]],rounds_cum_time[34],1),"."))</f>
        <v>60.</v>
      </c>
      <c r="AR93" s="141" t="str">
        <f>IF(ISBLANK(laps_times[[#This Row],[35]]),"DNF",CONCATENATE(RANK(rounds_cum_time[[#This Row],[35]],rounds_cum_time[35],1),"."))</f>
        <v>62.</v>
      </c>
      <c r="AS93" s="141" t="str">
        <f>IF(ISBLANK(laps_times[[#This Row],[36]]),"DNF",CONCATENATE(RANK(rounds_cum_time[[#This Row],[36]],rounds_cum_time[36],1),"."))</f>
        <v>62.</v>
      </c>
      <c r="AT93" s="141" t="str">
        <f>IF(ISBLANK(laps_times[[#This Row],[37]]),"DNF",CONCATENATE(RANK(rounds_cum_time[[#This Row],[37]],rounds_cum_time[37],1),"."))</f>
        <v>64.</v>
      </c>
      <c r="AU93" s="141" t="str">
        <f>IF(ISBLANK(laps_times[[#This Row],[38]]),"DNF",CONCATENATE(RANK(rounds_cum_time[[#This Row],[38]],rounds_cum_time[38],1),"."))</f>
        <v>68.</v>
      </c>
      <c r="AV93" s="141" t="str">
        <f>IF(ISBLANK(laps_times[[#This Row],[39]]),"DNF",CONCATENATE(RANK(rounds_cum_time[[#This Row],[39]],rounds_cum_time[39],1),"."))</f>
        <v>68.</v>
      </c>
      <c r="AW93" s="141" t="str">
        <f>IF(ISBLANK(laps_times[[#This Row],[40]]),"DNF",CONCATENATE(RANK(rounds_cum_time[[#This Row],[40]],rounds_cum_time[40],1),"."))</f>
        <v>69.</v>
      </c>
      <c r="AX93" s="141" t="str">
        <f>IF(ISBLANK(laps_times[[#This Row],[41]]),"DNF",CONCATENATE(RANK(rounds_cum_time[[#This Row],[41]],rounds_cum_time[41],1),"."))</f>
        <v>69.</v>
      </c>
      <c r="AY93" s="141" t="str">
        <f>IF(ISBLANK(laps_times[[#This Row],[42]]),"DNF",CONCATENATE(RANK(rounds_cum_time[[#This Row],[42]],rounds_cum_time[42],1),"."))</f>
        <v>70.</v>
      </c>
      <c r="AZ93" s="141" t="str">
        <f>IF(ISBLANK(laps_times[[#This Row],[43]]),"DNF",CONCATENATE(RANK(rounds_cum_time[[#This Row],[43]],rounds_cum_time[43],1),"."))</f>
        <v>73.</v>
      </c>
      <c r="BA93" s="141" t="str">
        <f>IF(ISBLANK(laps_times[[#This Row],[44]]),"DNF",CONCATENATE(RANK(rounds_cum_time[[#This Row],[44]],rounds_cum_time[44],1),"."))</f>
        <v>75.</v>
      </c>
      <c r="BB93" s="141" t="str">
        <f>IF(ISBLANK(laps_times[[#This Row],[45]]),"DNF",CONCATENATE(RANK(rounds_cum_time[[#This Row],[45]],rounds_cum_time[45],1),"."))</f>
        <v>76.</v>
      </c>
      <c r="BC93" s="141" t="str">
        <f>IF(ISBLANK(laps_times[[#This Row],[46]]),"DNF",CONCATENATE(RANK(rounds_cum_time[[#This Row],[46]],rounds_cum_time[46],1),"."))</f>
        <v>78.</v>
      </c>
      <c r="BD93" s="141" t="str">
        <f>IF(ISBLANK(laps_times[[#This Row],[47]]),"DNF",CONCATENATE(RANK(rounds_cum_time[[#This Row],[47]],rounds_cum_time[47],1),"."))</f>
        <v>78.</v>
      </c>
      <c r="BE93" s="141" t="str">
        <f>IF(ISBLANK(laps_times[[#This Row],[48]]),"DNF",CONCATENATE(RANK(rounds_cum_time[[#This Row],[48]],rounds_cum_time[48],1),"."))</f>
        <v>79.</v>
      </c>
      <c r="BF93" s="141" t="str">
        <f>IF(ISBLANK(laps_times[[#This Row],[49]]),"DNF",CONCATENATE(RANK(rounds_cum_time[[#This Row],[49]],rounds_cum_time[49],1),"."))</f>
        <v>78.</v>
      </c>
      <c r="BG93" s="141" t="str">
        <f>IF(ISBLANK(laps_times[[#This Row],[50]]),"DNF",CONCATENATE(RANK(rounds_cum_time[[#This Row],[50]],rounds_cum_time[50],1),"."))</f>
        <v>79.</v>
      </c>
      <c r="BH93" s="141" t="str">
        <f>IF(ISBLANK(laps_times[[#This Row],[51]]),"DNF",CONCATENATE(RANK(rounds_cum_time[[#This Row],[51]],rounds_cum_time[51],1),"."))</f>
        <v>78.</v>
      </c>
      <c r="BI93" s="141" t="str">
        <f>IF(ISBLANK(laps_times[[#This Row],[52]]),"DNF",CONCATENATE(RANK(rounds_cum_time[[#This Row],[52]],rounds_cum_time[52],1),"."))</f>
        <v>78.</v>
      </c>
      <c r="BJ93" s="141" t="str">
        <f>IF(ISBLANK(laps_times[[#This Row],[53]]),"DNF",CONCATENATE(RANK(rounds_cum_time[[#This Row],[53]],rounds_cum_time[53],1),"."))</f>
        <v>79.</v>
      </c>
      <c r="BK93" s="141" t="str">
        <f>IF(ISBLANK(laps_times[[#This Row],[54]]),"DNF",CONCATENATE(RANK(rounds_cum_time[[#This Row],[54]],rounds_cum_time[54],1),"."))</f>
        <v>81.</v>
      </c>
      <c r="BL93" s="141" t="str">
        <f>IF(ISBLANK(laps_times[[#This Row],[55]]),"DNF",CONCATENATE(RANK(rounds_cum_time[[#This Row],[55]],rounds_cum_time[55],1),"."))</f>
        <v>83.</v>
      </c>
      <c r="BM93" s="141" t="str">
        <f>IF(ISBLANK(laps_times[[#This Row],[56]]),"DNF",CONCATENATE(RANK(rounds_cum_time[[#This Row],[56]],rounds_cum_time[56],1),"."))</f>
        <v>86.</v>
      </c>
      <c r="BN93" s="141" t="str">
        <f>IF(ISBLANK(laps_times[[#This Row],[57]]),"DNF",CONCATENATE(RANK(rounds_cum_time[[#This Row],[57]],rounds_cum_time[57],1),"."))</f>
        <v>90.</v>
      </c>
      <c r="BO93" s="141" t="str">
        <f>IF(ISBLANK(laps_times[[#This Row],[58]]),"DNF",CONCATENATE(RANK(rounds_cum_time[[#This Row],[58]],rounds_cum_time[58],1),"."))</f>
        <v>91.</v>
      </c>
      <c r="BP93" s="141" t="str">
        <f>IF(ISBLANK(laps_times[[#This Row],[59]]),"DNF",CONCATENATE(RANK(rounds_cum_time[[#This Row],[59]],rounds_cum_time[59],1),"."))</f>
        <v>92.</v>
      </c>
      <c r="BQ93" s="141" t="str">
        <f>IF(ISBLANK(laps_times[[#This Row],[60]]),"DNF",CONCATENATE(RANK(rounds_cum_time[[#This Row],[60]],rounds_cum_time[60],1),"."))</f>
        <v>90.</v>
      </c>
      <c r="BR93" s="141" t="str">
        <f>IF(ISBLANK(laps_times[[#This Row],[61]]),"DNF",CONCATENATE(RANK(rounds_cum_time[[#This Row],[61]],rounds_cum_time[61],1),"."))</f>
        <v>89.</v>
      </c>
      <c r="BS93" s="141" t="str">
        <f>IF(ISBLANK(laps_times[[#This Row],[62]]),"DNF",CONCATENATE(RANK(rounds_cum_time[[#This Row],[62]],rounds_cum_time[62],1),"."))</f>
        <v>88.</v>
      </c>
      <c r="BT93" s="142" t="str">
        <f>IF(ISBLANK(laps_times[[#This Row],[63]]),"DNF",CONCATENATE(RANK(rounds_cum_time[[#This Row],[63]],rounds_cum_time[63],1),"."))</f>
        <v>88.</v>
      </c>
    </row>
    <row r="94" spans="2:72" x14ac:dyDescent="0.2">
      <c r="B94" s="130">
        <f>laps_times[[#This Row],[poř]]</f>
        <v>89</v>
      </c>
      <c r="C94" s="140">
        <f>laps_times[[#This Row],[s.č.]]</f>
        <v>126</v>
      </c>
      <c r="D94" s="131" t="str">
        <f>laps_times[[#This Row],[jméno]]</f>
        <v>Kyselý Petr</v>
      </c>
      <c r="E94" s="132">
        <f>laps_times[[#This Row],[roč]]</f>
        <v>1964</v>
      </c>
      <c r="F94" s="132" t="str">
        <f>laps_times[[#This Row],[kat]]</f>
        <v>M4</v>
      </c>
      <c r="G94" s="132">
        <f>laps_times[[#This Row],[poř_kat]]</f>
        <v>20</v>
      </c>
      <c r="H94" s="131" t="str">
        <f>IF(ISBLANK(laps_times[[#This Row],[klub]]),"-",laps_times[[#This Row],[klub]])</f>
        <v>TJ Zduchovice</v>
      </c>
      <c r="I94" s="134">
        <f>laps_times[[#This Row],[celk. čas]]</f>
        <v>0.16491618055555554</v>
      </c>
      <c r="J94" s="141" t="str">
        <f>IF(ISBLANK(laps_times[[#This Row],[1]]),"DNF",CONCATENATE(RANK(rounds_cum_time[[#This Row],[1]],rounds_cum_time[1],1),"."))</f>
        <v>107.</v>
      </c>
      <c r="K94" s="141" t="str">
        <f>IF(ISBLANK(laps_times[[#This Row],[2]]),"DNF",CONCATENATE(RANK(rounds_cum_time[[#This Row],[2]],rounds_cum_time[2],1),"."))</f>
        <v>102.</v>
      </c>
      <c r="L94" s="141" t="str">
        <f>IF(ISBLANK(laps_times[[#This Row],[3]]),"DNF",CONCATENATE(RANK(rounds_cum_time[[#This Row],[3]],rounds_cum_time[3],1),"."))</f>
        <v>102.</v>
      </c>
      <c r="M94" s="141" t="str">
        <f>IF(ISBLANK(laps_times[[#This Row],[4]]),"DNF",CONCATENATE(RANK(rounds_cum_time[[#This Row],[4]],rounds_cum_time[4],1),"."))</f>
        <v>100.</v>
      </c>
      <c r="N94" s="141" t="str">
        <f>IF(ISBLANK(laps_times[[#This Row],[5]]),"DNF",CONCATENATE(RANK(rounds_cum_time[[#This Row],[5]],rounds_cum_time[5],1),"."))</f>
        <v>100.</v>
      </c>
      <c r="O94" s="141" t="str">
        <f>IF(ISBLANK(laps_times[[#This Row],[6]]),"DNF",CONCATENATE(RANK(rounds_cum_time[[#This Row],[6]],rounds_cum_time[6],1),"."))</f>
        <v>100.</v>
      </c>
      <c r="P94" s="141" t="str">
        <f>IF(ISBLANK(laps_times[[#This Row],[7]]),"DNF",CONCATENATE(RANK(rounds_cum_time[[#This Row],[7]],rounds_cum_time[7],1),"."))</f>
        <v>101.</v>
      </c>
      <c r="Q94" s="141" t="str">
        <f>IF(ISBLANK(laps_times[[#This Row],[8]]),"DNF",CONCATENATE(RANK(rounds_cum_time[[#This Row],[8]],rounds_cum_time[8],1),"."))</f>
        <v>101.</v>
      </c>
      <c r="R94" s="141" t="str">
        <f>IF(ISBLANK(laps_times[[#This Row],[9]]),"DNF",CONCATENATE(RANK(rounds_cum_time[[#This Row],[9]],rounds_cum_time[9],1),"."))</f>
        <v>101.</v>
      </c>
      <c r="S94" s="141" t="str">
        <f>IF(ISBLANK(laps_times[[#This Row],[10]]),"DNF",CONCATENATE(RANK(rounds_cum_time[[#This Row],[10]],rounds_cum_time[10],1),"."))</f>
        <v>100.</v>
      </c>
      <c r="T94" s="141" t="str">
        <f>IF(ISBLANK(laps_times[[#This Row],[11]]),"DNF",CONCATENATE(RANK(rounds_cum_time[[#This Row],[11]],rounds_cum_time[11],1),"."))</f>
        <v>100.</v>
      </c>
      <c r="U94" s="141" t="str">
        <f>IF(ISBLANK(laps_times[[#This Row],[12]]),"DNF",CONCATENATE(RANK(rounds_cum_time[[#This Row],[12]],rounds_cum_time[12],1),"."))</f>
        <v>100.</v>
      </c>
      <c r="V94" s="141" t="str">
        <f>IF(ISBLANK(laps_times[[#This Row],[13]]),"DNF",CONCATENATE(RANK(rounds_cum_time[[#This Row],[13]],rounds_cum_time[13],1),"."))</f>
        <v>99.</v>
      </c>
      <c r="W94" s="141" t="str">
        <f>IF(ISBLANK(laps_times[[#This Row],[14]]),"DNF",CONCATENATE(RANK(rounds_cum_time[[#This Row],[14]],rounds_cum_time[14],1),"."))</f>
        <v>99.</v>
      </c>
      <c r="X94" s="141" t="str">
        <f>IF(ISBLANK(laps_times[[#This Row],[15]]),"DNF",CONCATENATE(RANK(rounds_cum_time[[#This Row],[15]],rounds_cum_time[15],1),"."))</f>
        <v>100.</v>
      </c>
      <c r="Y94" s="141" t="str">
        <f>IF(ISBLANK(laps_times[[#This Row],[16]]),"DNF",CONCATENATE(RANK(rounds_cum_time[[#This Row],[16]],rounds_cum_time[16],1),"."))</f>
        <v>100.</v>
      </c>
      <c r="Z94" s="141" t="str">
        <f>IF(ISBLANK(laps_times[[#This Row],[17]]),"DNF",CONCATENATE(RANK(rounds_cum_time[[#This Row],[17]],rounds_cum_time[17],1),"."))</f>
        <v>100.</v>
      </c>
      <c r="AA94" s="141" t="str">
        <f>IF(ISBLANK(laps_times[[#This Row],[18]]),"DNF",CONCATENATE(RANK(rounds_cum_time[[#This Row],[18]],rounds_cum_time[18],1),"."))</f>
        <v>100.</v>
      </c>
      <c r="AB94" s="141" t="str">
        <f>IF(ISBLANK(laps_times[[#This Row],[19]]),"DNF",CONCATENATE(RANK(rounds_cum_time[[#This Row],[19]],rounds_cum_time[19],1),"."))</f>
        <v>100.</v>
      </c>
      <c r="AC94" s="141" t="str">
        <f>IF(ISBLANK(laps_times[[#This Row],[20]]),"DNF",CONCATENATE(RANK(rounds_cum_time[[#This Row],[20]],rounds_cum_time[20],1),"."))</f>
        <v>99.</v>
      </c>
      <c r="AD94" s="141" t="str">
        <f>IF(ISBLANK(laps_times[[#This Row],[21]]),"DNF",CONCATENATE(RANK(rounds_cum_time[[#This Row],[21]],rounds_cum_time[21],1),"."))</f>
        <v>98.</v>
      </c>
      <c r="AE94" s="141" t="str">
        <f>IF(ISBLANK(laps_times[[#This Row],[22]]),"DNF",CONCATENATE(RANK(rounds_cum_time[[#This Row],[22]],rounds_cum_time[22],1),"."))</f>
        <v>98.</v>
      </c>
      <c r="AF94" s="141" t="str">
        <f>IF(ISBLANK(laps_times[[#This Row],[23]]),"DNF",CONCATENATE(RANK(rounds_cum_time[[#This Row],[23]],rounds_cum_time[23],1),"."))</f>
        <v>98.</v>
      </c>
      <c r="AG94" s="141" t="str">
        <f>IF(ISBLANK(laps_times[[#This Row],[24]]),"DNF",CONCATENATE(RANK(rounds_cum_time[[#This Row],[24]],rounds_cum_time[24],1),"."))</f>
        <v>99.</v>
      </c>
      <c r="AH94" s="141" t="str">
        <f>IF(ISBLANK(laps_times[[#This Row],[25]]),"DNF",CONCATENATE(RANK(rounds_cum_time[[#This Row],[25]],rounds_cum_time[25],1),"."))</f>
        <v>98.</v>
      </c>
      <c r="AI94" s="141" t="str">
        <f>IF(ISBLANK(laps_times[[#This Row],[26]]),"DNF",CONCATENATE(RANK(rounds_cum_time[[#This Row],[26]],rounds_cum_time[26],1),"."))</f>
        <v>98.</v>
      </c>
      <c r="AJ94" s="141" t="str">
        <f>IF(ISBLANK(laps_times[[#This Row],[27]]),"DNF",CONCATENATE(RANK(rounds_cum_time[[#This Row],[27]],rounds_cum_time[27],1),"."))</f>
        <v>96.</v>
      </c>
      <c r="AK94" s="141" t="str">
        <f>IF(ISBLANK(laps_times[[#This Row],[28]]),"DNF",CONCATENATE(RANK(rounds_cum_time[[#This Row],[28]],rounds_cum_time[28],1),"."))</f>
        <v>97.</v>
      </c>
      <c r="AL94" s="141" t="str">
        <f>IF(ISBLANK(laps_times[[#This Row],[29]]),"DNF",CONCATENATE(RANK(rounds_cum_time[[#This Row],[29]],rounds_cum_time[29],1),"."))</f>
        <v>98.</v>
      </c>
      <c r="AM94" s="141" t="str">
        <f>IF(ISBLANK(laps_times[[#This Row],[30]]),"DNF",CONCATENATE(RANK(rounds_cum_time[[#This Row],[30]],rounds_cum_time[30],1),"."))</f>
        <v>97.</v>
      </c>
      <c r="AN94" s="141" t="str">
        <f>IF(ISBLANK(laps_times[[#This Row],[31]]),"DNF",CONCATENATE(RANK(rounds_cum_time[[#This Row],[31]],rounds_cum_time[31],1),"."))</f>
        <v>97.</v>
      </c>
      <c r="AO94" s="141" t="str">
        <f>IF(ISBLANK(laps_times[[#This Row],[32]]),"DNF",CONCATENATE(RANK(rounds_cum_time[[#This Row],[32]],rounds_cum_time[32],1),"."))</f>
        <v>97.</v>
      </c>
      <c r="AP94" s="141" t="str">
        <f>IF(ISBLANK(laps_times[[#This Row],[33]]),"DNF",CONCATENATE(RANK(rounds_cum_time[[#This Row],[33]],rounds_cum_time[33],1),"."))</f>
        <v>97.</v>
      </c>
      <c r="AQ94" s="141" t="str">
        <f>IF(ISBLANK(laps_times[[#This Row],[34]]),"DNF",CONCATENATE(RANK(rounds_cum_time[[#This Row],[34]],rounds_cum_time[34],1),"."))</f>
        <v>96.</v>
      </c>
      <c r="AR94" s="141" t="str">
        <f>IF(ISBLANK(laps_times[[#This Row],[35]]),"DNF",CONCATENATE(RANK(rounds_cum_time[[#This Row],[35]],rounds_cum_time[35],1),"."))</f>
        <v>96.</v>
      </c>
      <c r="AS94" s="141" t="str">
        <f>IF(ISBLANK(laps_times[[#This Row],[36]]),"DNF",CONCATENATE(RANK(rounds_cum_time[[#This Row],[36]],rounds_cum_time[36],1),"."))</f>
        <v>96.</v>
      </c>
      <c r="AT94" s="141" t="str">
        <f>IF(ISBLANK(laps_times[[#This Row],[37]]),"DNF",CONCATENATE(RANK(rounds_cum_time[[#This Row],[37]],rounds_cum_time[37],1),"."))</f>
        <v>96.</v>
      </c>
      <c r="AU94" s="141" t="str">
        <f>IF(ISBLANK(laps_times[[#This Row],[38]]),"DNF",CONCATENATE(RANK(rounds_cum_time[[#This Row],[38]],rounds_cum_time[38],1),"."))</f>
        <v>96.</v>
      </c>
      <c r="AV94" s="141" t="str">
        <f>IF(ISBLANK(laps_times[[#This Row],[39]]),"DNF",CONCATENATE(RANK(rounds_cum_time[[#This Row],[39]],rounds_cum_time[39],1),"."))</f>
        <v>96.</v>
      </c>
      <c r="AW94" s="141" t="str">
        <f>IF(ISBLANK(laps_times[[#This Row],[40]]),"DNF",CONCATENATE(RANK(rounds_cum_time[[#This Row],[40]],rounds_cum_time[40],1),"."))</f>
        <v>96.</v>
      </c>
      <c r="AX94" s="141" t="str">
        <f>IF(ISBLANK(laps_times[[#This Row],[41]]),"DNF",CONCATENATE(RANK(rounds_cum_time[[#This Row],[41]],rounds_cum_time[41],1),"."))</f>
        <v>97.</v>
      </c>
      <c r="AY94" s="141" t="str">
        <f>IF(ISBLANK(laps_times[[#This Row],[42]]),"DNF",CONCATENATE(RANK(rounds_cum_time[[#This Row],[42]],rounds_cum_time[42],1),"."))</f>
        <v>97.</v>
      </c>
      <c r="AZ94" s="141" t="str">
        <f>IF(ISBLANK(laps_times[[#This Row],[43]]),"DNF",CONCATENATE(RANK(rounds_cum_time[[#This Row],[43]],rounds_cum_time[43],1),"."))</f>
        <v>97.</v>
      </c>
      <c r="BA94" s="141" t="str">
        <f>IF(ISBLANK(laps_times[[#This Row],[44]]),"DNF",CONCATENATE(RANK(rounds_cum_time[[#This Row],[44]],rounds_cum_time[44],1),"."))</f>
        <v>97.</v>
      </c>
      <c r="BB94" s="141" t="str">
        <f>IF(ISBLANK(laps_times[[#This Row],[45]]),"DNF",CONCATENATE(RANK(rounds_cum_time[[#This Row],[45]],rounds_cum_time[45],1),"."))</f>
        <v>97.</v>
      </c>
      <c r="BC94" s="141" t="str">
        <f>IF(ISBLANK(laps_times[[#This Row],[46]]),"DNF",CONCATENATE(RANK(rounds_cum_time[[#This Row],[46]],rounds_cum_time[46],1),"."))</f>
        <v>96.</v>
      </c>
      <c r="BD94" s="141" t="str">
        <f>IF(ISBLANK(laps_times[[#This Row],[47]]),"DNF",CONCATENATE(RANK(rounds_cum_time[[#This Row],[47]],rounds_cum_time[47],1),"."))</f>
        <v>95.</v>
      </c>
      <c r="BE94" s="141" t="str">
        <f>IF(ISBLANK(laps_times[[#This Row],[48]]),"DNF",CONCATENATE(RANK(rounds_cum_time[[#This Row],[48]],rounds_cum_time[48],1),"."))</f>
        <v>94.</v>
      </c>
      <c r="BF94" s="141" t="str">
        <f>IF(ISBLANK(laps_times[[#This Row],[49]]),"DNF",CONCATENATE(RANK(rounds_cum_time[[#This Row],[49]],rounds_cum_time[49],1),"."))</f>
        <v>93.</v>
      </c>
      <c r="BG94" s="141" t="str">
        <f>IF(ISBLANK(laps_times[[#This Row],[50]]),"DNF",CONCATENATE(RANK(rounds_cum_time[[#This Row],[50]],rounds_cum_time[50],1),"."))</f>
        <v>93.</v>
      </c>
      <c r="BH94" s="141" t="str">
        <f>IF(ISBLANK(laps_times[[#This Row],[51]]),"DNF",CONCATENATE(RANK(rounds_cum_time[[#This Row],[51]],rounds_cum_time[51],1),"."))</f>
        <v>94.</v>
      </c>
      <c r="BI94" s="141" t="str">
        <f>IF(ISBLANK(laps_times[[#This Row],[52]]),"DNF",CONCATENATE(RANK(rounds_cum_time[[#This Row],[52]],rounds_cum_time[52],1),"."))</f>
        <v>94.</v>
      </c>
      <c r="BJ94" s="141" t="str">
        <f>IF(ISBLANK(laps_times[[#This Row],[53]]),"DNF",CONCATENATE(RANK(rounds_cum_time[[#This Row],[53]],rounds_cum_time[53],1),"."))</f>
        <v>94.</v>
      </c>
      <c r="BK94" s="141" t="str">
        <f>IF(ISBLANK(laps_times[[#This Row],[54]]),"DNF",CONCATENATE(RANK(rounds_cum_time[[#This Row],[54]],rounds_cum_time[54],1),"."))</f>
        <v>93.</v>
      </c>
      <c r="BL94" s="141" t="str">
        <f>IF(ISBLANK(laps_times[[#This Row],[55]]),"DNF",CONCATENATE(RANK(rounds_cum_time[[#This Row],[55]],rounds_cum_time[55],1),"."))</f>
        <v>93.</v>
      </c>
      <c r="BM94" s="141" t="str">
        <f>IF(ISBLANK(laps_times[[#This Row],[56]]),"DNF",CONCATENATE(RANK(rounds_cum_time[[#This Row],[56]],rounds_cum_time[56],1),"."))</f>
        <v>93.</v>
      </c>
      <c r="BN94" s="141" t="str">
        <f>IF(ISBLANK(laps_times[[#This Row],[57]]),"DNF",CONCATENATE(RANK(rounds_cum_time[[#This Row],[57]],rounds_cum_time[57],1),"."))</f>
        <v>92.</v>
      </c>
      <c r="BO94" s="141" t="str">
        <f>IF(ISBLANK(laps_times[[#This Row],[58]]),"DNF",CONCATENATE(RANK(rounds_cum_time[[#This Row],[58]],rounds_cum_time[58],1),"."))</f>
        <v>92.</v>
      </c>
      <c r="BP94" s="141" t="str">
        <f>IF(ISBLANK(laps_times[[#This Row],[59]]),"DNF",CONCATENATE(RANK(rounds_cum_time[[#This Row],[59]],rounds_cum_time[59],1),"."))</f>
        <v>91.</v>
      </c>
      <c r="BQ94" s="141" t="str">
        <f>IF(ISBLANK(laps_times[[#This Row],[60]]),"DNF",CONCATENATE(RANK(rounds_cum_time[[#This Row],[60]],rounds_cum_time[60],1),"."))</f>
        <v>89.</v>
      </c>
      <c r="BR94" s="141" t="str">
        <f>IF(ISBLANK(laps_times[[#This Row],[61]]),"DNF",CONCATENATE(RANK(rounds_cum_time[[#This Row],[61]],rounds_cum_time[61],1),"."))</f>
        <v>90.</v>
      </c>
      <c r="BS94" s="141" t="str">
        <f>IF(ISBLANK(laps_times[[#This Row],[62]]),"DNF",CONCATENATE(RANK(rounds_cum_time[[#This Row],[62]],rounds_cum_time[62],1),"."))</f>
        <v>89.</v>
      </c>
      <c r="BT94" s="142" t="str">
        <f>IF(ISBLANK(laps_times[[#This Row],[63]]),"DNF",CONCATENATE(RANK(rounds_cum_time[[#This Row],[63]],rounds_cum_time[63],1),"."))</f>
        <v>89.</v>
      </c>
    </row>
    <row r="95" spans="2:72" x14ac:dyDescent="0.2">
      <c r="B95" s="130">
        <f>laps_times[[#This Row],[poř]]</f>
        <v>90</v>
      </c>
      <c r="C95" s="140">
        <f>laps_times[[#This Row],[s.č.]]</f>
        <v>103</v>
      </c>
      <c r="D95" s="131" t="str">
        <f>laps_times[[#This Row],[jméno]]</f>
        <v>Toman Martin</v>
      </c>
      <c r="E95" s="132">
        <f>laps_times[[#This Row],[roč]]</f>
        <v>1971</v>
      </c>
      <c r="F95" s="132" t="str">
        <f>laps_times[[#This Row],[kat]]</f>
        <v>M3</v>
      </c>
      <c r="G95" s="132">
        <f>laps_times[[#This Row],[poř_kat]]</f>
        <v>32</v>
      </c>
      <c r="H95" s="131" t="str">
        <f>IF(ISBLANK(laps_times[[#This Row],[klub]]),"-",laps_times[[#This Row],[klub]])</f>
        <v>SK Babice</v>
      </c>
      <c r="I95" s="134">
        <f>laps_times[[#This Row],[celk. čas]]</f>
        <v>0.16540555555555556</v>
      </c>
      <c r="J95" s="141" t="str">
        <f>IF(ISBLANK(laps_times[[#This Row],[1]]),"DNF",CONCATENATE(RANK(rounds_cum_time[[#This Row],[1]],rounds_cum_time[1],1),"."))</f>
        <v>100.</v>
      </c>
      <c r="K95" s="141" t="str">
        <f>IF(ISBLANK(laps_times[[#This Row],[2]]),"DNF",CONCATENATE(RANK(rounds_cum_time[[#This Row],[2]],rounds_cum_time[2],1),"."))</f>
        <v>108.</v>
      </c>
      <c r="L95" s="141" t="str">
        <f>IF(ISBLANK(laps_times[[#This Row],[3]]),"DNF",CONCATENATE(RANK(rounds_cum_time[[#This Row],[3]],rounds_cum_time[3],1),"."))</f>
        <v>109.</v>
      </c>
      <c r="M95" s="141" t="str">
        <f>IF(ISBLANK(laps_times[[#This Row],[4]]),"DNF",CONCATENATE(RANK(rounds_cum_time[[#This Row],[4]],rounds_cum_time[4],1),"."))</f>
        <v>109.</v>
      </c>
      <c r="N95" s="141" t="str">
        <f>IF(ISBLANK(laps_times[[#This Row],[5]]),"DNF",CONCATENATE(RANK(rounds_cum_time[[#This Row],[5]],rounds_cum_time[5],1),"."))</f>
        <v>109.</v>
      </c>
      <c r="O95" s="141" t="str">
        <f>IF(ISBLANK(laps_times[[#This Row],[6]]),"DNF",CONCATENATE(RANK(rounds_cum_time[[#This Row],[6]],rounds_cum_time[6],1),"."))</f>
        <v>114.</v>
      </c>
      <c r="P95" s="141" t="str">
        <f>IF(ISBLANK(laps_times[[#This Row],[7]]),"DNF",CONCATENATE(RANK(rounds_cum_time[[#This Row],[7]],rounds_cum_time[7],1),"."))</f>
        <v>114.</v>
      </c>
      <c r="Q95" s="141" t="str">
        <f>IF(ISBLANK(laps_times[[#This Row],[8]]),"DNF",CONCATENATE(RANK(rounds_cum_time[[#This Row],[8]],rounds_cum_time[8],1),"."))</f>
        <v>111.</v>
      </c>
      <c r="R95" s="141" t="str">
        <f>IF(ISBLANK(laps_times[[#This Row],[9]]),"DNF",CONCATENATE(RANK(rounds_cum_time[[#This Row],[9]],rounds_cum_time[9],1),"."))</f>
        <v>111.</v>
      </c>
      <c r="S95" s="141" t="str">
        <f>IF(ISBLANK(laps_times[[#This Row],[10]]),"DNF",CONCATENATE(RANK(rounds_cum_time[[#This Row],[10]],rounds_cum_time[10],1),"."))</f>
        <v>110.</v>
      </c>
      <c r="T95" s="141" t="str">
        <f>IF(ISBLANK(laps_times[[#This Row],[11]]),"DNF",CONCATENATE(RANK(rounds_cum_time[[#This Row],[11]],rounds_cum_time[11],1),"."))</f>
        <v>110.</v>
      </c>
      <c r="U95" s="141" t="str">
        <f>IF(ISBLANK(laps_times[[#This Row],[12]]),"DNF",CONCATENATE(RANK(rounds_cum_time[[#This Row],[12]],rounds_cum_time[12],1),"."))</f>
        <v>109.</v>
      </c>
      <c r="V95" s="141" t="str">
        <f>IF(ISBLANK(laps_times[[#This Row],[13]]),"DNF",CONCATENATE(RANK(rounds_cum_time[[#This Row],[13]],rounds_cum_time[13],1),"."))</f>
        <v>108.</v>
      </c>
      <c r="W95" s="141" t="str">
        <f>IF(ISBLANK(laps_times[[#This Row],[14]]),"DNF",CONCATENATE(RANK(rounds_cum_time[[#This Row],[14]],rounds_cum_time[14],1),"."))</f>
        <v>106.</v>
      </c>
      <c r="X95" s="141" t="str">
        <f>IF(ISBLANK(laps_times[[#This Row],[15]]),"DNF",CONCATENATE(RANK(rounds_cum_time[[#This Row],[15]],rounds_cum_time[15],1),"."))</f>
        <v>106.</v>
      </c>
      <c r="Y95" s="141" t="str">
        <f>IF(ISBLANK(laps_times[[#This Row],[16]]),"DNF",CONCATENATE(RANK(rounds_cum_time[[#This Row],[16]],rounds_cum_time[16],1),"."))</f>
        <v>107.</v>
      </c>
      <c r="Z95" s="141" t="str">
        <f>IF(ISBLANK(laps_times[[#This Row],[17]]),"DNF",CONCATENATE(RANK(rounds_cum_time[[#This Row],[17]],rounds_cum_time[17],1),"."))</f>
        <v>106.</v>
      </c>
      <c r="AA95" s="141" t="str">
        <f>IF(ISBLANK(laps_times[[#This Row],[18]]),"DNF",CONCATENATE(RANK(rounds_cum_time[[#This Row],[18]],rounds_cum_time[18],1),"."))</f>
        <v>106.</v>
      </c>
      <c r="AB95" s="141" t="str">
        <f>IF(ISBLANK(laps_times[[#This Row],[19]]),"DNF",CONCATENATE(RANK(rounds_cum_time[[#This Row],[19]],rounds_cum_time[19],1),"."))</f>
        <v>106.</v>
      </c>
      <c r="AC95" s="141" t="str">
        <f>IF(ISBLANK(laps_times[[#This Row],[20]]),"DNF",CONCATENATE(RANK(rounds_cum_time[[#This Row],[20]],rounds_cum_time[20],1),"."))</f>
        <v>105.</v>
      </c>
      <c r="AD95" s="141" t="str">
        <f>IF(ISBLANK(laps_times[[#This Row],[21]]),"DNF",CONCATENATE(RANK(rounds_cum_time[[#This Row],[21]],rounds_cum_time[21],1),"."))</f>
        <v>105.</v>
      </c>
      <c r="AE95" s="141" t="str">
        <f>IF(ISBLANK(laps_times[[#This Row],[22]]),"DNF",CONCATENATE(RANK(rounds_cum_time[[#This Row],[22]],rounds_cum_time[22],1),"."))</f>
        <v>105.</v>
      </c>
      <c r="AF95" s="141" t="str">
        <f>IF(ISBLANK(laps_times[[#This Row],[23]]),"DNF",CONCATENATE(RANK(rounds_cum_time[[#This Row],[23]],rounds_cum_time[23],1),"."))</f>
        <v>105.</v>
      </c>
      <c r="AG95" s="141" t="str">
        <f>IF(ISBLANK(laps_times[[#This Row],[24]]),"DNF",CONCATENATE(RANK(rounds_cum_time[[#This Row],[24]],rounds_cum_time[24],1),"."))</f>
        <v>104.</v>
      </c>
      <c r="AH95" s="141" t="str">
        <f>IF(ISBLANK(laps_times[[#This Row],[25]]),"DNF",CONCATENATE(RANK(rounds_cum_time[[#This Row],[25]],rounds_cum_time[25],1),"."))</f>
        <v>104.</v>
      </c>
      <c r="AI95" s="141" t="str">
        <f>IF(ISBLANK(laps_times[[#This Row],[26]]),"DNF",CONCATENATE(RANK(rounds_cum_time[[#This Row],[26]],rounds_cum_time[26],1),"."))</f>
        <v>106.</v>
      </c>
      <c r="AJ95" s="141" t="str">
        <f>IF(ISBLANK(laps_times[[#This Row],[27]]),"DNF",CONCATENATE(RANK(rounds_cum_time[[#This Row],[27]],rounds_cum_time[27],1),"."))</f>
        <v>106.</v>
      </c>
      <c r="AK95" s="141" t="str">
        <f>IF(ISBLANK(laps_times[[#This Row],[28]]),"DNF",CONCATENATE(RANK(rounds_cum_time[[#This Row],[28]],rounds_cum_time[28],1),"."))</f>
        <v>106.</v>
      </c>
      <c r="AL95" s="141" t="str">
        <f>IF(ISBLANK(laps_times[[#This Row],[29]]),"DNF",CONCATENATE(RANK(rounds_cum_time[[#This Row],[29]],rounds_cum_time[29],1),"."))</f>
        <v>106.</v>
      </c>
      <c r="AM95" s="141" t="str">
        <f>IF(ISBLANK(laps_times[[#This Row],[30]]),"DNF",CONCATENATE(RANK(rounds_cum_time[[#This Row],[30]],rounds_cum_time[30],1),"."))</f>
        <v>106.</v>
      </c>
      <c r="AN95" s="141" t="str">
        <f>IF(ISBLANK(laps_times[[#This Row],[31]]),"DNF",CONCATENATE(RANK(rounds_cum_time[[#This Row],[31]],rounds_cum_time[31],1),"."))</f>
        <v>104.</v>
      </c>
      <c r="AO95" s="141" t="str">
        <f>IF(ISBLANK(laps_times[[#This Row],[32]]),"DNF",CONCATENATE(RANK(rounds_cum_time[[#This Row],[32]],rounds_cum_time[32],1),"."))</f>
        <v>104.</v>
      </c>
      <c r="AP95" s="141" t="str">
        <f>IF(ISBLANK(laps_times[[#This Row],[33]]),"DNF",CONCATENATE(RANK(rounds_cum_time[[#This Row],[33]],rounds_cum_time[33],1),"."))</f>
        <v>103.</v>
      </c>
      <c r="AQ95" s="141" t="str">
        <f>IF(ISBLANK(laps_times[[#This Row],[34]]),"DNF",CONCATENATE(RANK(rounds_cum_time[[#This Row],[34]],rounds_cum_time[34],1),"."))</f>
        <v>104.</v>
      </c>
      <c r="AR95" s="141" t="str">
        <f>IF(ISBLANK(laps_times[[#This Row],[35]]),"DNF",CONCATENATE(RANK(rounds_cum_time[[#This Row],[35]],rounds_cum_time[35],1),"."))</f>
        <v>103.</v>
      </c>
      <c r="AS95" s="141" t="str">
        <f>IF(ISBLANK(laps_times[[#This Row],[36]]),"DNF",CONCATENATE(RANK(rounds_cum_time[[#This Row],[36]],rounds_cum_time[36],1),"."))</f>
        <v>102.</v>
      </c>
      <c r="AT95" s="141" t="str">
        <f>IF(ISBLANK(laps_times[[#This Row],[37]]),"DNF",CONCATENATE(RANK(rounds_cum_time[[#This Row],[37]],rounds_cum_time[37],1),"."))</f>
        <v>100.</v>
      </c>
      <c r="AU95" s="141" t="str">
        <f>IF(ISBLANK(laps_times[[#This Row],[38]]),"DNF",CONCATENATE(RANK(rounds_cum_time[[#This Row],[38]],rounds_cum_time[38],1),"."))</f>
        <v>100.</v>
      </c>
      <c r="AV95" s="141" t="str">
        <f>IF(ISBLANK(laps_times[[#This Row],[39]]),"DNF",CONCATENATE(RANK(rounds_cum_time[[#This Row],[39]],rounds_cum_time[39],1),"."))</f>
        <v>99.</v>
      </c>
      <c r="AW95" s="141" t="str">
        <f>IF(ISBLANK(laps_times[[#This Row],[40]]),"DNF",CONCATENATE(RANK(rounds_cum_time[[#This Row],[40]],rounds_cum_time[40],1),"."))</f>
        <v>99.</v>
      </c>
      <c r="AX95" s="141" t="str">
        <f>IF(ISBLANK(laps_times[[#This Row],[41]]),"DNF",CONCATENATE(RANK(rounds_cum_time[[#This Row],[41]],rounds_cum_time[41],1),"."))</f>
        <v>99.</v>
      </c>
      <c r="AY95" s="141" t="str">
        <f>IF(ISBLANK(laps_times[[#This Row],[42]]),"DNF",CONCATENATE(RANK(rounds_cum_time[[#This Row],[42]],rounds_cum_time[42],1),"."))</f>
        <v>99.</v>
      </c>
      <c r="AZ95" s="141" t="str">
        <f>IF(ISBLANK(laps_times[[#This Row],[43]]),"DNF",CONCATENATE(RANK(rounds_cum_time[[#This Row],[43]],rounds_cum_time[43],1),"."))</f>
        <v>99.</v>
      </c>
      <c r="BA95" s="141" t="str">
        <f>IF(ISBLANK(laps_times[[#This Row],[44]]),"DNF",CONCATENATE(RANK(rounds_cum_time[[#This Row],[44]],rounds_cum_time[44],1),"."))</f>
        <v>99.</v>
      </c>
      <c r="BB95" s="141" t="str">
        <f>IF(ISBLANK(laps_times[[#This Row],[45]]),"DNF",CONCATENATE(RANK(rounds_cum_time[[#This Row],[45]],rounds_cum_time[45],1),"."))</f>
        <v>100.</v>
      </c>
      <c r="BC95" s="141" t="str">
        <f>IF(ISBLANK(laps_times[[#This Row],[46]]),"DNF",CONCATENATE(RANK(rounds_cum_time[[#This Row],[46]],rounds_cum_time[46],1),"."))</f>
        <v>99.</v>
      </c>
      <c r="BD95" s="141" t="str">
        <f>IF(ISBLANK(laps_times[[#This Row],[47]]),"DNF",CONCATENATE(RANK(rounds_cum_time[[#This Row],[47]],rounds_cum_time[47],1),"."))</f>
        <v>99.</v>
      </c>
      <c r="BE95" s="141" t="str">
        <f>IF(ISBLANK(laps_times[[#This Row],[48]]),"DNF",CONCATENATE(RANK(rounds_cum_time[[#This Row],[48]],rounds_cum_time[48],1),"."))</f>
        <v>99.</v>
      </c>
      <c r="BF95" s="141" t="str">
        <f>IF(ISBLANK(laps_times[[#This Row],[49]]),"DNF",CONCATENATE(RANK(rounds_cum_time[[#This Row],[49]],rounds_cum_time[49],1),"."))</f>
        <v>97.</v>
      </c>
      <c r="BG95" s="141" t="str">
        <f>IF(ISBLANK(laps_times[[#This Row],[50]]),"DNF",CONCATENATE(RANK(rounds_cum_time[[#This Row],[50]],rounds_cum_time[50],1),"."))</f>
        <v>97.</v>
      </c>
      <c r="BH95" s="141" t="str">
        <f>IF(ISBLANK(laps_times[[#This Row],[51]]),"DNF",CONCATENATE(RANK(rounds_cum_time[[#This Row],[51]],rounds_cum_time[51],1),"."))</f>
        <v>96.</v>
      </c>
      <c r="BI95" s="141" t="str">
        <f>IF(ISBLANK(laps_times[[#This Row],[52]]),"DNF",CONCATENATE(RANK(rounds_cum_time[[#This Row],[52]],rounds_cum_time[52],1),"."))</f>
        <v>96.</v>
      </c>
      <c r="BJ95" s="141" t="str">
        <f>IF(ISBLANK(laps_times[[#This Row],[53]]),"DNF",CONCATENATE(RANK(rounds_cum_time[[#This Row],[53]],rounds_cum_time[53],1),"."))</f>
        <v>96.</v>
      </c>
      <c r="BK95" s="141" t="str">
        <f>IF(ISBLANK(laps_times[[#This Row],[54]]),"DNF",CONCATENATE(RANK(rounds_cum_time[[#This Row],[54]],rounds_cum_time[54],1),"."))</f>
        <v>96.</v>
      </c>
      <c r="BL95" s="141" t="str">
        <f>IF(ISBLANK(laps_times[[#This Row],[55]]),"DNF",CONCATENATE(RANK(rounds_cum_time[[#This Row],[55]],rounds_cum_time[55],1),"."))</f>
        <v>95.</v>
      </c>
      <c r="BM95" s="141" t="str">
        <f>IF(ISBLANK(laps_times[[#This Row],[56]]),"DNF",CONCATENATE(RANK(rounds_cum_time[[#This Row],[56]],rounds_cum_time[56],1),"."))</f>
        <v>94.</v>
      </c>
      <c r="BN95" s="141" t="str">
        <f>IF(ISBLANK(laps_times[[#This Row],[57]]),"DNF",CONCATENATE(RANK(rounds_cum_time[[#This Row],[57]],rounds_cum_time[57],1),"."))</f>
        <v>94.</v>
      </c>
      <c r="BO95" s="141" t="str">
        <f>IF(ISBLANK(laps_times[[#This Row],[58]]),"DNF",CONCATENATE(RANK(rounds_cum_time[[#This Row],[58]],rounds_cum_time[58],1),"."))</f>
        <v>93.</v>
      </c>
      <c r="BP95" s="141" t="str">
        <f>IF(ISBLANK(laps_times[[#This Row],[59]]),"DNF",CONCATENATE(RANK(rounds_cum_time[[#This Row],[59]],rounds_cum_time[59],1),"."))</f>
        <v>93.</v>
      </c>
      <c r="BQ95" s="141" t="str">
        <f>IF(ISBLANK(laps_times[[#This Row],[60]]),"DNF",CONCATENATE(RANK(rounds_cum_time[[#This Row],[60]],rounds_cum_time[60],1),"."))</f>
        <v>92.</v>
      </c>
      <c r="BR95" s="141" t="str">
        <f>IF(ISBLANK(laps_times[[#This Row],[61]]),"DNF",CONCATENATE(RANK(rounds_cum_time[[#This Row],[61]],rounds_cum_time[61],1),"."))</f>
        <v>91.</v>
      </c>
      <c r="BS95" s="141" t="str">
        <f>IF(ISBLANK(laps_times[[#This Row],[62]]),"DNF",CONCATENATE(RANK(rounds_cum_time[[#This Row],[62]],rounds_cum_time[62],1),"."))</f>
        <v>90.</v>
      </c>
      <c r="BT95" s="142" t="str">
        <f>IF(ISBLANK(laps_times[[#This Row],[63]]),"DNF",CONCATENATE(RANK(rounds_cum_time[[#This Row],[63]],rounds_cum_time[63],1),"."))</f>
        <v>90.</v>
      </c>
    </row>
    <row r="96" spans="2:72" x14ac:dyDescent="0.2">
      <c r="B96" s="130">
        <f>laps_times[[#This Row],[poř]]</f>
        <v>91</v>
      </c>
      <c r="C96" s="140">
        <f>laps_times[[#This Row],[s.č.]]</f>
        <v>117</v>
      </c>
      <c r="D96" s="131" t="str">
        <f>laps_times[[#This Row],[jméno]]</f>
        <v>Sadílek Václav</v>
      </c>
      <c r="E96" s="132">
        <f>laps_times[[#This Row],[roč]]</f>
        <v>1950</v>
      </c>
      <c r="F96" s="132" t="str">
        <f>laps_times[[#This Row],[kat]]</f>
        <v>M5</v>
      </c>
      <c r="G96" s="132">
        <f>laps_times[[#This Row],[poř_kat]]</f>
        <v>5</v>
      </c>
      <c r="H96" s="131" t="str">
        <f>IF(ISBLANK(laps_times[[#This Row],[klub]]),"-",laps_times[[#This Row],[klub]])</f>
        <v>TJ Albrechtice</v>
      </c>
      <c r="I96" s="134">
        <f>laps_times[[#This Row],[celk. čas]]</f>
        <v>0.16570283564814814</v>
      </c>
      <c r="J96" s="141" t="str">
        <f>IF(ISBLANK(laps_times[[#This Row],[1]]),"DNF",CONCATENATE(RANK(rounds_cum_time[[#This Row],[1]],rounds_cum_time[1],1),"."))</f>
        <v>97.</v>
      </c>
      <c r="K96" s="141" t="str">
        <f>IF(ISBLANK(laps_times[[#This Row],[2]]),"DNF",CONCATENATE(RANK(rounds_cum_time[[#This Row],[2]],rounds_cum_time[2],1),"."))</f>
        <v>94.</v>
      </c>
      <c r="L96" s="141" t="str">
        <f>IF(ISBLANK(laps_times[[#This Row],[3]]),"DNF",CONCATENATE(RANK(rounds_cum_time[[#This Row],[3]],rounds_cum_time[3],1),"."))</f>
        <v>90.</v>
      </c>
      <c r="M96" s="141" t="str">
        <f>IF(ISBLANK(laps_times[[#This Row],[4]]),"DNF",CONCATENATE(RANK(rounds_cum_time[[#This Row],[4]],rounds_cum_time[4],1),"."))</f>
        <v>91.</v>
      </c>
      <c r="N96" s="141" t="str">
        <f>IF(ISBLANK(laps_times[[#This Row],[5]]),"DNF",CONCATENATE(RANK(rounds_cum_time[[#This Row],[5]],rounds_cum_time[5],1),"."))</f>
        <v>89.</v>
      </c>
      <c r="O96" s="141" t="str">
        <f>IF(ISBLANK(laps_times[[#This Row],[6]]),"DNF",CONCATENATE(RANK(rounds_cum_time[[#This Row],[6]],rounds_cum_time[6],1),"."))</f>
        <v>88.</v>
      </c>
      <c r="P96" s="141" t="str">
        <f>IF(ISBLANK(laps_times[[#This Row],[7]]),"DNF",CONCATENATE(RANK(rounds_cum_time[[#This Row],[7]],rounds_cum_time[7],1),"."))</f>
        <v>88.</v>
      </c>
      <c r="Q96" s="141" t="str">
        <f>IF(ISBLANK(laps_times[[#This Row],[8]]),"DNF",CONCATENATE(RANK(rounds_cum_time[[#This Row],[8]],rounds_cum_time[8],1),"."))</f>
        <v>87.</v>
      </c>
      <c r="R96" s="141" t="str">
        <f>IF(ISBLANK(laps_times[[#This Row],[9]]),"DNF",CONCATENATE(RANK(rounds_cum_time[[#This Row],[9]],rounds_cum_time[9],1),"."))</f>
        <v>87.</v>
      </c>
      <c r="S96" s="141" t="str">
        <f>IF(ISBLANK(laps_times[[#This Row],[10]]),"DNF",CONCATENATE(RANK(rounds_cum_time[[#This Row],[10]],rounds_cum_time[10],1),"."))</f>
        <v>85.</v>
      </c>
      <c r="T96" s="141" t="str">
        <f>IF(ISBLANK(laps_times[[#This Row],[11]]),"DNF",CONCATENATE(RANK(rounds_cum_time[[#This Row],[11]],rounds_cum_time[11],1),"."))</f>
        <v>85.</v>
      </c>
      <c r="U96" s="141" t="str">
        <f>IF(ISBLANK(laps_times[[#This Row],[12]]),"DNF",CONCATENATE(RANK(rounds_cum_time[[#This Row],[12]],rounds_cum_time[12],1),"."))</f>
        <v>85.</v>
      </c>
      <c r="V96" s="141" t="str">
        <f>IF(ISBLANK(laps_times[[#This Row],[13]]),"DNF",CONCATENATE(RANK(rounds_cum_time[[#This Row],[13]],rounds_cum_time[13],1),"."))</f>
        <v>84.</v>
      </c>
      <c r="W96" s="141" t="str">
        <f>IF(ISBLANK(laps_times[[#This Row],[14]]),"DNF",CONCATENATE(RANK(rounds_cum_time[[#This Row],[14]],rounds_cum_time[14],1),"."))</f>
        <v>84.</v>
      </c>
      <c r="X96" s="141" t="str">
        <f>IF(ISBLANK(laps_times[[#This Row],[15]]),"DNF",CONCATENATE(RANK(rounds_cum_time[[#This Row],[15]],rounds_cum_time[15],1),"."))</f>
        <v>84.</v>
      </c>
      <c r="Y96" s="141" t="str">
        <f>IF(ISBLANK(laps_times[[#This Row],[16]]),"DNF",CONCATENATE(RANK(rounds_cum_time[[#This Row],[16]],rounds_cum_time[16],1),"."))</f>
        <v>84.</v>
      </c>
      <c r="Z96" s="141" t="str">
        <f>IF(ISBLANK(laps_times[[#This Row],[17]]),"DNF",CONCATENATE(RANK(rounds_cum_time[[#This Row],[17]],rounds_cum_time[17],1),"."))</f>
        <v>85.</v>
      </c>
      <c r="AA96" s="141" t="str">
        <f>IF(ISBLANK(laps_times[[#This Row],[18]]),"DNF",CONCATENATE(RANK(rounds_cum_time[[#This Row],[18]],rounds_cum_time[18],1),"."))</f>
        <v>85.</v>
      </c>
      <c r="AB96" s="141" t="str">
        <f>IF(ISBLANK(laps_times[[#This Row],[19]]),"DNF",CONCATENATE(RANK(rounds_cum_time[[#This Row],[19]],rounds_cum_time[19],1),"."))</f>
        <v>83.</v>
      </c>
      <c r="AC96" s="141" t="str">
        <f>IF(ISBLANK(laps_times[[#This Row],[20]]),"DNF",CONCATENATE(RANK(rounds_cum_time[[#This Row],[20]],rounds_cum_time[20],1),"."))</f>
        <v>83.</v>
      </c>
      <c r="AD96" s="141" t="str">
        <f>IF(ISBLANK(laps_times[[#This Row],[21]]),"DNF",CONCATENATE(RANK(rounds_cum_time[[#This Row],[21]],rounds_cum_time[21],1),"."))</f>
        <v>82.</v>
      </c>
      <c r="AE96" s="141" t="str">
        <f>IF(ISBLANK(laps_times[[#This Row],[22]]),"DNF",CONCATENATE(RANK(rounds_cum_time[[#This Row],[22]],rounds_cum_time[22],1),"."))</f>
        <v>82.</v>
      </c>
      <c r="AF96" s="141" t="str">
        <f>IF(ISBLANK(laps_times[[#This Row],[23]]),"DNF",CONCATENATE(RANK(rounds_cum_time[[#This Row],[23]],rounds_cum_time[23],1),"."))</f>
        <v>82.</v>
      </c>
      <c r="AG96" s="141" t="str">
        <f>IF(ISBLANK(laps_times[[#This Row],[24]]),"DNF",CONCATENATE(RANK(rounds_cum_time[[#This Row],[24]],rounds_cum_time[24],1),"."))</f>
        <v>82.</v>
      </c>
      <c r="AH96" s="141" t="str">
        <f>IF(ISBLANK(laps_times[[#This Row],[25]]),"DNF",CONCATENATE(RANK(rounds_cum_time[[#This Row],[25]],rounds_cum_time[25],1),"."))</f>
        <v>81.</v>
      </c>
      <c r="AI96" s="141" t="str">
        <f>IF(ISBLANK(laps_times[[#This Row],[26]]),"DNF",CONCATENATE(RANK(rounds_cum_time[[#This Row],[26]],rounds_cum_time[26],1),"."))</f>
        <v>81.</v>
      </c>
      <c r="AJ96" s="141" t="str">
        <f>IF(ISBLANK(laps_times[[#This Row],[27]]),"DNF",CONCATENATE(RANK(rounds_cum_time[[#This Row],[27]],rounds_cum_time[27],1),"."))</f>
        <v>81.</v>
      </c>
      <c r="AK96" s="141" t="str">
        <f>IF(ISBLANK(laps_times[[#This Row],[28]]),"DNF",CONCATENATE(RANK(rounds_cum_time[[#This Row],[28]],rounds_cum_time[28],1),"."))</f>
        <v>81.</v>
      </c>
      <c r="AL96" s="141" t="str">
        <f>IF(ISBLANK(laps_times[[#This Row],[29]]),"DNF",CONCATENATE(RANK(rounds_cum_time[[#This Row],[29]],rounds_cum_time[29],1),"."))</f>
        <v>81.</v>
      </c>
      <c r="AM96" s="141" t="str">
        <f>IF(ISBLANK(laps_times[[#This Row],[30]]),"DNF",CONCATENATE(RANK(rounds_cum_time[[#This Row],[30]],rounds_cum_time[30],1),"."))</f>
        <v>82.</v>
      </c>
      <c r="AN96" s="141" t="str">
        <f>IF(ISBLANK(laps_times[[#This Row],[31]]),"DNF",CONCATENATE(RANK(rounds_cum_time[[#This Row],[31]],rounds_cum_time[31],1),"."))</f>
        <v>82.</v>
      </c>
      <c r="AO96" s="141" t="str">
        <f>IF(ISBLANK(laps_times[[#This Row],[32]]),"DNF",CONCATENATE(RANK(rounds_cum_time[[#This Row],[32]],rounds_cum_time[32],1),"."))</f>
        <v>82.</v>
      </c>
      <c r="AP96" s="141" t="str">
        <f>IF(ISBLANK(laps_times[[#This Row],[33]]),"DNF",CONCATENATE(RANK(rounds_cum_time[[#This Row],[33]],rounds_cum_time[33],1),"."))</f>
        <v>82.</v>
      </c>
      <c r="AQ96" s="141" t="str">
        <f>IF(ISBLANK(laps_times[[#This Row],[34]]),"DNF",CONCATENATE(RANK(rounds_cum_time[[#This Row],[34]],rounds_cum_time[34],1),"."))</f>
        <v>82.</v>
      </c>
      <c r="AR96" s="141" t="str">
        <f>IF(ISBLANK(laps_times[[#This Row],[35]]),"DNF",CONCATENATE(RANK(rounds_cum_time[[#This Row],[35]],rounds_cum_time[35],1),"."))</f>
        <v>82.</v>
      </c>
      <c r="AS96" s="141" t="str">
        <f>IF(ISBLANK(laps_times[[#This Row],[36]]),"DNF",CONCATENATE(RANK(rounds_cum_time[[#This Row],[36]],rounds_cum_time[36],1),"."))</f>
        <v>82.</v>
      </c>
      <c r="AT96" s="141" t="str">
        <f>IF(ISBLANK(laps_times[[#This Row],[37]]),"DNF",CONCATENATE(RANK(rounds_cum_time[[#This Row],[37]],rounds_cum_time[37],1),"."))</f>
        <v>82.</v>
      </c>
      <c r="AU96" s="141" t="str">
        <f>IF(ISBLANK(laps_times[[#This Row],[38]]),"DNF",CONCATENATE(RANK(rounds_cum_time[[#This Row],[38]],rounds_cum_time[38],1),"."))</f>
        <v>82.</v>
      </c>
      <c r="AV96" s="141" t="str">
        <f>IF(ISBLANK(laps_times[[#This Row],[39]]),"DNF",CONCATENATE(RANK(rounds_cum_time[[#This Row],[39]],rounds_cum_time[39],1),"."))</f>
        <v>82.</v>
      </c>
      <c r="AW96" s="141" t="str">
        <f>IF(ISBLANK(laps_times[[#This Row],[40]]),"DNF",CONCATENATE(RANK(rounds_cum_time[[#This Row],[40]],rounds_cum_time[40],1),"."))</f>
        <v>82.</v>
      </c>
      <c r="AX96" s="141" t="str">
        <f>IF(ISBLANK(laps_times[[#This Row],[41]]),"DNF",CONCATENATE(RANK(rounds_cum_time[[#This Row],[41]],rounds_cum_time[41],1),"."))</f>
        <v>82.</v>
      </c>
      <c r="AY96" s="141" t="str">
        <f>IF(ISBLANK(laps_times[[#This Row],[42]]),"DNF",CONCATENATE(RANK(rounds_cum_time[[#This Row],[42]],rounds_cum_time[42],1),"."))</f>
        <v>82.</v>
      </c>
      <c r="AZ96" s="141" t="str">
        <f>IF(ISBLANK(laps_times[[#This Row],[43]]),"DNF",CONCATENATE(RANK(rounds_cum_time[[#This Row],[43]],rounds_cum_time[43],1),"."))</f>
        <v>82.</v>
      </c>
      <c r="BA96" s="141" t="str">
        <f>IF(ISBLANK(laps_times[[#This Row],[44]]),"DNF",CONCATENATE(RANK(rounds_cum_time[[#This Row],[44]],rounds_cum_time[44],1),"."))</f>
        <v>83.</v>
      </c>
      <c r="BB96" s="141" t="str">
        <f>IF(ISBLANK(laps_times[[#This Row],[45]]),"DNF",CONCATENATE(RANK(rounds_cum_time[[#This Row],[45]],rounds_cum_time[45],1),"."))</f>
        <v>83.</v>
      </c>
      <c r="BC96" s="141" t="str">
        <f>IF(ISBLANK(laps_times[[#This Row],[46]]),"DNF",CONCATENATE(RANK(rounds_cum_time[[#This Row],[46]],rounds_cum_time[46],1),"."))</f>
        <v>83.</v>
      </c>
      <c r="BD96" s="141" t="str">
        <f>IF(ISBLANK(laps_times[[#This Row],[47]]),"DNF",CONCATENATE(RANK(rounds_cum_time[[#This Row],[47]],rounds_cum_time[47],1),"."))</f>
        <v>83.</v>
      </c>
      <c r="BE96" s="141" t="str">
        <f>IF(ISBLANK(laps_times[[#This Row],[48]]),"DNF",CONCATENATE(RANK(rounds_cum_time[[#This Row],[48]],rounds_cum_time[48],1),"."))</f>
        <v>85.</v>
      </c>
      <c r="BF96" s="141" t="str">
        <f>IF(ISBLANK(laps_times[[#This Row],[49]]),"DNF",CONCATENATE(RANK(rounds_cum_time[[#This Row],[49]],rounds_cum_time[49],1),"."))</f>
        <v>84.</v>
      </c>
      <c r="BG96" s="141" t="str">
        <f>IF(ISBLANK(laps_times[[#This Row],[50]]),"DNF",CONCATENATE(RANK(rounds_cum_time[[#This Row],[50]],rounds_cum_time[50],1),"."))</f>
        <v>84.</v>
      </c>
      <c r="BH96" s="141" t="str">
        <f>IF(ISBLANK(laps_times[[#This Row],[51]]),"DNF",CONCATENATE(RANK(rounds_cum_time[[#This Row],[51]],rounds_cum_time[51],1),"."))</f>
        <v>85.</v>
      </c>
      <c r="BI96" s="141" t="str">
        <f>IF(ISBLANK(laps_times[[#This Row],[52]]),"DNF",CONCATENATE(RANK(rounds_cum_time[[#This Row],[52]],rounds_cum_time[52],1),"."))</f>
        <v>85.</v>
      </c>
      <c r="BJ96" s="141" t="str">
        <f>IF(ISBLANK(laps_times[[#This Row],[53]]),"DNF",CONCATENATE(RANK(rounds_cum_time[[#This Row],[53]],rounds_cum_time[53],1),"."))</f>
        <v>87.</v>
      </c>
      <c r="BK96" s="141" t="str">
        <f>IF(ISBLANK(laps_times[[#This Row],[54]]),"DNF",CONCATENATE(RANK(rounds_cum_time[[#This Row],[54]],rounds_cum_time[54],1),"."))</f>
        <v>87.</v>
      </c>
      <c r="BL96" s="141" t="str">
        <f>IF(ISBLANK(laps_times[[#This Row],[55]]),"DNF",CONCATENATE(RANK(rounds_cum_time[[#This Row],[55]],rounds_cum_time[55],1),"."))</f>
        <v>89.</v>
      </c>
      <c r="BM96" s="141" t="str">
        <f>IF(ISBLANK(laps_times[[#This Row],[56]]),"DNF",CONCATENATE(RANK(rounds_cum_time[[#This Row],[56]],rounds_cum_time[56],1),"."))</f>
        <v>91.</v>
      </c>
      <c r="BN96" s="141" t="str">
        <f>IF(ISBLANK(laps_times[[#This Row],[57]]),"DNF",CONCATENATE(RANK(rounds_cum_time[[#This Row],[57]],rounds_cum_time[57],1),"."))</f>
        <v>91.</v>
      </c>
      <c r="BO96" s="141" t="str">
        <f>IF(ISBLANK(laps_times[[#This Row],[58]]),"DNF",CONCATENATE(RANK(rounds_cum_time[[#This Row],[58]],rounds_cum_time[58],1),"."))</f>
        <v>90.</v>
      </c>
      <c r="BP96" s="141" t="str">
        <f>IF(ISBLANK(laps_times[[#This Row],[59]]),"DNF",CONCATENATE(RANK(rounds_cum_time[[#This Row],[59]],rounds_cum_time[59],1),"."))</f>
        <v>90.</v>
      </c>
      <c r="BQ96" s="141" t="str">
        <f>IF(ISBLANK(laps_times[[#This Row],[60]]),"DNF",CONCATENATE(RANK(rounds_cum_time[[#This Row],[60]],rounds_cum_time[60],1),"."))</f>
        <v>91.</v>
      </c>
      <c r="BR96" s="141" t="str">
        <f>IF(ISBLANK(laps_times[[#This Row],[61]]),"DNF",CONCATENATE(RANK(rounds_cum_time[[#This Row],[61]],rounds_cum_time[61],1),"."))</f>
        <v>92.</v>
      </c>
      <c r="BS96" s="141" t="str">
        <f>IF(ISBLANK(laps_times[[#This Row],[62]]),"DNF",CONCATENATE(RANK(rounds_cum_time[[#This Row],[62]],rounds_cum_time[62],1),"."))</f>
        <v>91.</v>
      </c>
      <c r="BT96" s="142" t="str">
        <f>IF(ISBLANK(laps_times[[#This Row],[63]]),"DNF",CONCATENATE(RANK(rounds_cum_time[[#This Row],[63]],rounds_cum_time[63],1),"."))</f>
        <v>91.</v>
      </c>
    </row>
    <row r="97" spans="2:72" x14ac:dyDescent="0.2">
      <c r="B97" s="130">
        <f>laps_times[[#This Row],[poř]]</f>
        <v>92</v>
      </c>
      <c r="C97" s="140">
        <f>laps_times[[#This Row],[s.č.]]</f>
        <v>65</v>
      </c>
      <c r="D97" s="131" t="str">
        <f>laps_times[[#This Row],[jméno]]</f>
        <v>Klepl Filip</v>
      </c>
      <c r="E97" s="132">
        <f>laps_times[[#This Row],[roč]]</f>
        <v>1966</v>
      </c>
      <c r="F97" s="132" t="str">
        <f>laps_times[[#This Row],[kat]]</f>
        <v>M4</v>
      </c>
      <c r="G97" s="132">
        <f>laps_times[[#This Row],[poř_kat]]</f>
        <v>21</v>
      </c>
      <c r="H97" s="131" t="str">
        <f>IF(ISBLANK(laps_times[[#This Row],[klub]]),"-",laps_times[[#This Row],[klub]])</f>
        <v>-</v>
      </c>
      <c r="I97" s="134">
        <f>laps_times[[#This Row],[celk. čas]]</f>
        <v>0.16610854166666666</v>
      </c>
      <c r="J97" s="141" t="str">
        <f>IF(ISBLANK(laps_times[[#This Row],[1]]),"DNF",CONCATENATE(RANK(rounds_cum_time[[#This Row],[1]],rounds_cum_time[1],1),"."))</f>
        <v>77.</v>
      </c>
      <c r="K97" s="141" t="str">
        <f>IF(ISBLANK(laps_times[[#This Row],[2]]),"DNF",CONCATENATE(RANK(rounds_cum_time[[#This Row],[2]],rounds_cum_time[2],1),"."))</f>
        <v>80.</v>
      </c>
      <c r="L97" s="141" t="str">
        <f>IF(ISBLANK(laps_times[[#This Row],[3]]),"DNF",CONCATENATE(RANK(rounds_cum_time[[#This Row],[3]],rounds_cum_time[3],1),"."))</f>
        <v>80.</v>
      </c>
      <c r="M97" s="141" t="str">
        <f>IF(ISBLANK(laps_times[[#This Row],[4]]),"DNF",CONCATENATE(RANK(rounds_cum_time[[#This Row],[4]],rounds_cum_time[4],1),"."))</f>
        <v>79.</v>
      </c>
      <c r="N97" s="141" t="str">
        <f>IF(ISBLANK(laps_times[[#This Row],[5]]),"DNF",CONCATENATE(RANK(rounds_cum_time[[#This Row],[5]],rounds_cum_time[5],1),"."))</f>
        <v>78.</v>
      </c>
      <c r="O97" s="141" t="str">
        <f>IF(ISBLANK(laps_times[[#This Row],[6]]),"DNF",CONCATENATE(RANK(rounds_cum_time[[#This Row],[6]],rounds_cum_time[6],1),"."))</f>
        <v>78.</v>
      </c>
      <c r="P97" s="141" t="str">
        <f>IF(ISBLANK(laps_times[[#This Row],[7]]),"DNF",CONCATENATE(RANK(rounds_cum_time[[#This Row],[7]],rounds_cum_time[7],1),"."))</f>
        <v>78.</v>
      </c>
      <c r="Q97" s="141" t="str">
        <f>IF(ISBLANK(laps_times[[#This Row],[8]]),"DNF",CONCATENATE(RANK(rounds_cum_time[[#This Row],[8]],rounds_cum_time[8],1),"."))</f>
        <v>77.</v>
      </c>
      <c r="R97" s="141" t="str">
        <f>IF(ISBLANK(laps_times[[#This Row],[9]]),"DNF",CONCATENATE(RANK(rounds_cum_time[[#This Row],[9]],rounds_cum_time[9],1),"."))</f>
        <v>78.</v>
      </c>
      <c r="S97" s="141" t="str">
        <f>IF(ISBLANK(laps_times[[#This Row],[10]]),"DNF",CONCATENATE(RANK(rounds_cum_time[[#This Row],[10]],rounds_cum_time[10],1),"."))</f>
        <v>77.</v>
      </c>
      <c r="T97" s="141" t="str">
        <f>IF(ISBLANK(laps_times[[#This Row],[11]]),"DNF",CONCATENATE(RANK(rounds_cum_time[[#This Row],[11]],rounds_cum_time[11],1),"."))</f>
        <v>77.</v>
      </c>
      <c r="U97" s="141" t="str">
        <f>IF(ISBLANK(laps_times[[#This Row],[12]]),"DNF",CONCATENATE(RANK(rounds_cum_time[[#This Row],[12]],rounds_cum_time[12],1),"."))</f>
        <v>77.</v>
      </c>
      <c r="V97" s="141" t="str">
        <f>IF(ISBLANK(laps_times[[#This Row],[13]]),"DNF",CONCATENATE(RANK(rounds_cum_time[[#This Row],[13]],rounds_cum_time[13],1),"."))</f>
        <v>77.</v>
      </c>
      <c r="W97" s="141" t="str">
        <f>IF(ISBLANK(laps_times[[#This Row],[14]]),"DNF",CONCATENATE(RANK(rounds_cum_time[[#This Row],[14]],rounds_cum_time[14],1),"."))</f>
        <v>75.</v>
      </c>
      <c r="X97" s="141" t="str">
        <f>IF(ISBLANK(laps_times[[#This Row],[15]]),"DNF",CONCATENATE(RANK(rounds_cum_time[[#This Row],[15]],rounds_cum_time[15],1),"."))</f>
        <v>75.</v>
      </c>
      <c r="Y97" s="141" t="str">
        <f>IF(ISBLANK(laps_times[[#This Row],[16]]),"DNF",CONCATENATE(RANK(rounds_cum_time[[#This Row],[16]],rounds_cum_time[16],1),"."))</f>
        <v>75.</v>
      </c>
      <c r="Z97" s="141" t="str">
        <f>IF(ISBLANK(laps_times[[#This Row],[17]]),"DNF",CONCATENATE(RANK(rounds_cum_time[[#This Row],[17]],rounds_cum_time[17],1),"."))</f>
        <v>75.</v>
      </c>
      <c r="AA97" s="141" t="str">
        <f>IF(ISBLANK(laps_times[[#This Row],[18]]),"DNF",CONCATENATE(RANK(rounds_cum_time[[#This Row],[18]],rounds_cum_time[18],1),"."))</f>
        <v>76.</v>
      </c>
      <c r="AB97" s="141" t="str">
        <f>IF(ISBLANK(laps_times[[#This Row],[19]]),"DNF",CONCATENATE(RANK(rounds_cum_time[[#This Row],[19]],rounds_cum_time[19],1),"."))</f>
        <v>76.</v>
      </c>
      <c r="AC97" s="141" t="str">
        <f>IF(ISBLANK(laps_times[[#This Row],[20]]),"DNF",CONCATENATE(RANK(rounds_cum_time[[#This Row],[20]],rounds_cum_time[20],1),"."))</f>
        <v>76.</v>
      </c>
      <c r="AD97" s="141" t="str">
        <f>IF(ISBLANK(laps_times[[#This Row],[21]]),"DNF",CONCATENATE(RANK(rounds_cum_time[[#This Row],[21]],rounds_cum_time[21],1),"."))</f>
        <v>75.</v>
      </c>
      <c r="AE97" s="141" t="str">
        <f>IF(ISBLANK(laps_times[[#This Row],[22]]),"DNF",CONCATENATE(RANK(rounds_cum_time[[#This Row],[22]],rounds_cum_time[22],1),"."))</f>
        <v>75.</v>
      </c>
      <c r="AF97" s="141" t="str">
        <f>IF(ISBLANK(laps_times[[#This Row],[23]]),"DNF",CONCATENATE(RANK(rounds_cum_time[[#This Row],[23]],rounds_cum_time[23],1),"."))</f>
        <v>75.</v>
      </c>
      <c r="AG97" s="141" t="str">
        <f>IF(ISBLANK(laps_times[[#This Row],[24]]),"DNF",CONCATENATE(RANK(rounds_cum_time[[#This Row],[24]],rounds_cum_time[24],1),"."))</f>
        <v>77.</v>
      </c>
      <c r="AH97" s="141" t="str">
        <f>IF(ISBLANK(laps_times[[#This Row],[25]]),"DNF",CONCATENATE(RANK(rounds_cum_time[[#This Row],[25]],rounds_cum_time[25],1),"."))</f>
        <v>77.</v>
      </c>
      <c r="AI97" s="141" t="str">
        <f>IF(ISBLANK(laps_times[[#This Row],[26]]),"DNF",CONCATENATE(RANK(rounds_cum_time[[#This Row],[26]],rounds_cum_time[26],1),"."))</f>
        <v>77.</v>
      </c>
      <c r="AJ97" s="141" t="str">
        <f>IF(ISBLANK(laps_times[[#This Row],[27]]),"DNF",CONCATENATE(RANK(rounds_cum_time[[#This Row],[27]],rounds_cum_time[27],1),"."))</f>
        <v>78.</v>
      </c>
      <c r="AK97" s="141" t="str">
        <f>IF(ISBLANK(laps_times[[#This Row],[28]]),"DNF",CONCATENATE(RANK(rounds_cum_time[[#This Row],[28]],rounds_cum_time[28],1),"."))</f>
        <v>79.</v>
      </c>
      <c r="AL97" s="141" t="str">
        <f>IF(ISBLANK(laps_times[[#This Row],[29]]),"DNF",CONCATENATE(RANK(rounds_cum_time[[#This Row],[29]],rounds_cum_time[29],1),"."))</f>
        <v>79.</v>
      </c>
      <c r="AM97" s="141" t="str">
        <f>IF(ISBLANK(laps_times[[#This Row],[30]]),"DNF",CONCATENATE(RANK(rounds_cum_time[[#This Row],[30]],rounds_cum_time[30],1),"."))</f>
        <v>79.</v>
      </c>
      <c r="AN97" s="141" t="str">
        <f>IF(ISBLANK(laps_times[[#This Row],[31]]),"DNF",CONCATENATE(RANK(rounds_cum_time[[#This Row],[31]],rounds_cum_time[31],1),"."))</f>
        <v>79.</v>
      </c>
      <c r="AO97" s="141" t="str">
        <f>IF(ISBLANK(laps_times[[#This Row],[32]]),"DNF",CONCATENATE(RANK(rounds_cum_time[[#This Row],[32]],rounds_cum_time[32],1),"."))</f>
        <v>79.</v>
      </c>
      <c r="AP97" s="141" t="str">
        <f>IF(ISBLANK(laps_times[[#This Row],[33]]),"DNF",CONCATENATE(RANK(rounds_cum_time[[#This Row],[33]],rounds_cum_time[33],1),"."))</f>
        <v>80.</v>
      </c>
      <c r="AQ97" s="141" t="str">
        <f>IF(ISBLANK(laps_times[[#This Row],[34]]),"DNF",CONCATENATE(RANK(rounds_cum_time[[#This Row],[34]],rounds_cum_time[34],1),"."))</f>
        <v>80.</v>
      </c>
      <c r="AR97" s="141" t="str">
        <f>IF(ISBLANK(laps_times[[#This Row],[35]]),"DNF",CONCATENATE(RANK(rounds_cum_time[[#This Row],[35]],rounds_cum_time[35],1),"."))</f>
        <v>79.</v>
      </c>
      <c r="AS97" s="141" t="str">
        <f>IF(ISBLANK(laps_times[[#This Row],[36]]),"DNF",CONCATENATE(RANK(rounds_cum_time[[#This Row],[36]],rounds_cum_time[36],1),"."))</f>
        <v>79.</v>
      </c>
      <c r="AT97" s="141" t="str">
        <f>IF(ISBLANK(laps_times[[#This Row],[37]]),"DNF",CONCATENATE(RANK(rounds_cum_time[[#This Row],[37]],rounds_cum_time[37],1),"."))</f>
        <v>78.</v>
      </c>
      <c r="AU97" s="141" t="str">
        <f>IF(ISBLANK(laps_times[[#This Row],[38]]),"DNF",CONCATENATE(RANK(rounds_cum_time[[#This Row],[38]],rounds_cum_time[38],1),"."))</f>
        <v>78.</v>
      </c>
      <c r="AV97" s="141" t="str">
        <f>IF(ISBLANK(laps_times[[#This Row],[39]]),"DNF",CONCATENATE(RANK(rounds_cum_time[[#This Row],[39]],rounds_cum_time[39],1),"."))</f>
        <v>78.</v>
      </c>
      <c r="AW97" s="141" t="str">
        <f>IF(ISBLANK(laps_times[[#This Row],[40]]),"DNF",CONCATENATE(RANK(rounds_cum_time[[#This Row],[40]],rounds_cum_time[40],1),"."))</f>
        <v>78.</v>
      </c>
      <c r="AX97" s="141" t="str">
        <f>IF(ISBLANK(laps_times[[#This Row],[41]]),"DNF",CONCATENATE(RANK(rounds_cum_time[[#This Row],[41]],rounds_cum_time[41],1),"."))</f>
        <v>79.</v>
      </c>
      <c r="AY97" s="141" t="str">
        <f>IF(ISBLANK(laps_times[[#This Row],[42]]),"DNF",CONCATENATE(RANK(rounds_cum_time[[#This Row],[42]],rounds_cum_time[42],1),"."))</f>
        <v>79.</v>
      </c>
      <c r="AZ97" s="141" t="str">
        <f>IF(ISBLANK(laps_times[[#This Row],[43]]),"DNF",CONCATENATE(RANK(rounds_cum_time[[#This Row],[43]],rounds_cum_time[43],1),"."))</f>
        <v>78.</v>
      </c>
      <c r="BA97" s="141" t="str">
        <f>IF(ISBLANK(laps_times[[#This Row],[44]]),"DNF",CONCATENATE(RANK(rounds_cum_time[[#This Row],[44]],rounds_cum_time[44],1),"."))</f>
        <v>78.</v>
      </c>
      <c r="BB97" s="141" t="str">
        <f>IF(ISBLANK(laps_times[[#This Row],[45]]),"DNF",CONCATENATE(RANK(rounds_cum_time[[#This Row],[45]],rounds_cum_time[45],1),"."))</f>
        <v>78.</v>
      </c>
      <c r="BC97" s="141" t="str">
        <f>IF(ISBLANK(laps_times[[#This Row],[46]]),"DNF",CONCATENATE(RANK(rounds_cum_time[[#This Row],[46]],rounds_cum_time[46],1),"."))</f>
        <v>77.</v>
      </c>
      <c r="BD97" s="141" t="str">
        <f>IF(ISBLANK(laps_times[[#This Row],[47]]),"DNF",CONCATENATE(RANK(rounds_cum_time[[#This Row],[47]],rounds_cum_time[47],1),"."))</f>
        <v>76.</v>
      </c>
      <c r="BE97" s="141" t="str">
        <f>IF(ISBLANK(laps_times[[#This Row],[48]]),"DNF",CONCATENATE(RANK(rounds_cum_time[[#This Row],[48]],rounds_cum_time[48],1),"."))</f>
        <v>76.</v>
      </c>
      <c r="BF97" s="141" t="str">
        <f>IF(ISBLANK(laps_times[[#This Row],[49]]),"DNF",CONCATENATE(RANK(rounds_cum_time[[#This Row],[49]],rounds_cum_time[49],1),"."))</f>
        <v>77.</v>
      </c>
      <c r="BG97" s="141" t="str">
        <f>IF(ISBLANK(laps_times[[#This Row],[50]]),"DNF",CONCATENATE(RANK(rounds_cum_time[[#This Row],[50]],rounds_cum_time[50],1),"."))</f>
        <v>77.</v>
      </c>
      <c r="BH97" s="141" t="str">
        <f>IF(ISBLANK(laps_times[[#This Row],[51]]),"DNF",CONCATENATE(RANK(rounds_cum_time[[#This Row],[51]],rounds_cum_time[51],1),"."))</f>
        <v>76.</v>
      </c>
      <c r="BI97" s="141" t="str">
        <f>IF(ISBLANK(laps_times[[#This Row],[52]]),"DNF",CONCATENATE(RANK(rounds_cum_time[[#This Row],[52]],rounds_cum_time[52],1),"."))</f>
        <v>76.</v>
      </c>
      <c r="BJ97" s="141" t="str">
        <f>IF(ISBLANK(laps_times[[#This Row],[53]]),"DNF",CONCATENATE(RANK(rounds_cum_time[[#This Row],[53]],rounds_cum_time[53],1),"."))</f>
        <v>76.</v>
      </c>
      <c r="BK97" s="141" t="str">
        <f>IF(ISBLANK(laps_times[[#This Row],[54]]),"DNF",CONCATENATE(RANK(rounds_cum_time[[#This Row],[54]],rounds_cum_time[54],1),"."))</f>
        <v>76.</v>
      </c>
      <c r="BL97" s="141" t="str">
        <f>IF(ISBLANK(laps_times[[#This Row],[55]]),"DNF",CONCATENATE(RANK(rounds_cum_time[[#This Row],[55]],rounds_cum_time[55],1),"."))</f>
        <v>76.</v>
      </c>
      <c r="BM97" s="141" t="str">
        <f>IF(ISBLANK(laps_times[[#This Row],[56]]),"DNF",CONCATENATE(RANK(rounds_cum_time[[#This Row],[56]],rounds_cum_time[56],1),"."))</f>
        <v>77.</v>
      </c>
      <c r="BN97" s="141" t="str">
        <f>IF(ISBLANK(laps_times[[#This Row],[57]]),"DNF",CONCATENATE(RANK(rounds_cum_time[[#This Row],[57]],rounds_cum_time[57],1),"."))</f>
        <v>81.</v>
      </c>
      <c r="BO97" s="141" t="str">
        <f>IF(ISBLANK(laps_times[[#This Row],[58]]),"DNF",CONCATENATE(RANK(rounds_cum_time[[#This Row],[58]],rounds_cum_time[58],1),"."))</f>
        <v>80.</v>
      </c>
      <c r="BP97" s="141" t="str">
        <f>IF(ISBLANK(laps_times[[#This Row],[59]]),"DNF",CONCATENATE(RANK(rounds_cum_time[[#This Row],[59]],rounds_cum_time[59],1),"."))</f>
        <v>83.</v>
      </c>
      <c r="BQ97" s="141" t="str">
        <f>IF(ISBLANK(laps_times[[#This Row],[60]]),"DNF",CONCATENATE(RANK(rounds_cum_time[[#This Row],[60]],rounds_cum_time[60],1),"."))</f>
        <v>87.</v>
      </c>
      <c r="BR97" s="141" t="str">
        <f>IF(ISBLANK(laps_times[[#This Row],[61]]),"DNF",CONCATENATE(RANK(rounds_cum_time[[#This Row],[61]],rounds_cum_time[61],1),"."))</f>
        <v>88.</v>
      </c>
      <c r="BS97" s="141" t="str">
        <f>IF(ISBLANK(laps_times[[#This Row],[62]]),"DNF",CONCATENATE(RANK(rounds_cum_time[[#This Row],[62]],rounds_cum_time[62],1),"."))</f>
        <v>92.</v>
      </c>
      <c r="BT97" s="142" t="str">
        <f>IF(ISBLANK(laps_times[[#This Row],[63]]),"DNF",CONCATENATE(RANK(rounds_cum_time[[#This Row],[63]],rounds_cum_time[63],1),"."))</f>
        <v>92.</v>
      </c>
    </row>
    <row r="98" spans="2:72" x14ac:dyDescent="0.2">
      <c r="B98" s="130">
        <f>laps_times[[#This Row],[poř]]</f>
        <v>93</v>
      </c>
      <c r="C98" s="140">
        <f>laps_times[[#This Row],[s.č.]]</f>
        <v>74</v>
      </c>
      <c r="D98" s="131" t="str">
        <f>laps_times[[#This Row],[jméno]]</f>
        <v>Škarda Jan</v>
      </c>
      <c r="E98" s="132">
        <f>laps_times[[#This Row],[roč]]</f>
        <v>1969</v>
      </c>
      <c r="F98" s="132" t="str">
        <f>laps_times[[#This Row],[kat]]</f>
        <v>M3</v>
      </c>
      <c r="G98" s="132">
        <f>laps_times[[#This Row],[poř_kat]]</f>
        <v>33</v>
      </c>
      <c r="H98" s="131" t="str">
        <f>IF(ISBLANK(laps_times[[#This Row],[klub]]),"-",laps_times[[#This Row],[klub]])</f>
        <v>-</v>
      </c>
      <c r="I98" s="134">
        <f>laps_times[[#This Row],[celk. čas]]</f>
        <v>0.16901653935185187</v>
      </c>
      <c r="J98" s="141" t="str">
        <f>IF(ISBLANK(laps_times[[#This Row],[1]]),"DNF",CONCATENATE(RANK(rounds_cum_time[[#This Row],[1]],rounds_cum_time[1],1),"."))</f>
        <v>76.</v>
      </c>
      <c r="K98" s="141" t="str">
        <f>IF(ISBLANK(laps_times[[#This Row],[2]]),"DNF",CONCATENATE(RANK(rounds_cum_time[[#This Row],[2]],rounds_cum_time[2],1),"."))</f>
        <v>77.</v>
      </c>
      <c r="L98" s="141" t="str">
        <f>IF(ISBLANK(laps_times[[#This Row],[3]]),"DNF",CONCATENATE(RANK(rounds_cum_time[[#This Row],[3]],rounds_cum_time[3],1),"."))</f>
        <v>78.</v>
      </c>
      <c r="M98" s="141" t="str">
        <f>IF(ISBLANK(laps_times[[#This Row],[4]]),"DNF",CONCATENATE(RANK(rounds_cum_time[[#This Row],[4]],rounds_cum_time[4],1),"."))</f>
        <v>78.</v>
      </c>
      <c r="N98" s="141" t="str">
        <f>IF(ISBLANK(laps_times[[#This Row],[5]]),"DNF",CONCATENATE(RANK(rounds_cum_time[[#This Row],[5]],rounds_cum_time[5],1),"."))</f>
        <v>79.</v>
      </c>
      <c r="O98" s="141" t="str">
        <f>IF(ISBLANK(laps_times[[#This Row],[6]]),"DNF",CONCATENATE(RANK(rounds_cum_time[[#This Row],[6]],rounds_cum_time[6],1),"."))</f>
        <v>79.</v>
      </c>
      <c r="P98" s="141" t="str">
        <f>IF(ISBLANK(laps_times[[#This Row],[7]]),"DNF",CONCATENATE(RANK(rounds_cum_time[[#This Row],[7]],rounds_cum_time[7],1),"."))</f>
        <v>79.</v>
      </c>
      <c r="Q98" s="141" t="str">
        <f>IF(ISBLANK(laps_times[[#This Row],[8]]),"DNF",CONCATENATE(RANK(rounds_cum_time[[#This Row],[8]],rounds_cum_time[8],1),"."))</f>
        <v>80.</v>
      </c>
      <c r="R98" s="141" t="str">
        <f>IF(ISBLANK(laps_times[[#This Row],[9]]),"DNF",CONCATENATE(RANK(rounds_cum_time[[#This Row],[9]],rounds_cum_time[9],1),"."))</f>
        <v>79.</v>
      </c>
      <c r="S98" s="141" t="str">
        <f>IF(ISBLANK(laps_times[[#This Row],[10]]),"DNF",CONCATENATE(RANK(rounds_cum_time[[#This Row],[10]],rounds_cum_time[10],1),"."))</f>
        <v>79.</v>
      </c>
      <c r="T98" s="141" t="str">
        <f>IF(ISBLANK(laps_times[[#This Row],[11]]),"DNF",CONCATENATE(RANK(rounds_cum_time[[#This Row],[11]],rounds_cum_time[11],1),"."))</f>
        <v>80.</v>
      </c>
      <c r="U98" s="141" t="str">
        <f>IF(ISBLANK(laps_times[[#This Row],[12]]),"DNF",CONCATENATE(RANK(rounds_cum_time[[#This Row],[12]],rounds_cum_time[12],1),"."))</f>
        <v>80.</v>
      </c>
      <c r="V98" s="141" t="str">
        <f>IF(ISBLANK(laps_times[[#This Row],[13]]),"DNF",CONCATENATE(RANK(rounds_cum_time[[#This Row],[13]],rounds_cum_time[13],1),"."))</f>
        <v>79.</v>
      </c>
      <c r="W98" s="141" t="str">
        <f>IF(ISBLANK(laps_times[[#This Row],[14]]),"DNF",CONCATENATE(RANK(rounds_cum_time[[#This Row],[14]],rounds_cum_time[14],1),"."))</f>
        <v>79.</v>
      </c>
      <c r="X98" s="141" t="str">
        <f>IF(ISBLANK(laps_times[[#This Row],[15]]),"DNF",CONCATENATE(RANK(rounds_cum_time[[#This Row],[15]],rounds_cum_time[15],1),"."))</f>
        <v>79.</v>
      </c>
      <c r="Y98" s="141" t="str">
        <f>IF(ISBLANK(laps_times[[#This Row],[16]]),"DNF",CONCATENATE(RANK(rounds_cum_time[[#This Row],[16]],rounds_cum_time[16],1),"."))</f>
        <v>79.</v>
      </c>
      <c r="Z98" s="141" t="str">
        <f>IF(ISBLANK(laps_times[[#This Row],[17]]),"DNF",CONCATENATE(RANK(rounds_cum_time[[#This Row],[17]],rounds_cum_time[17],1),"."))</f>
        <v>79.</v>
      </c>
      <c r="AA98" s="141" t="str">
        <f>IF(ISBLANK(laps_times[[#This Row],[18]]),"DNF",CONCATENATE(RANK(rounds_cum_time[[#This Row],[18]],rounds_cum_time[18],1),"."))</f>
        <v>79.</v>
      </c>
      <c r="AB98" s="141" t="str">
        <f>IF(ISBLANK(laps_times[[#This Row],[19]]),"DNF",CONCATENATE(RANK(rounds_cum_time[[#This Row],[19]],rounds_cum_time[19],1),"."))</f>
        <v>79.</v>
      </c>
      <c r="AC98" s="141" t="str">
        <f>IF(ISBLANK(laps_times[[#This Row],[20]]),"DNF",CONCATENATE(RANK(rounds_cum_time[[#This Row],[20]],rounds_cum_time[20],1),"."))</f>
        <v>79.</v>
      </c>
      <c r="AD98" s="141" t="str">
        <f>IF(ISBLANK(laps_times[[#This Row],[21]]),"DNF",CONCATENATE(RANK(rounds_cum_time[[#This Row],[21]],rounds_cum_time[21],1),"."))</f>
        <v>77.</v>
      </c>
      <c r="AE98" s="141" t="str">
        <f>IF(ISBLANK(laps_times[[#This Row],[22]]),"DNF",CONCATENATE(RANK(rounds_cum_time[[#This Row],[22]],rounds_cum_time[22],1),"."))</f>
        <v>76.</v>
      </c>
      <c r="AF98" s="141" t="str">
        <f>IF(ISBLANK(laps_times[[#This Row],[23]]),"DNF",CONCATENATE(RANK(rounds_cum_time[[#This Row],[23]],rounds_cum_time[23],1),"."))</f>
        <v>77.</v>
      </c>
      <c r="AG98" s="141" t="str">
        <f>IF(ISBLANK(laps_times[[#This Row],[24]]),"DNF",CONCATENATE(RANK(rounds_cum_time[[#This Row],[24]],rounds_cum_time[24],1),"."))</f>
        <v>78.</v>
      </c>
      <c r="AH98" s="141" t="str">
        <f>IF(ISBLANK(laps_times[[#This Row],[25]]),"DNF",CONCATENATE(RANK(rounds_cum_time[[#This Row],[25]],rounds_cum_time[25],1),"."))</f>
        <v>78.</v>
      </c>
      <c r="AI98" s="141" t="str">
        <f>IF(ISBLANK(laps_times[[#This Row],[26]]),"DNF",CONCATENATE(RANK(rounds_cum_time[[#This Row],[26]],rounds_cum_time[26],1),"."))</f>
        <v>78.</v>
      </c>
      <c r="AJ98" s="141" t="str">
        <f>IF(ISBLANK(laps_times[[#This Row],[27]]),"DNF",CONCATENATE(RANK(rounds_cum_time[[#This Row],[27]],rounds_cum_time[27],1),"."))</f>
        <v>80.</v>
      </c>
      <c r="AK98" s="141" t="str">
        <f>IF(ISBLANK(laps_times[[#This Row],[28]]),"DNF",CONCATENATE(RANK(rounds_cum_time[[#This Row],[28]],rounds_cum_time[28],1),"."))</f>
        <v>80.</v>
      </c>
      <c r="AL98" s="141" t="str">
        <f>IF(ISBLANK(laps_times[[#This Row],[29]]),"DNF",CONCATENATE(RANK(rounds_cum_time[[#This Row],[29]],rounds_cum_time[29],1),"."))</f>
        <v>80.</v>
      </c>
      <c r="AM98" s="141" t="str">
        <f>IF(ISBLANK(laps_times[[#This Row],[30]]),"DNF",CONCATENATE(RANK(rounds_cum_time[[#This Row],[30]],rounds_cum_time[30],1),"."))</f>
        <v>80.</v>
      </c>
      <c r="AN98" s="141" t="str">
        <f>IF(ISBLANK(laps_times[[#This Row],[31]]),"DNF",CONCATENATE(RANK(rounds_cum_time[[#This Row],[31]],rounds_cum_time[31],1),"."))</f>
        <v>80.</v>
      </c>
      <c r="AO98" s="141" t="str">
        <f>IF(ISBLANK(laps_times[[#This Row],[32]]),"DNF",CONCATENATE(RANK(rounds_cum_time[[#This Row],[32]],rounds_cum_time[32],1),"."))</f>
        <v>80.</v>
      </c>
      <c r="AP98" s="141" t="str">
        <f>IF(ISBLANK(laps_times[[#This Row],[33]]),"DNF",CONCATENATE(RANK(rounds_cum_time[[#This Row],[33]],rounds_cum_time[33],1),"."))</f>
        <v>79.</v>
      </c>
      <c r="AQ98" s="141" t="str">
        <f>IF(ISBLANK(laps_times[[#This Row],[34]]),"DNF",CONCATENATE(RANK(rounds_cum_time[[#This Row],[34]],rounds_cum_time[34],1),"."))</f>
        <v>79.</v>
      </c>
      <c r="AR98" s="141" t="str">
        <f>IF(ISBLANK(laps_times[[#This Row],[35]]),"DNF",CONCATENATE(RANK(rounds_cum_time[[#This Row],[35]],rounds_cum_time[35],1),"."))</f>
        <v>80.</v>
      </c>
      <c r="AS98" s="141" t="str">
        <f>IF(ISBLANK(laps_times[[#This Row],[36]]),"DNF",CONCATENATE(RANK(rounds_cum_time[[#This Row],[36]],rounds_cum_time[36],1),"."))</f>
        <v>81.</v>
      </c>
      <c r="AT98" s="141" t="str">
        <f>IF(ISBLANK(laps_times[[#This Row],[37]]),"DNF",CONCATENATE(RANK(rounds_cum_time[[#This Row],[37]],rounds_cum_time[37],1),"."))</f>
        <v>81.</v>
      </c>
      <c r="AU98" s="141" t="str">
        <f>IF(ISBLANK(laps_times[[#This Row],[38]]),"DNF",CONCATENATE(RANK(rounds_cum_time[[#This Row],[38]],rounds_cum_time[38],1),"."))</f>
        <v>81.</v>
      </c>
      <c r="AV98" s="141" t="str">
        <f>IF(ISBLANK(laps_times[[#This Row],[39]]),"DNF",CONCATENATE(RANK(rounds_cum_time[[#This Row],[39]],rounds_cum_time[39],1),"."))</f>
        <v>81.</v>
      </c>
      <c r="AW98" s="141" t="str">
        <f>IF(ISBLANK(laps_times[[#This Row],[40]]),"DNF",CONCATENATE(RANK(rounds_cum_time[[#This Row],[40]],rounds_cum_time[40],1),"."))</f>
        <v>81.</v>
      </c>
      <c r="AX98" s="141" t="str">
        <f>IF(ISBLANK(laps_times[[#This Row],[41]]),"DNF",CONCATENATE(RANK(rounds_cum_time[[#This Row],[41]],rounds_cum_time[41],1),"."))</f>
        <v>80.</v>
      </c>
      <c r="AY98" s="141" t="str">
        <f>IF(ISBLANK(laps_times[[#This Row],[42]]),"DNF",CONCATENATE(RANK(rounds_cum_time[[#This Row],[42]],rounds_cum_time[42],1),"."))</f>
        <v>81.</v>
      </c>
      <c r="AZ98" s="141" t="str">
        <f>IF(ISBLANK(laps_times[[#This Row],[43]]),"DNF",CONCATENATE(RANK(rounds_cum_time[[#This Row],[43]],rounds_cum_time[43],1),"."))</f>
        <v>80.</v>
      </c>
      <c r="BA98" s="141" t="str">
        <f>IF(ISBLANK(laps_times[[#This Row],[44]]),"DNF",CONCATENATE(RANK(rounds_cum_time[[#This Row],[44]],rounds_cum_time[44],1),"."))</f>
        <v>81.</v>
      </c>
      <c r="BB98" s="141" t="str">
        <f>IF(ISBLANK(laps_times[[#This Row],[45]]),"DNF",CONCATENATE(RANK(rounds_cum_time[[#This Row],[45]],rounds_cum_time[45],1),"."))</f>
        <v>82.</v>
      </c>
      <c r="BC98" s="141" t="str">
        <f>IF(ISBLANK(laps_times[[#This Row],[46]]),"DNF",CONCATENATE(RANK(rounds_cum_time[[#This Row],[46]],rounds_cum_time[46],1),"."))</f>
        <v>82.</v>
      </c>
      <c r="BD98" s="141" t="str">
        <f>IF(ISBLANK(laps_times[[#This Row],[47]]),"DNF",CONCATENATE(RANK(rounds_cum_time[[#This Row],[47]],rounds_cum_time[47],1),"."))</f>
        <v>82.</v>
      </c>
      <c r="BE98" s="141" t="str">
        <f>IF(ISBLANK(laps_times[[#This Row],[48]]),"DNF",CONCATENATE(RANK(rounds_cum_time[[#This Row],[48]],rounds_cum_time[48],1),"."))</f>
        <v>82.</v>
      </c>
      <c r="BF98" s="141" t="str">
        <f>IF(ISBLANK(laps_times[[#This Row],[49]]),"DNF",CONCATENATE(RANK(rounds_cum_time[[#This Row],[49]],rounds_cum_time[49],1),"."))</f>
        <v>82.</v>
      </c>
      <c r="BG98" s="141" t="str">
        <f>IF(ISBLANK(laps_times[[#This Row],[50]]),"DNF",CONCATENATE(RANK(rounds_cum_time[[#This Row],[50]],rounds_cum_time[50],1),"."))</f>
        <v>83.</v>
      </c>
      <c r="BH98" s="141" t="str">
        <f>IF(ISBLANK(laps_times[[#This Row],[51]]),"DNF",CONCATENATE(RANK(rounds_cum_time[[#This Row],[51]],rounds_cum_time[51],1),"."))</f>
        <v>83.</v>
      </c>
      <c r="BI98" s="141" t="str">
        <f>IF(ISBLANK(laps_times[[#This Row],[52]]),"DNF",CONCATENATE(RANK(rounds_cum_time[[#This Row],[52]],rounds_cum_time[52],1),"."))</f>
        <v>83.</v>
      </c>
      <c r="BJ98" s="141" t="str">
        <f>IF(ISBLANK(laps_times[[#This Row],[53]]),"DNF",CONCATENATE(RANK(rounds_cum_time[[#This Row],[53]],rounds_cum_time[53],1),"."))</f>
        <v>86.</v>
      </c>
      <c r="BK98" s="141" t="str">
        <f>IF(ISBLANK(laps_times[[#This Row],[54]]),"DNF",CONCATENATE(RANK(rounds_cum_time[[#This Row],[54]],rounds_cum_time[54],1),"."))</f>
        <v>89.</v>
      </c>
      <c r="BL98" s="141" t="str">
        <f>IF(ISBLANK(laps_times[[#This Row],[55]]),"DNF",CONCATENATE(RANK(rounds_cum_time[[#This Row],[55]],rounds_cum_time[55],1),"."))</f>
        <v>92.</v>
      </c>
      <c r="BM98" s="141" t="str">
        <f>IF(ISBLANK(laps_times[[#This Row],[56]]),"DNF",CONCATENATE(RANK(rounds_cum_time[[#This Row],[56]],rounds_cum_time[56],1),"."))</f>
        <v>92.</v>
      </c>
      <c r="BN98" s="141" t="str">
        <f>IF(ISBLANK(laps_times[[#This Row],[57]]),"DNF",CONCATENATE(RANK(rounds_cum_time[[#This Row],[57]],rounds_cum_time[57],1),"."))</f>
        <v>93.</v>
      </c>
      <c r="BO98" s="141" t="str">
        <f>IF(ISBLANK(laps_times[[#This Row],[58]]),"DNF",CONCATENATE(RANK(rounds_cum_time[[#This Row],[58]],rounds_cum_time[58],1),"."))</f>
        <v>94.</v>
      </c>
      <c r="BP98" s="141" t="str">
        <f>IF(ISBLANK(laps_times[[#This Row],[59]]),"DNF",CONCATENATE(RANK(rounds_cum_time[[#This Row],[59]],rounds_cum_time[59],1),"."))</f>
        <v>94.</v>
      </c>
      <c r="BQ98" s="141" t="str">
        <f>IF(ISBLANK(laps_times[[#This Row],[60]]),"DNF",CONCATENATE(RANK(rounds_cum_time[[#This Row],[60]],rounds_cum_time[60],1),"."))</f>
        <v>94.</v>
      </c>
      <c r="BR98" s="141" t="str">
        <f>IF(ISBLANK(laps_times[[#This Row],[61]]),"DNF",CONCATENATE(RANK(rounds_cum_time[[#This Row],[61]],rounds_cum_time[61],1),"."))</f>
        <v>93.</v>
      </c>
      <c r="BS98" s="141" t="str">
        <f>IF(ISBLANK(laps_times[[#This Row],[62]]),"DNF",CONCATENATE(RANK(rounds_cum_time[[#This Row],[62]],rounds_cum_time[62],1),"."))</f>
        <v>93.</v>
      </c>
      <c r="BT98" s="142" t="str">
        <f>IF(ISBLANK(laps_times[[#This Row],[63]]),"DNF",CONCATENATE(RANK(rounds_cum_time[[#This Row],[63]],rounds_cum_time[63],1),"."))</f>
        <v>93.</v>
      </c>
    </row>
    <row r="99" spans="2:72" x14ac:dyDescent="0.2">
      <c r="B99" s="130">
        <f>laps_times[[#This Row],[poř]]</f>
        <v>94</v>
      </c>
      <c r="C99" s="140">
        <f>laps_times[[#This Row],[s.č.]]</f>
        <v>106</v>
      </c>
      <c r="D99" s="131" t="str">
        <f>laps_times[[#This Row],[jméno]]</f>
        <v>Valiga Petr</v>
      </c>
      <c r="E99" s="132">
        <f>laps_times[[#This Row],[roč]]</f>
        <v>1973</v>
      </c>
      <c r="F99" s="132" t="str">
        <f>laps_times[[#This Row],[kat]]</f>
        <v>M3</v>
      </c>
      <c r="G99" s="132">
        <f>laps_times[[#This Row],[poř_kat]]</f>
        <v>34</v>
      </c>
      <c r="H99" s="131" t="str">
        <f>IF(ISBLANK(laps_times[[#This Row],[klub]]),"-",laps_times[[#This Row],[klub]])</f>
        <v>Skrejchovský střely</v>
      </c>
      <c r="I99" s="134">
        <f>laps_times[[#This Row],[celk. čas]]</f>
        <v>0.17045016203703703</v>
      </c>
      <c r="J99" s="141" t="str">
        <f>IF(ISBLANK(laps_times[[#This Row],[1]]),"DNF",CONCATENATE(RANK(rounds_cum_time[[#This Row],[1]],rounds_cum_time[1],1),"."))</f>
        <v>52.</v>
      </c>
      <c r="K99" s="141" t="str">
        <f>IF(ISBLANK(laps_times[[#This Row],[2]]),"DNF",CONCATENATE(RANK(rounds_cum_time[[#This Row],[2]],rounds_cum_time[2],1),"."))</f>
        <v>58.</v>
      </c>
      <c r="L99" s="141" t="str">
        <f>IF(ISBLANK(laps_times[[#This Row],[3]]),"DNF",CONCATENATE(RANK(rounds_cum_time[[#This Row],[3]],rounds_cum_time[3],1),"."))</f>
        <v>58.</v>
      </c>
      <c r="M99" s="141" t="str">
        <f>IF(ISBLANK(laps_times[[#This Row],[4]]),"DNF",CONCATENATE(RANK(rounds_cum_time[[#This Row],[4]],rounds_cum_time[4],1),"."))</f>
        <v>59.</v>
      </c>
      <c r="N99" s="141" t="str">
        <f>IF(ISBLANK(laps_times[[#This Row],[5]]),"DNF",CONCATENATE(RANK(rounds_cum_time[[#This Row],[5]],rounds_cum_time[5],1),"."))</f>
        <v>57.</v>
      </c>
      <c r="O99" s="141" t="str">
        <f>IF(ISBLANK(laps_times[[#This Row],[6]]),"DNF",CONCATENATE(RANK(rounds_cum_time[[#This Row],[6]],rounds_cum_time[6],1),"."))</f>
        <v>56.</v>
      </c>
      <c r="P99" s="141" t="str">
        <f>IF(ISBLANK(laps_times[[#This Row],[7]]),"DNF",CONCATENATE(RANK(rounds_cum_time[[#This Row],[7]],rounds_cum_time[7],1),"."))</f>
        <v>53.</v>
      </c>
      <c r="Q99" s="141" t="str">
        <f>IF(ISBLANK(laps_times[[#This Row],[8]]),"DNF",CONCATENATE(RANK(rounds_cum_time[[#This Row],[8]],rounds_cum_time[8],1),"."))</f>
        <v>53.</v>
      </c>
      <c r="R99" s="141" t="str">
        <f>IF(ISBLANK(laps_times[[#This Row],[9]]),"DNF",CONCATENATE(RANK(rounds_cum_time[[#This Row],[9]],rounds_cum_time[9],1),"."))</f>
        <v>55.</v>
      </c>
      <c r="S99" s="141" t="str">
        <f>IF(ISBLANK(laps_times[[#This Row],[10]]),"DNF",CONCATENATE(RANK(rounds_cum_time[[#This Row],[10]],rounds_cum_time[10],1),"."))</f>
        <v>55.</v>
      </c>
      <c r="T99" s="141" t="str">
        <f>IF(ISBLANK(laps_times[[#This Row],[11]]),"DNF",CONCATENATE(RANK(rounds_cum_time[[#This Row],[11]],rounds_cum_time[11],1),"."))</f>
        <v>56.</v>
      </c>
      <c r="U99" s="141" t="str">
        <f>IF(ISBLANK(laps_times[[#This Row],[12]]),"DNF",CONCATENATE(RANK(rounds_cum_time[[#This Row],[12]],rounds_cum_time[12],1),"."))</f>
        <v>58.</v>
      </c>
      <c r="V99" s="141" t="str">
        <f>IF(ISBLANK(laps_times[[#This Row],[13]]),"DNF",CONCATENATE(RANK(rounds_cum_time[[#This Row],[13]],rounds_cum_time[13],1),"."))</f>
        <v>59.</v>
      </c>
      <c r="W99" s="141" t="str">
        <f>IF(ISBLANK(laps_times[[#This Row],[14]]),"DNF",CONCATENATE(RANK(rounds_cum_time[[#This Row],[14]],rounds_cum_time[14],1),"."))</f>
        <v>62.</v>
      </c>
      <c r="X99" s="141" t="str">
        <f>IF(ISBLANK(laps_times[[#This Row],[15]]),"DNF",CONCATENATE(RANK(rounds_cum_time[[#This Row],[15]],rounds_cum_time[15],1),"."))</f>
        <v>64.</v>
      </c>
      <c r="Y99" s="141" t="str">
        <f>IF(ISBLANK(laps_times[[#This Row],[16]]),"DNF",CONCATENATE(RANK(rounds_cum_time[[#This Row],[16]],rounds_cum_time[16],1),"."))</f>
        <v>65.</v>
      </c>
      <c r="Z99" s="141" t="str">
        <f>IF(ISBLANK(laps_times[[#This Row],[17]]),"DNF",CONCATENATE(RANK(rounds_cum_time[[#This Row],[17]],rounds_cum_time[17],1),"."))</f>
        <v>65.</v>
      </c>
      <c r="AA99" s="141" t="str">
        <f>IF(ISBLANK(laps_times[[#This Row],[18]]),"DNF",CONCATENATE(RANK(rounds_cum_time[[#This Row],[18]],rounds_cum_time[18],1),"."))</f>
        <v>64.</v>
      </c>
      <c r="AB99" s="141" t="str">
        <f>IF(ISBLANK(laps_times[[#This Row],[19]]),"DNF",CONCATENATE(RANK(rounds_cum_time[[#This Row],[19]],rounds_cum_time[19],1),"."))</f>
        <v>65.</v>
      </c>
      <c r="AC99" s="141" t="str">
        <f>IF(ISBLANK(laps_times[[#This Row],[20]]),"DNF",CONCATENATE(RANK(rounds_cum_time[[#This Row],[20]],rounds_cum_time[20],1),"."))</f>
        <v>64.</v>
      </c>
      <c r="AD99" s="141" t="str">
        <f>IF(ISBLANK(laps_times[[#This Row],[21]]),"DNF",CONCATENATE(RANK(rounds_cum_time[[#This Row],[21]],rounds_cum_time[21],1),"."))</f>
        <v>63.</v>
      </c>
      <c r="AE99" s="141" t="str">
        <f>IF(ISBLANK(laps_times[[#This Row],[22]]),"DNF",CONCATENATE(RANK(rounds_cum_time[[#This Row],[22]],rounds_cum_time[22],1),"."))</f>
        <v>63.</v>
      </c>
      <c r="AF99" s="141" t="str">
        <f>IF(ISBLANK(laps_times[[#This Row],[23]]),"DNF",CONCATENATE(RANK(rounds_cum_time[[#This Row],[23]],rounds_cum_time[23],1),"."))</f>
        <v>62.</v>
      </c>
      <c r="AG99" s="141" t="str">
        <f>IF(ISBLANK(laps_times[[#This Row],[24]]),"DNF",CONCATENATE(RANK(rounds_cum_time[[#This Row],[24]],rounds_cum_time[24],1),"."))</f>
        <v>62.</v>
      </c>
      <c r="AH99" s="141" t="str">
        <f>IF(ISBLANK(laps_times[[#This Row],[25]]),"DNF",CONCATENATE(RANK(rounds_cum_time[[#This Row],[25]],rounds_cum_time[25],1),"."))</f>
        <v>61.</v>
      </c>
      <c r="AI99" s="141" t="str">
        <f>IF(ISBLANK(laps_times[[#This Row],[26]]),"DNF",CONCATENATE(RANK(rounds_cum_time[[#This Row],[26]],rounds_cum_time[26],1),"."))</f>
        <v>62.</v>
      </c>
      <c r="AJ99" s="141" t="str">
        <f>IF(ISBLANK(laps_times[[#This Row],[27]]),"DNF",CONCATENATE(RANK(rounds_cum_time[[#This Row],[27]],rounds_cum_time[27],1),"."))</f>
        <v>62.</v>
      </c>
      <c r="AK99" s="141" t="str">
        <f>IF(ISBLANK(laps_times[[#This Row],[28]]),"DNF",CONCATENATE(RANK(rounds_cum_time[[#This Row],[28]],rounds_cum_time[28],1),"."))</f>
        <v>62.</v>
      </c>
      <c r="AL99" s="141" t="str">
        <f>IF(ISBLANK(laps_times[[#This Row],[29]]),"DNF",CONCATENATE(RANK(rounds_cum_time[[#This Row],[29]],rounds_cum_time[29],1),"."))</f>
        <v>63.</v>
      </c>
      <c r="AM99" s="141" t="str">
        <f>IF(ISBLANK(laps_times[[#This Row],[30]]),"DNF",CONCATENATE(RANK(rounds_cum_time[[#This Row],[30]],rounds_cum_time[30],1),"."))</f>
        <v>63.</v>
      </c>
      <c r="AN99" s="141" t="str">
        <f>IF(ISBLANK(laps_times[[#This Row],[31]]),"DNF",CONCATENATE(RANK(rounds_cum_time[[#This Row],[31]],rounds_cum_time[31],1),"."))</f>
        <v>64.</v>
      </c>
      <c r="AO99" s="141" t="str">
        <f>IF(ISBLANK(laps_times[[#This Row],[32]]),"DNF",CONCATENATE(RANK(rounds_cum_time[[#This Row],[32]],rounds_cum_time[32],1),"."))</f>
        <v>65.</v>
      </c>
      <c r="AP99" s="141" t="str">
        <f>IF(ISBLANK(laps_times[[#This Row],[33]]),"DNF",CONCATENATE(RANK(rounds_cum_time[[#This Row],[33]],rounds_cum_time[33],1),"."))</f>
        <v>64.</v>
      </c>
      <c r="AQ99" s="141" t="str">
        <f>IF(ISBLANK(laps_times[[#This Row],[34]]),"DNF",CONCATENATE(RANK(rounds_cum_time[[#This Row],[34]],rounds_cum_time[34],1),"."))</f>
        <v>67.</v>
      </c>
      <c r="AR99" s="141" t="str">
        <f>IF(ISBLANK(laps_times[[#This Row],[35]]),"DNF",CONCATENATE(RANK(rounds_cum_time[[#This Row],[35]],rounds_cum_time[35],1),"."))</f>
        <v>70.</v>
      </c>
      <c r="AS99" s="141" t="str">
        <f>IF(ISBLANK(laps_times[[#This Row],[36]]),"DNF",CONCATENATE(RANK(rounds_cum_time[[#This Row],[36]],rounds_cum_time[36],1),"."))</f>
        <v>70.</v>
      </c>
      <c r="AT99" s="141" t="str">
        <f>IF(ISBLANK(laps_times[[#This Row],[37]]),"DNF",CONCATENATE(RANK(rounds_cum_time[[#This Row],[37]],rounds_cum_time[37],1),"."))</f>
        <v>71.</v>
      </c>
      <c r="AU99" s="141" t="str">
        <f>IF(ISBLANK(laps_times[[#This Row],[38]]),"DNF",CONCATENATE(RANK(rounds_cum_time[[#This Row],[38]],rounds_cum_time[38],1),"."))</f>
        <v>71.</v>
      </c>
      <c r="AV99" s="141" t="str">
        <f>IF(ISBLANK(laps_times[[#This Row],[39]]),"DNF",CONCATENATE(RANK(rounds_cum_time[[#This Row],[39]],rounds_cum_time[39],1),"."))</f>
        <v>71.</v>
      </c>
      <c r="AW99" s="141" t="str">
        <f>IF(ISBLANK(laps_times[[#This Row],[40]]),"DNF",CONCATENATE(RANK(rounds_cum_time[[#This Row],[40]],rounds_cum_time[40],1),"."))</f>
        <v>74.</v>
      </c>
      <c r="AX99" s="141" t="str">
        <f>IF(ISBLANK(laps_times[[#This Row],[41]]),"DNF",CONCATENATE(RANK(rounds_cum_time[[#This Row],[41]],rounds_cum_time[41],1),"."))</f>
        <v>76.</v>
      </c>
      <c r="AY99" s="141" t="str">
        <f>IF(ISBLANK(laps_times[[#This Row],[42]]),"DNF",CONCATENATE(RANK(rounds_cum_time[[#This Row],[42]],rounds_cum_time[42],1),"."))</f>
        <v>76.</v>
      </c>
      <c r="AZ99" s="141" t="str">
        <f>IF(ISBLANK(laps_times[[#This Row],[43]]),"DNF",CONCATENATE(RANK(rounds_cum_time[[#This Row],[43]],rounds_cum_time[43],1),"."))</f>
        <v>79.</v>
      </c>
      <c r="BA99" s="141" t="str">
        <f>IF(ISBLANK(laps_times[[#This Row],[44]]),"DNF",CONCATENATE(RANK(rounds_cum_time[[#This Row],[44]],rounds_cum_time[44],1),"."))</f>
        <v>79.</v>
      </c>
      <c r="BB99" s="141" t="str">
        <f>IF(ISBLANK(laps_times[[#This Row],[45]]),"DNF",CONCATENATE(RANK(rounds_cum_time[[#This Row],[45]],rounds_cum_time[45],1),"."))</f>
        <v>79.</v>
      </c>
      <c r="BC99" s="141" t="str">
        <f>IF(ISBLANK(laps_times[[#This Row],[46]]),"DNF",CONCATENATE(RANK(rounds_cum_time[[#This Row],[46]],rounds_cum_time[46],1),"."))</f>
        <v>81.</v>
      </c>
      <c r="BD99" s="141" t="str">
        <f>IF(ISBLANK(laps_times[[#This Row],[47]]),"DNF",CONCATENATE(RANK(rounds_cum_time[[#This Row],[47]],rounds_cum_time[47],1),"."))</f>
        <v>80.</v>
      </c>
      <c r="BE99" s="141" t="str">
        <f>IF(ISBLANK(laps_times[[#This Row],[48]]),"DNF",CONCATENATE(RANK(rounds_cum_time[[#This Row],[48]],rounds_cum_time[48],1),"."))</f>
        <v>81.</v>
      </c>
      <c r="BF99" s="141" t="str">
        <f>IF(ISBLANK(laps_times[[#This Row],[49]]),"DNF",CONCATENATE(RANK(rounds_cum_time[[#This Row],[49]],rounds_cum_time[49],1),"."))</f>
        <v>80.</v>
      </c>
      <c r="BG99" s="141" t="str">
        <f>IF(ISBLANK(laps_times[[#This Row],[50]]),"DNF",CONCATENATE(RANK(rounds_cum_time[[#This Row],[50]],rounds_cum_time[50],1),"."))</f>
        <v>82.</v>
      </c>
      <c r="BH99" s="141" t="str">
        <f>IF(ISBLANK(laps_times[[#This Row],[51]]),"DNF",CONCATENATE(RANK(rounds_cum_time[[#This Row],[51]],rounds_cum_time[51],1),"."))</f>
        <v>84.</v>
      </c>
      <c r="BI99" s="141" t="str">
        <f>IF(ISBLANK(laps_times[[#This Row],[52]]),"DNF",CONCATENATE(RANK(rounds_cum_time[[#This Row],[52]],rounds_cum_time[52],1),"."))</f>
        <v>90.</v>
      </c>
      <c r="BJ99" s="141" t="str">
        <f>IF(ISBLANK(laps_times[[#This Row],[53]]),"DNF",CONCATENATE(RANK(rounds_cum_time[[#This Row],[53]],rounds_cum_time[53],1),"."))</f>
        <v>91.</v>
      </c>
      <c r="BK99" s="141" t="str">
        <f>IF(ISBLANK(laps_times[[#This Row],[54]]),"DNF",CONCATENATE(RANK(rounds_cum_time[[#This Row],[54]],rounds_cum_time[54],1),"."))</f>
        <v>94.</v>
      </c>
      <c r="BL99" s="141" t="str">
        <f>IF(ISBLANK(laps_times[[#This Row],[55]]),"DNF",CONCATENATE(RANK(rounds_cum_time[[#This Row],[55]],rounds_cum_time[55],1),"."))</f>
        <v>94.</v>
      </c>
      <c r="BM99" s="141" t="str">
        <f>IF(ISBLANK(laps_times[[#This Row],[56]]),"DNF",CONCATENATE(RANK(rounds_cum_time[[#This Row],[56]],rounds_cum_time[56],1),"."))</f>
        <v>95.</v>
      </c>
      <c r="BN99" s="141" t="str">
        <f>IF(ISBLANK(laps_times[[#This Row],[57]]),"DNF",CONCATENATE(RANK(rounds_cum_time[[#This Row],[57]],rounds_cum_time[57],1),"."))</f>
        <v>95.</v>
      </c>
      <c r="BO99" s="141" t="str">
        <f>IF(ISBLANK(laps_times[[#This Row],[58]]),"DNF",CONCATENATE(RANK(rounds_cum_time[[#This Row],[58]],rounds_cum_time[58],1),"."))</f>
        <v>95.</v>
      </c>
      <c r="BP99" s="141" t="str">
        <f>IF(ISBLANK(laps_times[[#This Row],[59]]),"DNF",CONCATENATE(RANK(rounds_cum_time[[#This Row],[59]],rounds_cum_time[59],1),"."))</f>
        <v>95.</v>
      </c>
      <c r="BQ99" s="141" t="str">
        <f>IF(ISBLANK(laps_times[[#This Row],[60]]),"DNF",CONCATENATE(RANK(rounds_cum_time[[#This Row],[60]],rounds_cum_time[60],1),"."))</f>
        <v>95.</v>
      </c>
      <c r="BR99" s="141" t="str">
        <f>IF(ISBLANK(laps_times[[#This Row],[61]]),"DNF",CONCATENATE(RANK(rounds_cum_time[[#This Row],[61]],rounds_cum_time[61],1),"."))</f>
        <v>95.</v>
      </c>
      <c r="BS99" s="141" t="str">
        <f>IF(ISBLANK(laps_times[[#This Row],[62]]),"DNF",CONCATENATE(RANK(rounds_cum_time[[#This Row],[62]],rounds_cum_time[62],1),"."))</f>
        <v>94.</v>
      </c>
      <c r="BT99" s="142" t="str">
        <f>IF(ISBLANK(laps_times[[#This Row],[63]]),"DNF",CONCATENATE(RANK(rounds_cum_time[[#This Row],[63]],rounds_cum_time[63],1),"."))</f>
        <v>94.</v>
      </c>
    </row>
    <row r="100" spans="2:72" x14ac:dyDescent="0.2">
      <c r="B100" s="130">
        <f>laps_times[[#This Row],[poř]]</f>
        <v>95</v>
      </c>
      <c r="C100" s="140">
        <f>laps_times[[#This Row],[s.č.]]</f>
        <v>98</v>
      </c>
      <c r="D100" s="131" t="str">
        <f>laps_times[[#This Row],[jméno]]</f>
        <v>Turický Ladislav</v>
      </c>
      <c r="E100" s="132">
        <f>laps_times[[#This Row],[roč]]</f>
        <v>1981</v>
      </c>
      <c r="F100" s="132" t="str">
        <f>laps_times[[#This Row],[kat]]</f>
        <v>M2</v>
      </c>
      <c r="G100" s="132">
        <f>laps_times[[#This Row],[poř_kat]]</f>
        <v>21</v>
      </c>
      <c r="H100" s="131" t="str">
        <f>IF(ISBLANK(laps_times[[#This Row],[klub]]),"-",laps_times[[#This Row],[klub]])</f>
        <v>Pteam</v>
      </c>
      <c r="I100" s="134">
        <f>laps_times[[#This Row],[celk. čas]]</f>
        <v>0.17105030092592591</v>
      </c>
      <c r="J100" s="141" t="str">
        <f>IF(ISBLANK(laps_times[[#This Row],[1]]),"DNF",CONCATENATE(RANK(rounds_cum_time[[#This Row],[1]],rounds_cum_time[1],1),"."))</f>
        <v>111.</v>
      </c>
      <c r="K100" s="141" t="str">
        <f>IF(ISBLANK(laps_times[[#This Row],[2]]),"DNF",CONCATENATE(RANK(rounds_cum_time[[#This Row],[2]],rounds_cum_time[2],1),"."))</f>
        <v>105.</v>
      </c>
      <c r="L100" s="141" t="str">
        <f>IF(ISBLANK(laps_times[[#This Row],[3]]),"DNF",CONCATENATE(RANK(rounds_cum_time[[#This Row],[3]],rounds_cum_time[3],1),"."))</f>
        <v>103.</v>
      </c>
      <c r="M100" s="141" t="str">
        <f>IF(ISBLANK(laps_times[[#This Row],[4]]),"DNF",CONCATENATE(RANK(rounds_cum_time[[#This Row],[4]],rounds_cum_time[4],1),"."))</f>
        <v>101.</v>
      </c>
      <c r="N100" s="141" t="str">
        <f>IF(ISBLANK(laps_times[[#This Row],[5]]),"DNF",CONCATENATE(RANK(rounds_cum_time[[#This Row],[5]],rounds_cum_time[5],1),"."))</f>
        <v>101.</v>
      </c>
      <c r="O100" s="141" t="str">
        <f>IF(ISBLANK(laps_times[[#This Row],[6]]),"DNF",CONCATENATE(RANK(rounds_cum_time[[#This Row],[6]],rounds_cum_time[6],1),"."))</f>
        <v>101.</v>
      </c>
      <c r="P100" s="141" t="str">
        <f>IF(ISBLANK(laps_times[[#This Row],[7]]),"DNF",CONCATENATE(RANK(rounds_cum_time[[#This Row],[7]],rounds_cum_time[7],1),"."))</f>
        <v>99.</v>
      </c>
      <c r="Q100" s="141" t="str">
        <f>IF(ISBLANK(laps_times[[#This Row],[8]]),"DNF",CONCATENATE(RANK(rounds_cum_time[[#This Row],[8]],rounds_cum_time[8],1),"."))</f>
        <v>99.</v>
      </c>
      <c r="R100" s="141" t="str">
        <f>IF(ISBLANK(laps_times[[#This Row],[9]]),"DNF",CONCATENATE(RANK(rounds_cum_time[[#This Row],[9]],rounds_cum_time[9],1),"."))</f>
        <v>98.</v>
      </c>
      <c r="S100" s="141" t="str">
        <f>IF(ISBLANK(laps_times[[#This Row],[10]]),"DNF",CONCATENATE(RANK(rounds_cum_time[[#This Row],[10]],rounds_cum_time[10],1),"."))</f>
        <v>98.</v>
      </c>
      <c r="T100" s="141" t="str">
        <f>IF(ISBLANK(laps_times[[#This Row],[11]]),"DNF",CONCATENATE(RANK(rounds_cum_time[[#This Row],[11]],rounds_cum_time[11],1),"."))</f>
        <v>98.</v>
      </c>
      <c r="U100" s="141" t="str">
        <f>IF(ISBLANK(laps_times[[#This Row],[12]]),"DNF",CONCATENATE(RANK(rounds_cum_time[[#This Row],[12]],rounds_cum_time[12],1),"."))</f>
        <v>98.</v>
      </c>
      <c r="V100" s="141" t="str">
        <f>IF(ISBLANK(laps_times[[#This Row],[13]]),"DNF",CONCATENATE(RANK(rounds_cum_time[[#This Row],[13]],rounds_cum_time[13],1),"."))</f>
        <v>97.</v>
      </c>
      <c r="W100" s="141" t="str">
        <f>IF(ISBLANK(laps_times[[#This Row],[14]]),"DNF",CONCATENATE(RANK(rounds_cum_time[[#This Row],[14]],rounds_cum_time[14],1),"."))</f>
        <v>97.</v>
      </c>
      <c r="X100" s="141" t="str">
        <f>IF(ISBLANK(laps_times[[#This Row],[15]]),"DNF",CONCATENATE(RANK(rounds_cum_time[[#This Row],[15]],rounds_cum_time[15],1),"."))</f>
        <v>97.</v>
      </c>
      <c r="Y100" s="141" t="str">
        <f>IF(ISBLANK(laps_times[[#This Row],[16]]),"DNF",CONCATENATE(RANK(rounds_cum_time[[#This Row],[16]],rounds_cum_time[16],1),"."))</f>
        <v>97.</v>
      </c>
      <c r="Z100" s="141" t="str">
        <f>IF(ISBLANK(laps_times[[#This Row],[17]]),"DNF",CONCATENATE(RANK(rounds_cum_time[[#This Row],[17]],rounds_cum_time[17],1),"."))</f>
        <v>97.</v>
      </c>
      <c r="AA100" s="141" t="str">
        <f>IF(ISBLANK(laps_times[[#This Row],[18]]),"DNF",CONCATENATE(RANK(rounds_cum_time[[#This Row],[18]],rounds_cum_time[18],1),"."))</f>
        <v>96.</v>
      </c>
      <c r="AB100" s="141" t="str">
        <f>IF(ISBLANK(laps_times[[#This Row],[19]]),"DNF",CONCATENATE(RANK(rounds_cum_time[[#This Row],[19]],rounds_cum_time[19],1),"."))</f>
        <v>96.</v>
      </c>
      <c r="AC100" s="141" t="str">
        <f>IF(ISBLANK(laps_times[[#This Row],[20]]),"DNF",CONCATENATE(RANK(rounds_cum_time[[#This Row],[20]],rounds_cum_time[20],1),"."))</f>
        <v>96.</v>
      </c>
      <c r="AD100" s="141" t="str">
        <f>IF(ISBLANK(laps_times[[#This Row],[21]]),"DNF",CONCATENATE(RANK(rounds_cum_time[[#This Row],[21]],rounds_cum_time[21],1),"."))</f>
        <v>94.</v>
      </c>
      <c r="AE100" s="141" t="str">
        <f>IF(ISBLANK(laps_times[[#This Row],[22]]),"DNF",CONCATENATE(RANK(rounds_cum_time[[#This Row],[22]],rounds_cum_time[22],1),"."))</f>
        <v>94.</v>
      </c>
      <c r="AF100" s="141" t="str">
        <f>IF(ISBLANK(laps_times[[#This Row],[23]]),"DNF",CONCATENATE(RANK(rounds_cum_time[[#This Row],[23]],rounds_cum_time[23],1),"."))</f>
        <v>94.</v>
      </c>
      <c r="AG100" s="141" t="str">
        <f>IF(ISBLANK(laps_times[[#This Row],[24]]),"DNF",CONCATENATE(RANK(rounds_cum_time[[#This Row],[24]],rounds_cum_time[24],1),"."))</f>
        <v>93.</v>
      </c>
      <c r="AH100" s="141" t="str">
        <f>IF(ISBLANK(laps_times[[#This Row],[25]]),"DNF",CONCATENATE(RANK(rounds_cum_time[[#This Row],[25]],rounds_cum_time[25],1),"."))</f>
        <v>93.</v>
      </c>
      <c r="AI100" s="141" t="str">
        <f>IF(ISBLANK(laps_times[[#This Row],[26]]),"DNF",CONCATENATE(RANK(rounds_cum_time[[#This Row],[26]],rounds_cum_time[26],1),"."))</f>
        <v>93.</v>
      </c>
      <c r="AJ100" s="141" t="str">
        <f>IF(ISBLANK(laps_times[[#This Row],[27]]),"DNF",CONCATENATE(RANK(rounds_cum_time[[#This Row],[27]],rounds_cum_time[27],1),"."))</f>
        <v>93.</v>
      </c>
      <c r="AK100" s="141" t="str">
        <f>IF(ISBLANK(laps_times[[#This Row],[28]]),"DNF",CONCATENATE(RANK(rounds_cum_time[[#This Row],[28]],rounds_cum_time[28],1),"."))</f>
        <v>92.</v>
      </c>
      <c r="AL100" s="141" t="str">
        <f>IF(ISBLANK(laps_times[[#This Row],[29]]),"DNF",CONCATENATE(RANK(rounds_cum_time[[#This Row],[29]],rounds_cum_time[29],1),"."))</f>
        <v>92.</v>
      </c>
      <c r="AM100" s="141" t="str">
        <f>IF(ISBLANK(laps_times[[#This Row],[30]]),"DNF",CONCATENATE(RANK(rounds_cum_time[[#This Row],[30]],rounds_cum_time[30],1),"."))</f>
        <v>92.</v>
      </c>
      <c r="AN100" s="141" t="str">
        <f>IF(ISBLANK(laps_times[[#This Row],[31]]),"DNF",CONCATENATE(RANK(rounds_cum_time[[#This Row],[31]],rounds_cum_time[31],1),"."))</f>
        <v>92.</v>
      </c>
      <c r="AO100" s="141" t="str">
        <f>IF(ISBLANK(laps_times[[#This Row],[32]]),"DNF",CONCATENATE(RANK(rounds_cum_time[[#This Row],[32]],rounds_cum_time[32],1),"."))</f>
        <v>92.</v>
      </c>
      <c r="AP100" s="141" t="str">
        <f>IF(ISBLANK(laps_times[[#This Row],[33]]),"DNF",CONCATENATE(RANK(rounds_cum_time[[#This Row],[33]],rounds_cum_time[33],1),"."))</f>
        <v>92.</v>
      </c>
      <c r="AQ100" s="141" t="str">
        <f>IF(ISBLANK(laps_times[[#This Row],[34]]),"DNF",CONCATENATE(RANK(rounds_cum_time[[#This Row],[34]],rounds_cum_time[34],1),"."))</f>
        <v>92.</v>
      </c>
      <c r="AR100" s="141" t="str">
        <f>IF(ISBLANK(laps_times[[#This Row],[35]]),"DNF",CONCATENATE(RANK(rounds_cum_time[[#This Row],[35]],rounds_cum_time[35],1),"."))</f>
        <v>92.</v>
      </c>
      <c r="AS100" s="141" t="str">
        <f>IF(ISBLANK(laps_times[[#This Row],[36]]),"DNF",CONCATENATE(RANK(rounds_cum_time[[#This Row],[36]],rounds_cum_time[36],1),"."))</f>
        <v>92.</v>
      </c>
      <c r="AT100" s="141" t="str">
        <f>IF(ISBLANK(laps_times[[#This Row],[37]]),"DNF",CONCATENATE(RANK(rounds_cum_time[[#This Row],[37]],rounds_cum_time[37],1),"."))</f>
        <v>92.</v>
      </c>
      <c r="AU100" s="141" t="str">
        <f>IF(ISBLANK(laps_times[[#This Row],[38]]),"DNF",CONCATENATE(RANK(rounds_cum_time[[#This Row],[38]],rounds_cum_time[38],1),"."))</f>
        <v>92.</v>
      </c>
      <c r="AV100" s="141" t="str">
        <f>IF(ISBLANK(laps_times[[#This Row],[39]]),"DNF",CONCATENATE(RANK(rounds_cum_time[[#This Row],[39]],rounds_cum_time[39],1),"."))</f>
        <v>93.</v>
      </c>
      <c r="AW100" s="141" t="str">
        <f>IF(ISBLANK(laps_times[[#This Row],[40]]),"DNF",CONCATENATE(RANK(rounds_cum_time[[#This Row],[40]],rounds_cum_time[40],1),"."))</f>
        <v>93.</v>
      </c>
      <c r="AX100" s="141" t="str">
        <f>IF(ISBLANK(laps_times[[#This Row],[41]]),"DNF",CONCATENATE(RANK(rounds_cum_time[[#This Row],[41]],rounds_cum_time[41],1),"."))</f>
        <v>92.</v>
      </c>
      <c r="AY100" s="141" t="str">
        <f>IF(ISBLANK(laps_times[[#This Row],[42]]),"DNF",CONCATENATE(RANK(rounds_cum_time[[#This Row],[42]],rounds_cum_time[42],1),"."))</f>
        <v>93.</v>
      </c>
      <c r="AZ100" s="141" t="str">
        <f>IF(ISBLANK(laps_times[[#This Row],[43]]),"DNF",CONCATENATE(RANK(rounds_cum_time[[#This Row],[43]],rounds_cum_time[43],1),"."))</f>
        <v>93.</v>
      </c>
      <c r="BA100" s="141" t="str">
        <f>IF(ISBLANK(laps_times[[#This Row],[44]]),"DNF",CONCATENATE(RANK(rounds_cum_time[[#This Row],[44]],rounds_cum_time[44],1),"."))</f>
        <v>95.</v>
      </c>
      <c r="BB100" s="141" t="str">
        <f>IF(ISBLANK(laps_times[[#This Row],[45]]),"DNF",CONCATENATE(RANK(rounds_cum_time[[#This Row],[45]],rounds_cum_time[45],1),"."))</f>
        <v>94.</v>
      </c>
      <c r="BC100" s="141" t="str">
        <f>IF(ISBLANK(laps_times[[#This Row],[46]]),"DNF",CONCATENATE(RANK(rounds_cum_time[[#This Row],[46]],rounds_cum_time[46],1),"."))</f>
        <v>94.</v>
      </c>
      <c r="BD100" s="141" t="str">
        <f>IF(ISBLANK(laps_times[[#This Row],[47]]),"DNF",CONCATENATE(RANK(rounds_cum_time[[#This Row],[47]],rounds_cum_time[47],1),"."))</f>
        <v>94.</v>
      </c>
      <c r="BE100" s="141" t="str">
        <f>IF(ISBLANK(laps_times[[#This Row],[48]]),"DNF",CONCATENATE(RANK(rounds_cum_time[[#This Row],[48]],rounds_cum_time[48],1),"."))</f>
        <v>96.</v>
      </c>
      <c r="BF100" s="141" t="str">
        <f>IF(ISBLANK(laps_times[[#This Row],[49]]),"DNF",CONCATENATE(RANK(rounds_cum_time[[#This Row],[49]],rounds_cum_time[49],1),"."))</f>
        <v>95.</v>
      </c>
      <c r="BG100" s="141" t="str">
        <f>IF(ISBLANK(laps_times[[#This Row],[50]]),"DNF",CONCATENATE(RANK(rounds_cum_time[[#This Row],[50]],rounds_cum_time[50],1),"."))</f>
        <v>95.</v>
      </c>
      <c r="BH100" s="141" t="str">
        <f>IF(ISBLANK(laps_times[[#This Row],[51]]),"DNF",CONCATENATE(RANK(rounds_cum_time[[#This Row],[51]],rounds_cum_time[51],1),"."))</f>
        <v>95.</v>
      </c>
      <c r="BI100" s="141" t="str">
        <f>IF(ISBLANK(laps_times[[#This Row],[52]]),"DNF",CONCATENATE(RANK(rounds_cum_time[[#This Row],[52]],rounds_cum_time[52],1),"."))</f>
        <v>95.</v>
      </c>
      <c r="BJ100" s="141" t="str">
        <f>IF(ISBLANK(laps_times[[#This Row],[53]]),"DNF",CONCATENATE(RANK(rounds_cum_time[[#This Row],[53]],rounds_cum_time[53],1),"."))</f>
        <v>95.</v>
      </c>
      <c r="BK100" s="141" t="str">
        <f>IF(ISBLANK(laps_times[[#This Row],[54]]),"DNF",CONCATENATE(RANK(rounds_cum_time[[#This Row],[54]],rounds_cum_time[54],1),"."))</f>
        <v>95.</v>
      </c>
      <c r="BL100" s="141" t="str">
        <f>IF(ISBLANK(laps_times[[#This Row],[55]]),"DNF",CONCATENATE(RANK(rounds_cum_time[[#This Row],[55]],rounds_cum_time[55],1),"."))</f>
        <v>96.</v>
      </c>
      <c r="BM100" s="141" t="str">
        <f>IF(ISBLANK(laps_times[[#This Row],[56]]),"DNF",CONCATENATE(RANK(rounds_cum_time[[#This Row],[56]],rounds_cum_time[56],1),"."))</f>
        <v>96.</v>
      </c>
      <c r="BN100" s="141" t="str">
        <f>IF(ISBLANK(laps_times[[#This Row],[57]]),"DNF",CONCATENATE(RANK(rounds_cum_time[[#This Row],[57]],rounds_cum_time[57],1),"."))</f>
        <v>96.</v>
      </c>
      <c r="BO100" s="141" t="str">
        <f>IF(ISBLANK(laps_times[[#This Row],[58]]),"DNF",CONCATENATE(RANK(rounds_cum_time[[#This Row],[58]],rounds_cum_time[58],1),"."))</f>
        <v>96.</v>
      </c>
      <c r="BP100" s="141" t="str">
        <f>IF(ISBLANK(laps_times[[#This Row],[59]]),"DNF",CONCATENATE(RANK(rounds_cum_time[[#This Row],[59]],rounds_cum_time[59],1),"."))</f>
        <v>96.</v>
      </c>
      <c r="BQ100" s="141" t="str">
        <f>IF(ISBLANK(laps_times[[#This Row],[60]]),"DNF",CONCATENATE(RANK(rounds_cum_time[[#This Row],[60]],rounds_cum_time[60],1),"."))</f>
        <v>96.</v>
      </c>
      <c r="BR100" s="141" t="str">
        <f>IF(ISBLANK(laps_times[[#This Row],[61]]),"DNF",CONCATENATE(RANK(rounds_cum_time[[#This Row],[61]],rounds_cum_time[61],1),"."))</f>
        <v>96.</v>
      </c>
      <c r="BS100" s="141" t="str">
        <f>IF(ISBLANK(laps_times[[#This Row],[62]]),"DNF",CONCATENATE(RANK(rounds_cum_time[[#This Row],[62]],rounds_cum_time[62],1),"."))</f>
        <v>96.</v>
      </c>
      <c r="BT100" s="142" t="str">
        <f>IF(ISBLANK(laps_times[[#This Row],[63]]),"DNF",CONCATENATE(RANK(rounds_cum_time[[#This Row],[63]],rounds_cum_time[63],1),"."))</f>
        <v>95.</v>
      </c>
    </row>
    <row r="101" spans="2:72" x14ac:dyDescent="0.2">
      <c r="B101" s="130">
        <f>laps_times[[#This Row],[poř]]</f>
        <v>96</v>
      </c>
      <c r="C101" s="140">
        <f>laps_times[[#This Row],[s.č.]]</f>
        <v>1</v>
      </c>
      <c r="D101" s="131" t="str">
        <f>laps_times[[#This Row],[jméno]]</f>
        <v>Novák Jarda</v>
      </c>
      <c r="E101" s="132">
        <f>laps_times[[#This Row],[roč]]</f>
        <v>1964</v>
      </c>
      <c r="F101" s="132" t="str">
        <f>laps_times[[#This Row],[kat]]</f>
        <v>M4</v>
      </c>
      <c r="G101" s="132">
        <f>laps_times[[#This Row],[poř_kat]]</f>
        <v>22</v>
      </c>
      <c r="H101" s="131" t="str">
        <f>IF(ISBLANK(laps_times[[#This Row],[klub]]),"-",laps_times[[#This Row],[klub]])</f>
        <v>Mokré u ČB</v>
      </c>
      <c r="I101" s="134">
        <f>laps_times[[#This Row],[celk. čas]]</f>
        <v>0.17204182870370369</v>
      </c>
      <c r="J101" s="141" t="str">
        <f>IF(ISBLANK(laps_times[[#This Row],[1]]),"DNF",CONCATENATE(RANK(rounds_cum_time[[#This Row],[1]],rounds_cum_time[1],1),"."))</f>
        <v>64.</v>
      </c>
      <c r="K101" s="141" t="str">
        <f>IF(ISBLANK(laps_times[[#This Row],[2]]),"DNF",CONCATENATE(RANK(rounds_cum_time[[#This Row],[2]],rounds_cum_time[2],1),"."))</f>
        <v>52.</v>
      </c>
      <c r="L101" s="141" t="str">
        <f>IF(ISBLANK(laps_times[[#This Row],[3]]),"DNF",CONCATENATE(RANK(rounds_cum_time[[#This Row],[3]],rounds_cum_time[3],1),"."))</f>
        <v>50.</v>
      </c>
      <c r="M101" s="141" t="str">
        <f>IF(ISBLANK(laps_times[[#This Row],[4]]),"DNF",CONCATENATE(RANK(rounds_cum_time[[#This Row],[4]],rounds_cum_time[4],1),"."))</f>
        <v>49.</v>
      </c>
      <c r="N101" s="141" t="str">
        <f>IF(ISBLANK(laps_times[[#This Row],[5]]),"DNF",CONCATENATE(RANK(rounds_cum_time[[#This Row],[5]],rounds_cum_time[5],1),"."))</f>
        <v>48.</v>
      </c>
      <c r="O101" s="141" t="str">
        <f>IF(ISBLANK(laps_times[[#This Row],[6]]),"DNF",CONCATENATE(RANK(rounds_cum_time[[#This Row],[6]],rounds_cum_time[6],1),"."))</f>
        <v>48.</v>
      </c>
      <c r="P101" s="141" t="str">
        <f>IF(ISBLANK(laps_times[[#This Row],[7]]),"DNF",CONCATENATE(RANK(rounds_cum_time[[#This Row],[7]],rounds_cum_time[7],1),"."))</f>
        <v>48.</v>
      </c>
      <c r="Q101" s="141" t="str">
        <f>IF(ISBLANK(laps_times[[#This Row],[8]]),"DNF",CONCATENATE(RANK(rounds_cum_time[[#This Row],[8]],rounds_cum_time[8],1),"."))</f>
        <v>48.</v>
      </c>
      <c r="R101" s="141" t="str">
        <f>IF(ISBLANK(laps_times[[#This Row],[9]]),"DNF",CONCATENATE(RANK(rounds_cum_time[[#This Row],[9]],rounds_cum_time[9],1),"."))</f>
        <v>48.</v>
      </c>
      <c r="S101" s="141" t="str">
        <f>IF(ISBLANK(laps_times[[#This Row],[10]]),"DNF",CONCATENATE(RANK(rounds_cum_time[[#This Row],[10]],rounds_cum_time[10],1),"."))</f>
        <v>48.</v>
      </c>
      <c r="T101" s="141" t="str">
        <f>IF(ISBLANK(laps_times[[#This Row],[11]]),"DNF",CONCATENATE(RANK(rounds_cum_time[[#This Row],[11]],rounds_cum_time[11],1),"."))</f>
        <v>48.</v>
      </c>
      <c r="U101" s="141" t="str">
        <f>IF(ISBLANK(laps_times[[#This Row],[12]]),"DNF",CONCATENATE(RANK(rounds_cum_time[[#This Row],[12]],rounds_cum_time[12],1),"."))</f>
        <v>48.</v>
      </c>
      <c r="V101" s="141" t="str">
        <f>IF(ISBLANK(laps_times[[#This Row],[13]]),"DNF",CONCATENATE(RANK(rounds_cum_time[[#This Row],[13]],rounds_cum_time[13],1),"."))</f>
        <v>47.</v>
      </c>
      <c r="W101" s="141" t="str">
        <f>IF(ISBLANK(laps_times[[#This Row],[14]]),"DNF",CONCATENATE(RANK(rounds_cum_time[[#This Row],[14]],rounds_cum_time[14],1),"."))</f>
        <v>47.</v>
      </c>
      <c r="X101" s="141" t="str">
        <f>IF(ISBLANK(laps_times[[#This Row],[15]]),"DNF",CONCATENATE(RANK(rounds_cum_time[[#This Row],[15]],rounds_cum_time[15],1),"."))</f>
        <v>47.</v>
      </c>
      <c r="Y101" s="141" t="str">
        <f>IF(ISBLANK(laps_times[[#This Row],[16]]),"DNF",CONCATENATE(RANK(rounds_cum_time[[#This Row],[16]],rounds_cum_time[16],1),"."))</f>
        <v>46.</v>
      </c>
      <c r="Z101" s="141" t="str">
        <f>IF(ISBLANK(laps_times[[#This Row],[17]]),"DNF",CONCATENATE(RANK(rounds_cum_time[[#This Row],[17]],rounds_cum_time[17],1),"."))</f>
        <v>46.</v>
      </c>
      <c r="AA101" s="141" t="str">
        <f>IF(ISBLANK(laps_times[[#This Row],[18]]),"DNF",CONCATENATE(RANK(rounds_cum_time[[#This Row],[18]],rounds_cum_time[18],1),"."))</f>
        <v>46.</v>
      </c>
      <c r="AB101" s="141" t="str">
        <f>IF(ISBLANK(laps_times[[#This Row],[19]]),"DNF",CONCATENATE(RANK(rounds_cum_time[[#This Row],[19]],rounds_cum_time[19],1),"."))</f>
        <v>46.</v>
      </c>
      <c r="AC101" s="141" t="str">
        <f>IF(ISBLANK(laps_times[[#This Row],[20]]),"DNF",CONCATENATE(RANK(rounds_cum_time[[#This Row],[20]],rounds_cum_time[20],1),"."))</f>
        <v>43.</v>
      </c>
      <c r="AD101" s="141" t="str">
        <f>IF(ISBLANK(laps_times[[#This Row],[21]]),"DNF",CONCATENATE(RANK(rounds_cum_time[[#This Row],[21]],rounds_cum_time[21],1),"."))</f>
        <v>45.</v>
      </c>
      <c r="AE101" s="141" t="str">
        <f>IF(ISBLANK(laps_times[[#This Row],[22]]),"DNF",CONCATENATE(RANK(rounds_cum_time[[#This Row],[22]],rounds_cum_time[22],1),"."))</f>
        <v>46.</v>
      </c>
      <c r="AF101" s="141" t="str">
        <f>IF(ISBLANK(laps_times[[#This Row],[23]]),"DNF",CONCATENATE(RANK(rounds_cum_time[[#This Row],[23]],rounds_cum_time[23],1),"."))</f>
        <v>46.</v>
      </c>
      <c r="AG101" s="141" t="str">
        <f>IF(ISBLANK(laps_times[[#This Row],[24]]),"DNF",CONCATENATE(RANK(rounds_cum_time[[#This Row],[24]],rounds_cum_time[24],1),"."))</f>
        <v>46.</v>
      </c>
      <c r="AH101" s="141" t="str">
        <f>IF(ISBLANK(laps_times[[#This Row],[25]]),"DNF",CONCATENATE(RANK(rounds_cum_time[[#This Row],[25]],rounds_cum_time[25],1),"."))</f>
        <v>47.</v>
      </c>
      <c r="AI101" s="141" t="str">
        <f>IF(ISBLANK(laps_times[[#This Row],[26]]),"DNF",CONCATENATE(RANK(rounds_cum_time[[#This Row],[26]],rounds_cum_time[26],1),"."))</f>
        <v>49.</v>
      </c>
      <c r="AJ101" s="141" t="str">
        <f>IF(ISBLANK(laps_times[[#This Row],[27]]),"DNF",CONCATENATE(RANK(rounds_cum_time[[#This Row],[27]],rounds_cum_time[27],1),"."))</f>
        <v>50.</v>
      </c>
      <c r="AK101" s="141" t="str">
        <f>IF(ISBLANK(laps_times[[#This Row],[28]]),"DNF",CONCATENATE(RANK(rounds_cum_time[[#This Row],[28]],rounds_cum_time[28],1),"."))</f>
        <v>52.</v>
      </c>
      <c r="AL101" s="141" t="str">
        <f>IF(ISBLANK(laps_times[[#This Row],[29]]),"DNF",CONCATENATE(RANK(rounds_cum_time[[#This Row],[29]],rounds_cum_time[29],1),"."))</f>
        <v>52.</v>
      </c>
      <c r="AM101" s="141" t="str">
        <f>IF(ISBLANK(laps_times[[#This Row],[30]]),"DNF",CONCATENATE(RANK(rounds_cum_time[[#This Row],[30]],rounds_cum_time[30],1),"."))</f>
        <v>50.</v>
      </c>
      <c r="AN101" s="141" t="str">
        <f>IF(ISBLANK(laps_times[[#This Row],[31]]),"DNF",CONCATENATE(RANK(rounds_cum_time[[#This Row],[31]],rounds_cum_time[31],1),"."))</f>
        <v>50.</v>
      </c>
      <c r="AO101" s="141" t="str">
        <f>IF(ISBLANK(laps_times[[#This Row],[32]]),"DNF",CONCATENATE(RANK(rounds_cum_time[[#This Row],[32]],rounds_cum_time[32],1),"."))</f>
        <v>50.</v>
      </c>
      <c r="AP101" s="141" t="str">
        <f>IF(ISBLANK(laps_times[[#This Row],[33]]),"DNF",CONCATENATE(RANK(rounds_cum_time[[#This Row],[33]],rounds_cum_time[33],1),"."))</f>
        <v>49.</v>
      </c>
      <c r="AQ101" s="141" t="str">
        <f>IF(ISBLANK(laps_times[[#This Row],[34]]),"DNF",CONCATENATE(RANK(rounds_cum_time[[#This Row],[34]],rounds_cum_time[34],1),"."))</f>
        <v>48.</v>
      </c>
      <c r="AR101" s="141" t="str">
        <f>IF(ISBLANK(laps_times[[#This Row],[35]]),"DNF",CONCATENATE(RANK(rounds_cum_time[[#This Row],[35]],rounds_cum_time[35],1),"."))</f>
        <v>48.</v>
      </c>
      <c r="AS101" s="141" t="str">
        <f>IF(ISBLANK(laps_times[[#This Row],[36]]),"DNF",CONCATENATE(RANK(rounds_cum_time[[#This Row],[36]],rounds_cum_time[36],1),"."))</f>
        <v>49.</v>
      </c>
      <c r="AT101" s="141" t="str">
        <f>IF(ISBLANK(laps_times[[#This Row],[37]]),"DNF",CONCATENATE(RANK(rounds_cum_time[[#This Row],[37]],rounds_cum_time[37],1),"."))</f>
        <v>48.</v>
      </c>
      <c r="AU101" s="141" t="str">
        <f>IF(ISBLANK(laps_times[[#This Row],[38]]),"DNF",CONCATENATE(RANK(rounds_cum_time[[#This Row],[38]],rounds_cum_time[38],1),"."))</f>
        <v>48.</v>
      </c>
      <c r="AV101" s="141" t="str">
        <f>IF(ISBLANK(laps_times[[#This Row],[39]]),"DNF",CONCATENATE(RANK(rounds_cum_time[[#This Row],[39]],rounds_cum_time[39],1),"."))</f>
        <v>52.</v>
      </c>
      <c r="AW101" s="141" t="str">
        <f>IF(ISBLANK(laps_times[[#This Row],[40]]),"DNF",CONCATENATE(RANK(rounds_cum_time[[#This Row],[40]],rounds_cum_time[40],1),"."))</f>
        <v>52.</v>
      </c>
      <c r="AX101" s="141" t="str">
        <f>IF(ISBLANK(laps_times[[#This Row],[41]]),"DNF",CONCATENATE(RANK(rounds_cum_time[[#This Row],[41]],rounds_cum_time[41],1),"."))</f>
        <v>52.</v>
      </c>
      <c r="AY101" s="141" t="str">
        <f>IF(ISBLANK(laps_times[[#This Row],[42]]),"DNF",CONCATENATE(RANK(rounds_cum_time[[#This Row],[42]],rounds_cum_time[42],1),"."))</f>
        <v>52.</v>
      </c>
      <c r="AZ101" s="141" t="str">
        <f>IF(ISBLANK(laps_times[[#This Row],[43]]),"DNF",CONCATENATE(RANK(rounds_cum_time[[#This Row],[43]],rounds_cum_time[43],1),"."))</f>
        <v>53.</v>
      </c>
      <c r="BA101" s="141" t="str">
        <f>IF(ISBLANK(laps_times[[#This Row],[44]]),"DNF",CONCATENATE(RANK(rounds_cum_time[[#This Row],[44]],rounds_cum_time[44],1),"."))</f>
        <v>51.</v>
      </c>
      <c r="BB101" s="141" t="str">
        <f>IF(ISBLANK(laps_times[[#This Row],[45]]),"DNF",CONCATENATE(RANK(rounds_cum_time[[#This Row],[45]],rounds_cum_time[45],1),"."))</f>
        <v>50.</v>
      </c>
      <c r="BC101" s="141" t="str">
        <f>IF(ISBLANK(laps_times[[#This Row],[46]]),"DNF",CONCATENATE(RANK(rounds_cum_time[[#This Row],[46]],rounds_cum_time[46],1),"."))</f>
        <v>51.</v>
      </c>
      <c r="BD101" s="141" t="str">
        <f>IF(ISBLANK(laps_times[[#This Row],[47]]),"DNF",CONCATENATE(RANK(rounds_cum_time[[#This Row],[47]],rounds_cum_time[47],1),"."))</f>
        <v>55.</v>
      </c>
      <c r="BE101" s="141" t="str">
        <f>IF(ISBLANK(laps_times[[#This Row],[48]]),"DNF",CONCATENATE(RANK(rounds_cum_time[[#This Row],[48]],rounds_cum_time[48],1),"."))</f>
        <v>56.</v>
      </c>
      <c r="BF101" s="141" t="str">
        <f>IF(ISBLANK(laps_times[[#This Row],[49]]),"DNF",CONCATENATE(RANK(rounds_cum_time[[#This Row],[49]],rounds_cum_time[49],1),"."))</f>
        <v>58.</v>
      </c>
      <c r="BG101" s="141" t="str">
        <f>IF(ISBLANK(laps_times[[#This Row],[50]]),"DNF",CONCATENATE(RANK(rounds_cum_time[[#This Row],[50]],rounds_cum_time[50],1),"."))</f>
        <v>64.</v>
      </c>
      <c r="BH101" s="141" t="str">
        <f>IF(ISBLANK(laps_times[[#This Row],[51]]),"DNF",CONCATENATE(RANK(rounds_cum_time[[#This Row],[51]],rounds_cum_time[51],1),"."))</f>
        <v>65.</v>
      </c>
      <c r="BI101" s="141" t="str">
        <f>IF(ISBLANK(laps_times[[#This Row],[52]]),"DNF",CONCATENATE(RANK(rounds_cum_time[[#This Row],[52]],rounds_cum_time[52],1),"."))</f>
        <v>70.</v>
      </c>
      <c r="BJ101" s="141" t="str">
        <f>IF(ISBLANK(laps_times[[#This Row],[53]]),"DNF",CONCATENATE(RANK(rounds_cum_time[[#This Row],[53]],rounds_cum_time[53],1),"."))</f>
        <v>71.</v>
      </c>
      <c r="BK101" s="141" t="str">
        <f>IF(ISBLANK(laps_times[[#This Row],[54]]),"DNF",CONCATENATE(RANK(rounds_cum_time[[#This Row],[54]],rounds_cum_time[54],1),"."))</f>
        <v>73.</v>
      </c>
      <c r="BL101" s="141" t="str">
        <f>IF(ISBLANK(laps_times[[#This Row],[55]]),"DNF",CONCATENATE(RANK(rounds_cum_time[[#This Row],[55]],rounds_cum_time[55],1),"."))</f>
        <v>74.</v>
      </c>
      <c r="BM101" s="141" t="str">
        <f>IF(ISBLANK(laps_times[[#This Row],[56]]),"DNF",CONCATENATE(RANK(rounds_cum_time[[#This Row],[56]],rounds_cum_time[56],1),"."))</f>
        <v>75.</v>
      </c>
      <c r="BN101" s="141" t="str">
        <f>IF(ISBLANK(laps_times[[#This Row],[57]]),"DNF",CONCATENATE(RANK(rounds_cum_time[[#This Row],[57]],rounds_cum_time[57],1),"."))</f>
        <v>75.</v>
      </c>
      <c r="BO101" s="141" t="str">
        <f>IF(ISBLANK(laps_times[[#This Row],[58]]),"DNF",CONCATENATE(RANK(rounds_cum_time[[#This Row],[58]],rounds_cum_time[58],1),"."))</f>
        <v>82.</v>
      </c>
      <c r="BP101" s="141" t="str">
        <f>IF(ISBLANK(laps_times[[#This Row],[59]]),"DNF",CONCATENATE(RANK(rounds_cum_time[[#This Row],[59]],rounds_cum_time[59],1),"."))</f>
        <v>89.</v>
      </c>
      <c r="BQ101" s="141" t="str">
        <f>IF(ISBLANK(laps_times[[#This Row],[60]]),"DNF",CONCATENATE(RANK(rounds_cum_time[[#This Row],[60]],rounds_cum_time[60],1),"."))</f>
        <v>93.</v>
      </c>
      <c r="BR101" s="141" t="str">
        <f>IF(ISBLANK(laps_times[[#This Row],[61]]),"DNF",CONCATENATE(RANK(rounds_cum_time[[#This Row],[61]],rounds_cum_time[61],1),"."))</f>
        <v>94.</v>
      </c>
      <c r="BS101" s="141" t="str">
        <f>IF(ISBLANK(laps_times[[#This Row],[62]]),"DNF",CONCATENATE(RANK(rounds_cum_time[[#This Row],[62]],rounds_cum_time[62],1),"."))</f>
        <v>95.</v>
      </c>
      <c r="BT101" s="142" t="str">
        <f>IF(ISBLANK(laps_times[[#This Row],[63]]),"DNF",CONCATENATE(RANK(rounds_cum_time[[#This Row],[63]],rounds_cum_time[63],1),"."))</f>
        <v>96.</v>
      </c>
    </row>
    <row r="102" spans="2:72" x14ac:dyDescent="0.2">
      <c r="B102" s="130">
        <f>laps_times[[#This Row],[poř]]</f>
        <v>97</v>
      </c>
      <c r="C102" s="140">
        <f>laps_times[[#This Row],[s.č.]]</f>
        <v>44</v>
      </c>
      <c r="D102" s="131" t="str">
        <f>laps_times[[#This Row],[jméno]]</f>
        <v>Breburdová Hana</v>
      </c>
      <c r="E102" s="132">
        <f>laps_times[[#This Row],[roč]]</f>
        <v>1961</v>
      </c>
      <c r="F102" s="132" t="str">
        <f>laps_times[[#This Row],[kat]]</f>
        <v>Z2</v>
      </c>
      <c r="G102" s="132">
        <f>laps_times[[#This Row],[poř_kat]]</f>
        <v>6</v>
      </c>
      <c r="H102" s="131" t="str">
        <f>IF(ISBLANK(laps_times[[#This Row],[klub]]),"-",laps_times[[#This Row],[klub]])</f>
        <v>Maratón klub Kladno</v>
      </c>
      <c r="I102" s="134">
        <f>laps_times[[#This Row],[celk. čas]]</f>
        <v>0.17221464120370369</v>
      </c>
      <c r="J102" s="141" t="str">
        <f>IF(ISBLANK(laps_times[[#This Row],[1]]),"DNF",CONCATENATE(RANK(rounds_cum_time[[#This Row],[1]],rounds_cum_time[1],1),"."))</f>
        <v>103.</v>
      </c>
      <c r="K102" s="141" t="str">
        <f>IF(ISBLANK(laps_times[[#This Row],[2]]),"DNF",CONCATENATE(RANK(rounds_cum_time[[#This Row],[2]],rounds_cum_time[2],1),"."))</f>
        <v>100.</v>
      </c>
      <c r="L102" s="141" t="str">
        <f>IF(ISBLANK(laps_times[[#This Row],[3]]),"DNF",CONCATENATE(RANK(rounds_cum_time[[#This Row],[3]],rounds_cum_time[3],1),"."))</f>
        <v>99.</v>
      </c>
      <c r="M102" s="141" t="str">
        <f>IF(ISBLANK(laps_times[[#This Row],[4]]),"DNF",CONCATENATE(RANK(rounds_cum_time[[#This Row],[4]],rounds_cum_time[4],1),"."))</f>
        <v>98.</v>
      </c>
      <c r="N102" s="141" t="str">
        <f>IF(ISBLANK(laps_times[[#This Row],[5]]),"DNF",CONCATENATE(RANK(rounds_cum_time[[#This Row],[5]],rounds_cum_time[5],1),"."))</f>
        <v>97.</v>
      </c>
      <c r="O102" s="141" t="str">
        <f>IF(ISBLANK(laps_times[[#This Row],[6]]),"DNF",CONCATENATE(RANK(rounds_cum_time[[#This Row],[6]],rounds_cum_time[6],1),"."))</f>
        <v>97.</v>
      </c>
      <c r="P102" s="141" t="str">
        <f>IF(ISBLANK(laps_times[[#This Row],[7]]),"DNF",CONCATENATE(RANK(rounds_cum_time[[#This Row],[7]],rounds_cum_time[7],1),"."))</f>
        <v>96.</v>
      </c>
      <c r="Q102" s="141" t="str">
        <f>IF(ISBLANK(laps_times[[#This Row],[8]]),"DNF",CONCATENATE(RANK(rounds_cum_time[[#This Row],[8]],rounds_cum_time[8],1),"."))</f>
        <v>96.</v>
      </c>
      <c r="R102" s="141" t="str">
        <f>IF(ISBLANK(laps_times[[#This Row],[9]]),"DNF",CONCATENATE(RANK(rounds_cum_time[[#This Row],[9]],rounds_cum_time[9],1),"."))</f>
        <v>96.</v>
      </c>
      <c r="S102" s="141" t="str">
        <f>IF(ISBLANK(laps_times[[#This Row],[10]]),"DNF",CONCATENATE(RANK(rounds_cum_time[[#This Row],[10]],rounds_cum_time[10],1),"."))</f>
        <v>96.</v>
      </c>
      <c r="T102" s="141" t="str">
        <f>IF(ISBLANK(laps_times[[#This Row],[11]]),"DNF",CONCATENATE(RANK(rounds_cum_time[[#This Row],[11]],rounds_cum_time[11],1),"."))</f>
        <v>97.</v>
      </c>
      <c r="U102" s="141" t="str">
        <f>IF(ISBLANK(laps_times[[#This Row],[12]]),"DNF",CONCATENATE(RANK(rounds_cum_time[[#This Row],[12]],rounds_cum_time[12],1),"."))</f>
        <v>97.</v>
      </c>
      <c r="V102" s="141" t="str">
        <f>IF(ISBLANK(laps_times[[#This Row],[13]]),"DNF",CONCATENATE(RANK(rounds_cum_time[[#This Row],[13]],rounds_cum_time[13],1),"."))</f>
        <v>96.</v>
      </c>
      <c r="W102" s="141" t="str">
        <f>IF(ISBLANK(laps_times[[#This Row],[14]]),"DNF",CONCATENATE(RANK(rounds_cum_time[[#This Row],[14]],rounds_cum_time[14],1),"."))</f>
        <v>96.</v>
      </c>
      <c r="X102" s="141" t="str">
        <f>IF(ISBLANK(laps_times[[#This Row],[15]]),"DNF",CONCATENATE(RANK(rounds_cum_time[[#This Row],[15]],rounds_cum_time[15],1),"."))</f>
        <v>96.</v>
      </c>
      <c r="Y102" s="141" t="str">
        <f>IF(ISBLANK(laps_times[[#This Row],[16]]),"DNF",CONCATENATE(RANK(rounds_cum_time[[#This Row],[16]],rounds_cum_time[16],1),"."))</f>
        <v>96.</v>
      </c>
      <c r="Z102" s="141" t="str">
        <f>IF(ISBLANK(laps_times[[#This Row],[17]]),"DNF",CONCATENATE(RANK(rounds_cum_time[[#This Row],[17]],rounds_cum_time[17],1),"."))</f>
        <v>96.</v>
      </c>
      <c r="AA102" s="141" t="str">
        <f>IF(ISBLANK(laps_times[[#This Row],[18]]),"DNF",CONCATENATE(RANK(rounds_cum_time[[#This Row],[18]],rounds_cum_time[18],1),"."))</f>
        <v>97.</v>
      </c>
      <c r="AB102" s="141" t="str">
        <f>IF(ISBLANK(laps_times[[#This Row],[19]]),"DNF",CONCATENATE(RANK(rounds_cum_time[[#This Row],[19]],rounds_cum_time[19],1),"."))</f>
        <v>98.</v>
      </c>
      <c r="AC102" s="141" t="str">
        <f>IF(ISBLANK(laps_times[[#This Row],[20]]),"DNF",CONCATENATE(RANK(rounds_cum_time[[#This Row],[20]],rounds_cum_time[20],1),"."))</f>
        <v>98.</v>
      </c>
      <c r="AD102" s="141" t="str">
        <f>IF(ISBLANK(laps_times[[#This Row],[21]]),"DNF",CONCATENATE(RANK(rounds_cum_time[[#This Row],[21]],rounds_cum_time[21],1),"."))</f>
        <v>97.</v>
      </c>
      <c r="AE102" s="141" t="str">
        <f>IF(ISBLANK(laps_times[[#This Row],[22]]),"DNF",CONCATENATE(RANK(rounds_cum_time[[#This Row],[22]],rounds_cum_time[22],1),"."))</f>
        <v>97.</v>
      </c>
      <c r="AF102" s="141" t="str">
        <f>IF(ISBLANK(laps_times[[#This Row],[23]]),"DNF",CONCATENATE(RANK(rounds_cum_time[[#This Row],[23]],rounds_cum_time[23],1),"."))</f>
        <v>96.</v>
      </c>
      <c r="AG102" s="141" t="str">
        <f>IF(ISBLANK(laps_times[[#This Row],[24]]),"DNF",CONCATENATE(RANK(rounds_cum_time[[#This Row],[24]],rounds_cum_time[24],1),"."))</f>
        <v>96.</v>
      </c>
      <c r="AH102" s="141" t="str">
        <f>IF(ISBLANK(laps_times[[#This Row],[25]]),"DNF",CONCATENATE(RANK(rounds_cum_time[[#This Row],[25]],rounds_cum_time[25],1),"."))</f>
        <v>95.</v>
      </c>
      <c r="AI102" s="141" t="str">
        <f>IF(ISBLANK(laps_times[[#This Row],[26]]),"DNF",CONCATENATE(RANK(rounds_cum_time[[#This Row],[26]],rounds_cum_time[26],1),"."))</f>
        <v>97.</v>
      </c>
      <c r="AJ102" s="141" t="str">
        <f>IF(ISBLANK(laps_times[[#This Row],[27]]),"DNF",CONCATENATE(RANK(rounds_cum_time[[#This Row],[27]],rounds_cum_time[27],1),"."))</f>
        <v>97.</v>
      </c>
      <c r="AK102" s="141" t="str">
        <f>IF(ISBLANK(laps_times[[#This Row],[28]]),"DNF",CONCATENATE(RANK(rounds_cum_time[[#This Row],[28]],rounds_cum_time[28],1),"."))</f>
        <v>99.</v>
      </c>
      <c r="AL102" s="141" t="str">
        <f>IF(ISBLANK(laps_times[[#This Row],[29]]),"DNF",CONCATENATE(RANK(rounds_cum_time[[#This Row],[29]],rounds_cum_time[29],1),"."))</f>
        <v>99.</v>
      </c>
      <c r="AM102" s="141" t="str">
        <f>IF(ISBLANK(laps_times[[#This Row],[30]]),"DNF",CONCATENATE(RANK(rounds_cum_time[[#This Row],[30]],rounds_cum_time[30],1),"."))</f>
        <v>99.</v>
      </c>
      <c r="AN102" s="141" t="str">
        <f>IF(ISBLANK(laps_times[[#This Row],[31]]),"DNF",CONCATENATE(RANK(rounds_cum_time[[#This Row],[31]],rounds_cum_time[31],1),"."))</f>
        <v>101.</v>
      </c>
      <c r="AO102" s="141" t="str">
        <f>IF(ISBLANK(laps_times[[#This Row],[32]]),"DNF",CONCATENATE(RANK(rounds_cum_time[[#This Row],[32]],rounds_cum_time[32],1),"."))</f>
        <v>101.</v>
      </c>
      <c r="AP102" s="141" t="str">
        <f>IF(ISBLANK(laps_times[[#This Row],[33]]),"DNF",CONCATENATE(RANK(rounds_cum_time[[#This Row],[33]],rounds_cum_time[33],1),"."))</f>
        <v>102.</v>
      </c>
      <c r="AQ102" s="141" t="str">
        <f>IF(ISBLANK(laps_times[[#This Row],[34]]),"DNF",CONCATENATE(RANK(rounds_cum_time[[#This Row],[34]],rounds_cum_time[34],1),"."))</f>
        <v>103.</v>
      </c>
      <c r="AR102" s="141" t="str">
        <f>IF(ISBLANK(laps_times[[#This Row],[35]]),"DNF",CONCATENATE(RANK(rounds_cum_time[[#This Row],[35]],rounds_cum_time[35],1),"."))</f>
        <v>104.</v>
      </c>
      <c r="AS102" s="141" t="str">
        <f>IF(ISBLANK(laps_times[[#This Row],[36]]),"DNF",CONCATENATE(RANK(rounds_cum_time[[#This Row],[36]],rounds_cum_time[36],1),"."))</f>
        <v>104.</v>
      </c>
      <c r="AT102" s="141" t="str">
        <f>IF(ISBLANK(laps_times[[#This Row],[37]]),"DNF",CONCATENATE(RANK(rounds_cum_time[[#This Row],[37]],rounds_cum_time[37],1),"."))</f>
        <v>104.</v>
      </c>
      <c r="AU102" s="141" t="str">
        <f>IF(ISBLANK(laps_times[[#This Row],[38]]),"DNF",CONCATENATE(RANK(rounds_cum_time[[#This Row],[38]],rounds_cum_time[38],1),"."))</f>
        <v>104.</v>
      </c>
      <c r="AV102" s="141" t="str">
        <f>IF(ISBLANK(laps_times[[#This Row],[39]]),"DNF",CONCATENATE(RANK(rounds_cum_time[[#This Row],[39]],rounds_cum_time[39],1),"."))</f>
        <v>103.</v>
      </c>
      <c r="AW102" s="141" t="str">
        <f>IF(ISBLANK(laps_times[[#This Row],[40]]),"DNF",CONCATENATE(RANK(rounds_cum_time[[#This Row],[40]],rounds_cum_time[40],1),"."))</f>
        <v>103.</v>
      </c>
      <c r="AX102" s="141" t="str">
        <f>IF(ISBLANK(laps_times[[#This Row],[41]]),"DNF",CONCATENATE(RANK(rounds_cum_time[[#This Row],[41]],rounds_cum_time[41],1),"."))</f>
        <v>103.</v>
      </c>
      <c r="AY102" s="141" t="str">
        <f>IF(ISBLANK(laps_times[[#This Row],[42]]),"DNF",CONCATENATE(RANK(rounds_cum_time[[#This Row],[42]],rounds_cum_time[42],1),"."))</f>
        <v>103.</v>
      </c>
      <c r="AZ102" s="141" t="str">
        <f>IF(ISBLANK(laps_times[[#This Row],[43]]),"DNF",CONCATENATE(RANK(rounds_cum_time[[#This Row],[43]],rounds_cum_time[43],1),"."))</f>
        <v>103.</v>
      </c>
      <c r="BA102" s="141" t="str">
        <f>IF(ISBLANK(laps_times[[#This Row],[44]]),"DNF",CONCATENATE(RANK(rounds_cum_time[[#This Row],[44]],rounds_cum_time[44],1),"."))</f>
        <v>102.</v>
      </c>
      <c r="BB102" s="141" t="str">
        <f>IF(ISBLANK(laps_times[[#This Row],[45]]),"DNF",CONCATENATE(RANK(rounds_cum_time[[#This Row],[45]],rounds_cum_time[45],1),"."))</f>
        <v>102.</v>
      </c>
      <c r="BC102" s="141" t="str">
        <f>IF(ISBLANK(laps_times[[#This Row],[46]]),"DNF",CONCATENATE(RANK(rounds_cum_time[[#This Row],[46]],rounds_cum_time[46],1),"."))</f>
        <v>101.</v>
      </c>
      <c r="BD102" s="141" t="str">
        <f>IF(ISBLANK(laps_times[[#This Row],[47]]),"DNF",CONCATENATE(RANK(rounds_cum_time[[#This Row],[47]],rounds_cum_time[47],1),"."))</f>
        <v>101.</v>
      </c>
      <c r="BE102" s="141" t="str">
        <f>IF(ISBLANK(laps_times[[#This Row],[48]]),"DNF",CONCATENATE(RANK(rounds_cum_time[[#This Row],[48]],rounds_cum_time[48],1),"."))</f>
        <v>101.</v>
      </c>
      <c r="BF102" s="141" t="str">
        <f>IF(ISBLANK(laps_times[[#This Row],[49]]),"DNF",CONCATENATE(RANK(rounds_cum_time[[#This Row],[49]],rounds_cum_time[49],1),"."))</f>
        <v>99.</v>
      </c>
      <c r="BG102" s="141" t="str">
        <f>IF(ISBLANK(laps_times[[#This Row],[50]]),"DNF",CONCATENATE(RANK(rounds_cum_time[[#This Row],[50]],rounds_cum_time[50],1),"."))</f>
        <v>99.</v>
      </c>
      <c r="BH102" s="141" t="str">
        <f>IF(ISBLANK(laps_times[[#This Row],[51]]),"DNF",CONCATENATE(RANK(rounds_cum_time[[#This Row],[51]],rounds_cum_time[51],1),"."))</f>
        <v>99.</v>
      </c>
      <c r="BI102" s="141" t="str">
        <f>IF(ISBLANK(laps_times[[#This Row],[52]]),"DNF",CONCATENATE(RANK(rounds_cum_time[[#This Row],[52]],rounds_cum_time[52],1),"."))</f>
        <v>99.</v>
      </c>
      <c r="BJ102" s="141" t="str">
        <f>IF(ISBLANK(laps_times[[#This Row],[53]]),"DNF",CONCATENATE(RANK(rounds_cum_time[[#This Row],[53]],rounds_cum_time[53],1),"."))</f>
        <v>99.</v>
      </c>
      <c r="BK102" s="141" t="str">
        <f>IF(ISBLANK(laps_times[[#This Row],[54]]),"DNF",CONCATENATE(RANK(rounds_cum_time[[#This Row],[54]],rounds_cum_time[54],1),"."))</f>
        <v>98.</v>
      </c>
      <c r="BL102" s="141" t="str">
        <f>IF(ISBLANK(laps_times[[#This Row],[55]]),"DNF",CONCATENATE(RANK(rounds_cum_time[[#This Row],[55]],rounds_cum_time[55],1),"."))</f>
        <v>98.</v>
      </c>
      <c r="BM102" s="141" t="str">
        <f>IF(ISBLANK(laps_times[[#This Row],[56]]),"DNF",CONCATENATE(RANK(rounds_cum_time[[#This Row],[56]],rounds_cum_time[56],1),"."))</f>
        <v>98.</v>
      </c>
      <c r="BN102" s="141" t="str">
        <f>IF(ISBLANK(laps_times[[#This Row],[57]]),"DNF",CONCATENATE(RANK(rounds_cum_time[[#This Row],[57]],rounds_cum_time[57],1),"."))</f>
        <v>98.</v>
      </c>
      <c r="BO102" s="141" t="str">
        <f>IF(ISBLANK(laps_times[[#This Row],[58]]),"DNF",CONCATENATE(RANK(rounds_cum_time[[#This Row],[58]],rounds_cum_time[58],1),"."))</f>
        <v>97.</v>
      </c>
      <c r="BP102" s="141" t="str">
        <f>IF(ISBLANK(laps_times[[#This Row],[59]]),"DNF",CONCATENATE(RANK(rounds_cum_time[[#This Row],[59]],rounds_cum_time[59],1),"."))</f>
        <v>97.</v>
      </c>
      <c r="BQ102" s="141" t="str">
        <f>IF(ISBLANK(laps_times[[#This Row],[60]]),"DNF",CONCATENATE(RANK(rounds_cum_time[[#This Row],[60]],rounds_cum_time[60],1),"."))</f>
        <v>97.</v>
      </c>
      <c r="BR102" s="141" t="str">
        <f>IF(ISBLANK(laps_times[[#This Row],[61]]),"DNF",CONCATENATE(RANK(rounds_cum_time[[#This Row],[61]],rounds_cum_time[61],1),"."))</f>
        <v>97.</v>
      </c>
      <c r="BS102" s="141" t="str">
        <f>IF(ISBLANK(laps_times[[#This Row],[62]]),"DNF",CONCATENATE(RANK(rounds_cum_time[[#This Row],[62]],rounds_cum_time[62],1),"."))</f>
        <v>97.</v>
      </c>
      <c r="BT102" s="142" t="str">
        <f>IF(ISBLANK(laps_times[[#This Row],[63]]),"DNF",CONCATENATE(RANK(rounds_cum_time[[#This Row],[63]],rounds_cum_time[63],1),"."))</f>
        <v>97.</v>
      </c>
    </row>
    <row r="103" spans="2:72" x14ac:dyDescent="0.2">
      <c r="B103" s="130">
        <f>laps_times[[#This Row],[poř]]</f>
        <v>98</v>
      </c>
      <c r="C103" s="140">
        <f>laps_times[[#This Row],[s.č.]]</f>
        <v>130</v>
      </c>
      <c r="D103" s="131" t="str">
        <f>laps_times[[#This Row],[jméno]]</f>
        <v>Kincová Petra</v>
      </c>
      <c r="E103" s="132">
        <f>laps_times[[#This Row],[roč]]</f>
        <v>1974</v>
      </c>
      <c r="F103" s="132" t="str">
        <f>laps_times[[#This Row],[kat]]</f>
        <v>Z2</v>
      </c>
      <c r="G103" s="132">
        <f>laps_times[[#This Row],[poř_kat]]</f>
        <v>7</v>
      </c>
      <c r="H103" s="131" t="str">
        <f>IF(ISBLANK(laps_times[[#This Row],[klub]]),"-",laps_times[[#This Row],[klub]])</f>
        <v>Triatlon Ladies Tábor</v>
      </c>
      <c r="I103" s="134">
        <f>laps_times[[#This Row],[celk. čas]]</f>
        <v>0.17270964120370369</v>
      </c>
      <c r="J103" s="141" t="str">
        <f>IF(ISBLANK(laps_times[[#This Row],[1]]),"DNF",CONCATENATE(RANK(rounds_cum_time[[#This Row],[1]],rounds_cum_time[1],1),"."))</f>
        <v>81.</v>
      </c>
      <c r="K103" s="141" t="str">
        <f>IF(ISBLANK(laps_times[[#This Row],[2]]),"DNF",CONCATENATE(RANK(rounds_cum_time[[#This Row],[2]],rounds_cum_time[2],1),"."))</f>
        <v>78.</v>
      </c>
      <c r="L103" s="141" t="str">
        <f>IF(ISBLANK(laps_times[[#This Row],[3]]),"DNF",CONCATENATE(RANK(rounds_cum_time[[#This Row],[3]],rounds_cum_time[3],1),"."))</f>
        <v>79.</v>
      </c>
      <c r="M103" s="141" t="str">
        <f>IF(ISBLANK(laps_times[[#This Row],[4]]),"DNF",CONCATENATE(RANK(rounds_cum_time[[#This Row],[4]],rounds_cum_time[4],1),"."))</f>
        <v>80.</v>
      </c>
      <c r="N103" s="141" t="str">
        <f>IF(ISBLANK(laps_times[[#This Row],[5]]),"DNF",CONCATENATE(RANK(rounds_cum_time[[#This Row],[5]],rounds_cum_time[5],1),"."))</f>
        <v>80.</v>
      </c>
      <c r="O103" s="141" t="str">
        <f>IF(ISBLANK(laps_times[[#This Row],[6]]),"DNF",CONCATENATE(RANK(rounds_cum_time[[#This Row],[6]],rounds_cum_time[6],1),"."))</f>
        <v>81.</v>
      </c>
      <c r="P103" s="141" t="str">
        <f>IF(ISBLANK(laps_times[[#This Row],[7]]),"DNF",CONCATENATE(RANK(rounds_cum_time[[#This Row],[7]],rounds_cum_time[7],1),"."))</f>
        <v>80.</v>
      </c>
      <c r="Q103" s="141" t="str">
        <f>IF(ISBLANK(laps_times[[#This Row],[8]]),"DNF",CONCATENATE(RANK(rounds_cum_time[[#This Row],[8]],rounds_cum_time[8],1),"."))</f>
        <v>81.</v>
      </c>
      <c r="R103" s="141" t="str">
        <f>IF(ISBLANK(laps_times[[#This Row],[9]]),"DNF",CONCATENATE(RANK(rounds_cum_time[[#This Row],[9]],rounds_cum_time[9],1),"."))</f>
        <v>80.</v>
      </c>
      <c r="S103" s="141" t="str">
        <f>IF(ISBLANK(laps_times[[#This Row],[10]]),"DNF",CONCATENATE(RANK(rounds_cum_time[[#This Row],[10]],rounds_cum_time[10],1),"."))</f>
        <v>81.</v>
      </c>
      <c r="T103" s="141" t="str">
        <f>IF(ISBLANK(laps_times[[#This Row],[11]]),"DNF",CONCATENATE(RANK(rounds_cum_time[[#This Row],[11]],rounds_cum_time[11],1),"."))</f>
        <v>81.</v>
      </c>
      <c r="U103" s="141" t="str">
        <f>IF(ISBLANK(laps_times[[#This Row],[12]]),"DNF",CONCATENATE(RANK(rounds_cum_time[[#This Row],[12]],rounds_cum_time[12],1),"."))</f>
        <v>81.</v>
      </c>
      <c r="V103" s="141" t="str">
        <f>IF(ISBLANK(laps_times[[#This Row],[13]]),"DNF",CONCATENATE(RANK(rounds_cum_time[[#This Row],[13]],rounds_cum_time[13],1),"."))</f>
        <v>81.</v>
      </c>
      <c r="W103" s="141" t="str">
        <f>IF(ISBLANK(laps_times[[#This Row],[14]]),"DNF",CONCATENATE(RANK(rounds_cum_time[[#This Row],[14]],rounds_cum_time[14],1),"."))</f>
        <v>81.</v>
      </c>
      <c r="X103" s="141" t="str">
        <f>IF(ISBLANK(laps_times[[#This Row],[15]]),"DNF",CONCATENATE(RANK(rounds_cum_time[[#This Row],[15]],rounds_cum_time[15],1),"."))</f>
        <v>81.</v>
      </c>
      <c r="Y103" s="141" t="str">
        <f>IF(ISBLANK(laps_times[[#This Row],[16]]),"DNF",CONCATENATE(RANK(rounds_cum_time[[#This Row],[16]],rounds_cum_time[16],1),"."))</f>
        <v>82.</v>
      </c>
      <c r="Z103" s="141" t="str">
        <f>IF(ISBLANK(laps_times[[#This Row],[17]]),"DNF",CONCATENATE(RANK(rounds_cum_time[[#This Row],[17]],rounds_cum_time[17],1),"."))</f>
        <v>81.</v>
      </c>
      <c r="AA103" s="141" t="str">
        <f>IF(ISBLANK(laps_times[[#This Row],[18]]),"DNF",CONCATENATE(RANK(rounds_cum_time[[#This Row],[18]],rounds_cum_time[18],1),"."))</f>
        <v>80.</v>
      </c>
      <c r="AB103" s="141" t="str">
        <f>IF(ISBLANK(laps_times[[#This Row],[19]]),"DNF",CONCATENATE(RANK(rounds_cum_time[[#This Row],[19]],rounds_cum_time[19],1),"."))</f>
        <v>84.</v>
      </c>
      <c r="AC103" s="141" t="str">
        <f>IF(ISBLANK(laps_times[[#This Row],[20]]),"DNF",CONCATENATE(RANK(rounds_cum_time[[#This Row],[20]],rounds_cum_time[20],1),"."))</f>
        <v>85.</v>
      </c>
      <c r="AD103" s="141" t="str">
        <f>IF(ISBLANK(laps_times[[#This Row],[21]]),"DNF",CONCATENATE(RANK(rounds_cum_time[[#This Row],[21]],rounds_cum_time[21],1),"."))</f>
        <v>87.</v>
      </c>
      <c r="AE103" s="141" t="str">
        <f>IF(ISBLANK(laps_times[[#This Row],[22]]),"DNF",CONCATENATE(RANK(rounds_cum_time[[#This Row],[22]],rounds_cum_time[22],1),"."))</f>
        <v>87.</v>
      </c>
      <c r="AF103" s="141" t="str">
        <f>IF(ISBLANK(laps_times[[#This Row],[23]]),"DNF",CONCATENATE(RANK(rounds_cum_time[[#This Row],[23]],rounds_cum_time[23],1),"."))</f>
        <v>87.</v>
      </c>
      <c r="AG103" s="141" t="str">
        <f>IF(ISBLANK(laps_times[[#This Row],[24]]),"DNF",CONCATENATE(RANK(rounds_cum_time[[#This Row],[24]],rounds_cum_time[24],1),"."))</f>
        <v>87.</v>
      </c>
      <c r="AH103" s="141" t="str">
        <f>IF(ISBLANK(laps_times[[#This Row],[25]]),"DNF",CONCATENATE(RANK(rounds_cum_time[[#This Row],[25]],rounds_cum_time[25],1),"."))</f>
        <v>87.</v>
      </c>
      <c r="AI103" s="141" t="str">
        <f>IF(ISBLANK(laps_times[[#This Row],[26]]),"DNF",CONCATENATE(RANK(rounds_cum_time[[#This Row],[26]],rounds_cum_time[26],1),"."))</f>
        <v>87.</v>
      </c>
      <c r="AJ103" s="141" t="str">
        <f>IF(ISBLANK(laps_times[[#This Row],[27]]),"DNF",CONCATENATE(RANK(rounds_cum_time[[#This Row],[27]],rounds_cum_time[27],1),"."))</f>
        <v>87.</v>
      </c>
      <c r="AK103" s="141" t="str">
        <f>IF(ISBLANK(laps_times[[#This Row],[28]]),"DNF",CONCATENATE(RANK(rounds_cum_time[[#This Row],[28]],rounds_cum_time[28],1),"."))</f>
        <v>87.</v>
      </c>
      <c r="AL103" s="141" t="str">
        <f>IF(ISBLANK(laps_times[[#This Row],[29]]),"DNF",CONCATENATE(RANK(rounds_cum_time[[#This Row],[29]],rounds_cum_time[29],1),"."))</f>
        <v>87.</v>
      </c>
      <c r="AM103" s="141" t="str">
        <f>IF(ISBLANK(laps_times[[#This Row],[30]]),"DNF",CONCATENATE(RANK(rounds_cum_time[[#This Row],[30]],rounds_cum_time[30],1),"."))</f>
        <v>88.</v>
      </c>
      <c r="AN103" s="141" t="str">
        <f>IF(ISBLANK(laps_times[[#This Row],[31]]),"DNF",CONCATENATE(RANK(rounds_cum_time[[#This Row],[31]],rounds_cum_time[31],1),"."))</f>
        <v>87.</v>
      </c>
      <c r="AO103" s="141" t="str">
        <f>IF(ISBLANK(laps_times[[#This Row],[32]]),"DNF",CONCATENATE(RANK(rounds_cum_time[[#This Row],[32]],rounds_cum_time[32],1),"."))</f>
        <v>88.</v>
      </c>
      <c r="AP103" s="141" t="str">
        <f>IF(ISBLANK(laps_times[[#This Row],[33]]),"DNF",CONCATENATE(RANK(rounds_cum_time[[#This Row],[33]],rounds_cum_time[33],1),"."))</f>
        <v>88.</v>
      </c>
      <c r="AQ103" s="141" t="str">
        <f>IF(ISBLANK(laps_times[[#This Row],[34]]),"DNF",CONCATENATE(RANK(rounds_cum_time[[#This Row],[34]],rounds_cum_time[34],1),"."))</f>
        <v>89.</v>
      </c>
      <c r="AR103" s="141" t="str">
        <f>IF(ISBLANK(laps_times[[#This Row],[35]]),"DNF",CONCATENATE(RANK(rounds_cum_time[[#This Row],[35]],rounds_cum_time[35],1),"."))</f>
        <v>90.</v>
      </c>
      <c r="AS103" s="141" t="str">
        <f>IF(ISBLANK(laps_times[[#This Row],[36]]),"DNF",CONCATENATE(RANK(rounds_cum_time[[#This Row],[36]],rounds_cum_time[36],1),"."))</f>
        <v>91.</v>
      </c>
      <c r="AT103" s="141" t="str">
        <f>IF(ISBLANK(laps_times[[#This Row],[37]]),"DNF",CONCATENATE(RANK(rounds_cum_time[[#This Row],[37]],rounds_cum_time[37],1),"."))</f>
        <v>91.</v>
      </c>
      <c r="AU103" s="141" t="str">
        <f>IF(ISBLANK(laps_times[[#This Row],[38]]),"DNF",CONCATENATE(RANK(rounds_cum_time[[#This Row],[38]],rounds_cum_time[38],1),"."))</f>
        <v>91.</v>
      </c>
      <c r="AV103" s="141" t="str">
        <f>IF(ISBLANK(laps_times[[#This Row],[39]]),"DNF",CONCATENATE(RANK(rounds_cum_time[[#This Row],[39]],rounds_cum_time[39],1),"."))</f>
        <v>90.</v>
      </c>
      <c r="AW103" s="141" t="str">
        <f>IF(ISBLANK(laps_times[[#This Row],[40]]),"DNF",CONCATENATE(RANK(rounds_cum_time[[#This Row],[40]],rounds_cum_time[40],1),"."))</f>
        <v>91.</v>
      </c>
      <c r="AX103" s="141" t="str">
        <f>IF(ISBLANK(laps_times[[#This Row],[41]]),"DNF",CONCATENATE(RANK(rounds_cum_time[[#This Row],[41]],rounds_cum_time[41],1),"."))</f>
        <v>91.</v>
      </c>
      <c r="AY103" s="141" t="str">
        <f>IF(ISBLANK(laps_times[[#This Row],[42]]),"DNF",CONCATENATE(RANK(rounds_cum_time[[#This Row],[42]],rounds_cum_time[42],1),"."))</f>
        <v>95.</v>
      </c>
      <c r="AZ103" s="141" t="str">
        <f>IF(ISBLANK(laps_times[[#This Row],[43]]),"DNF",CONCATENATE(RANK(rounds_cum_time[[#This Row],[43]],rounds_cum_time[43],1),"."))</f>
        <v>95.</v>
      </c>
      <c r="BA103" s="141" t="str">
        <f>IF(ISBLANK(laps_times[[#This Row],[44]]),"DNF",CONCATENATE(RANK(rounds_cum_time[[#This Row],[44]],rounds_cum_time[44],1),"."))</f>
        <v>96.</v>
      </c>
      <c r="BB103" s="141" t="str">
        <f>IF(ISBLANK(laps_times[[#This Row],[45]]),"DNF",CONCATENATE(RANK(rounds_cum_time[[#This Row],[45]],rounds_cum_time[45],1),"."))</f>
        <v>96.</v>
      </c>
      <c r="BC103" s="141" t="str">
        <f>IF(ISBLANK(laps_times[[#This Row],[46]]),"DNF",CONCATENATE(RANK(rounds_cum_time[[#This Row],[46]],rounds_cum_time[46],1),"."))</f>
        <v>100.</v>
      </c>
      <c r="BD103" s="141" t="str">
        <f>IF(ISBLANK(laps_times[[#This Row],[47]]),"DNF",CONCATENATE(RANK(rounds_cum_time[[#This Row],[47]],rounds_cum_time[47],1),"."))</f>
        <v>100.</v>
      </c>
      <c r="BE103" s="141" t="str">
        <f>IF(ISBLANK(laps_times[[#This Row],[48]]),"DNF",CONCATENATE(RANK(rounds_cum_time[[#This Row],[48]],rounds_cum_time[48],1),"."))</f>
        <v>100.</v>
      </c>
      <c r="BF103" s="141" t="str">
        <f>IF(ISBLANK(laps_times[[#This Row],[49]]),"DNF",CONCATENATE(RANK(rounds_cum_time[[#This Row],[49]],rounds_cum_time[49],1),"."))</f>
        <v>98.</v>
      </c>
      <c r="BG103" s="141" t="str">
        <f>IF(ISBLANK(laps_times[[#This Row],[50]]),"DNF",CONCATENATE(RANK(rounds_cum_time[[#This Row],[50]],rounds_cum_time[50],1),"."))</f>
        <v>98.</v>
      </c>
      <c r="BH103" s="141" t="str">
        <f>IF(ISBLANK(laps_times[[#This Row],[51]]),"DNF",CONCATENATE(RANK(rounds_cum_time[[#This Row],[51]],rounds_cum_time[51],1),"."))</f>
        <v>98.</v>
      </c>
      <c r="BI103" s="141" t="str">
        <f>IF(ISBLANK(laps_times[[#This Row],[52]]),"DNF",CONCATENATE(RANK(rounds_cum_time[[#This Row],[52]],rounds_cum_time[52],1),"."))</f>
        <v>98.</v>
      </c>
      <c r="BJ103" s="141" t="str">
        <f>IF(ISBLANK(laps_times[[#This Row],[53]]),"DNF",CONCATENATE(RANK(rounds_cum_time[[#This Row],[53]],rounds_cum_time[53],1),"."))</f>
        <v>98.</v>
      </c>
      <c r="BK103" s="141" t="str">
        <f>IF(ISBLANK(laps_times[[#This Row],[54]]),"DNF",CONCATENATE(RANK(rounds_cum_time[[#This Row],[54]],rounds_cum_time[54],1),"."))</f>
        <v>99.</v>
      </c>
      <c r="BL103" s="141" t="str">
        <f>IF(ISBLANK(laps_times[[#This Row],[55]]),"DNF",CONCATENATE(RANK(rounds_cum_time[[#This Row],[55]],rounds_cum_time[55],1),"."))</f>
        <v>99.</v>
      </c>
      <c r="BM103" s="141" t="str">
        <f>IF(ISBLANK(laps_times[[#This Row],[56]]),"DNF",CONCATENATE(RANK(rounds_cum_time[[#This Row],[56]],rounds_cum_time[56],1),"."))</f>
        <v>99.</v>
      </c>
      <c r="BN103" s="141" t="str">
        <f>IF(ISBLANK(laps_times[[#This Row],[57]]),"DNF",CONCATENATE(RANK(rounds_cum_time[[#This Row],[57]],rounds_cum_time[57],1),"."))</f>
        <v>99.</v>
      </c>
      <c r="BO103" s="141" t="str">
        <f>IF(ISBLANK(laps_times[[#This Row],[58]]),"DNF",CONCATENATE(RANK(rounds_cum_time[[#This Row],[58]],rounds_cum_time[58],1),"."))</f>
        <v>99.</v>
      </c>
      <c r="BP103" s="141" t="str">
        <f>IF(ISBLANK(laps_times[[#This Row],[59]]),"DNF",CONCATENATE(RANK(rounds_cum_time[[#This Row],[59]],rounds_cum_time[59],1),"."))</f>
        <v>98.</v>
      </c>
      <c r="BQ103" s="141" t="str">
        <f>IF(ISBLANK(laps_times[[#This Row],[60]]),"DNF",CONCATENATE(RANK(rounds_cum_time[[#This Row],[60]],rounds_cum_time[60],1),"."))</f>
        <v>98.</v>
      </c>
      <c r="BR103" s="141" t="str">
        <f>IF(ISBLANK(laps_times[[#This Row],[61]]),"DNF",CONCATENATE(RANK(rounds_cum_time[[#This Row],[61]],rounds_cum_time[61],1),"."))</f>
        <v>98.</v>
      </c>
      <c r="BS103" s="141" t="str">
        <f>IF(ISBLANK(laps_times[[#This Row],[62]]),"DNF",CONCATENATE(RANK(rounds_cum_time[[#This Row],[62]],rounds_cum_time[62],1),"."))</f>
        <v>98.</v>
      </c>
      <c r="BT103" s="142" t="str">
        <f>IF(ISBLANK(laps_times[[#This Row],[63]]),"DNF",CONCATENATE(RANK(rounds_cum_time[[#This Row],[63]],rounds_cum_time[63],1),"."))</f>
        <v>98.</v>
      </c>
    </row>
    <row r="104" spans="2:72" x14ac:dyDescent="0.2">
      <c r="B104" s="130">
        <f>laps_times[[#This Row],[poř]]</f>
        <v>99</v>
      </c>
      <c r="C104" s="140">
        <f>laps_times[[#This Row],[s.č.]]</f>
        <v>124</v>
      </c>
      <c r="D104" s="131" t="str">
        <f>laps_times[[#This Row],[jméno]]</f>
        <v>Dolejš Jan</v>
      </c>
      <c r="E104" s="132">
        <f>laps_times[[#This Row],[roč]]</f>
        <v>1949</v>
      </c>
      <c r="F104" s="132" t="str">
        <f>laps_times[[#This Row],[kat]]</f>
        <v>M5</v>
      </c>
      <c r="G104" s="132">
        <f>laps_times[[#This Row],[poř_kat]]</f>
        <v>6</v>
      </c>
      <c r="H104" s="131" t="str">
        <f>IF(ISBLANK(laps_times[[#This Row],[klub]]),"-",laps_times[[#This Row],[klub]])</f>
        <v>TJ Sokol Unhošť</v>
      </c>
      <c r="I104" s="134">
        <f>laps_times[[#This Row],[celk. čas]]</f>
        <v>0.17273998842592594</v>
      </c>
      <c r="J104" s="141" t="str">
        <f>IF(ISBLANK(laps_times[[#This Row],[1]]),"DNF",CONCATENATE(RANK(rounds_cum_time[[#This Row],[1]],rounds_cum_time[1],1),"."))</f>
        <v>83.</v>
      </c>
      <c r="K104" s="141" t="str">
        <f>IF(ISBLANK(laps_times[[#This Row],[2]]),"DNF",CONCATENATE(RANK(rounds_cum_time[[#This Row],[2]],rounds_cum_time[2],1),"."))</f>
        <v>91.</v>
      </c>
      <c r="L104" s="141" t="str">
        <f>IF(ISBLANK(laps_times[[#This Row],[3]]),"DNF",CONCATENATE(RANK(rounds_cum_time[[#This Row],[3]],rounds_cum_time[3],1),"."))</f>
        <v>94.</v>
      </c>
      <c r="M104" s="141" t="str">
        <f>IF(ISBLANK(laps_times[[#This Row],[4]]),"DNF",CONCATENATE(RANK(rounds_cum_time[[#This Row],[4]],rounds_cum_time[4],1),"."))</f>
        <v>94.</v>
      </c>
      <c r="N104" s="141" t="str">
        <f>IF(ISBLANK(laps_times[[#This Row],[5]]),"DNF",CONCATENATE(RANK(rounds_cum_time[[#This Row],[5]],rounds_cum_time[5],1),"."))</f>
        <v>95.</v>
      </c>
      <c r="O104" s="141" t="str">
        <f>IF(ISBLANK(laps_times[[#This Row],[6]]),"DNF",CONCATENATE(RANK(rounds_cum_time[[#This Row],[6]],rounds_cum_time[6],1),"."))</f>
        <v>96.</v>
      </c>
      <c r="P104" s="141" t="str">
        <f>IF(ISBLANK(laps_times[[#This Row],[7]]),"DNF",CONCATENATE(RANK(rounds_cum_time[[#This Row],[7]],rounds_cum_time[7],1),"."))</f>
        <v>98.</v>
      </c>
      <c r="Q104" s="141" t="str">
        <f>IF(ISBLANK(laps_times[[#This Row],[8]]),"DNF",CONCATENATE(RANK(rounds_cum_time[[#This Row],[8]],rounds_cum_time[8],1),"."))</f>
        <v>98.</v>
      </c>
      <c r="R104" s="141" t="str">
        <f>IF(ISBLANK(laps_times[[#This Row],[9]]),"DNF",CONCATENATE(RANK(rounds_cum_time[[#This Row],[9]],rounds_cum_time[9],1),"."))</f>
        <v>99.</v>
      </c>
      <c r="S104" s="141" t="str">
        <f>IF(ISBLANK(laps_times[[#This Row],[10]]),"DNF",CONCATENATE(RANK(rounds_cum_time[[#This Row],[10]],rounds_cum_time[10],1),"."))</f>
        <v>101.</v>
      </c>
      <c r="T104" s="141" t="str">
        <f>IF(ISBLANK(laps_times[[#This Row],[11]]),"DNF",CONCATENATE(RANK(rounds_cum_time[[#This Row],[11]],rounds_cum_time[11],1),"."))</f>
        <v>101.</v>
      </c>
      <c r="U104" s="141" t="str">
        <f>IF(ISBLANK(laps_times[[#This Row],[12]]),"DNF",CONCATENATE(RANK(rounds_cum_time[[#This Row],[12]],rounds_cum_time[12],1),"."))</f>
        <v>102.</v>
      </c>
      <c r="V104" s="141" t="str">
        <f>IF(ISBLANK(laps_times[[#This Row],[13]]),"DNF",CONCATENATE(RANK(rounds_cum_time[[#This Row],[13]],rounds_cum_time[13],1),"."))</f>
        <v>103.</v>
      </c>
      <c r="W104" s="141" t="str">
        <f>IF(ISBLANK(laps_times[[#This Row],[14]]),"DNF",CONCATENATE(RANK(rounds_cum_time[[#This Row],[14]],rounds_cum_time[14],1),"."))</f>
        <v>103.</v>
      </c>
      <c r="X104" s="141" t="str">
        <f>IF(ISBLANK(laps_times[[#This Row],[15]]),"DNF",CONCATENATE(RANK(rounds_cum_time[[#This Row],[15]],rounds_cum_time[15],1),"."))</f>
        <v>103.</v>
      </c>
      <c r="Y104" s="141" t="str">
        <f>IF(ISBLANK(laps_times[[#This Row],[16]]),"DNF",CONCATENATE(RANK(rounds_cum_time[[#This Row],[16]],rounds_cum_time[16],1),"."))</f>
        <v>103.</v>
      </c>
      <c r="Z104" s="141" t="str">
        <f>IF(ISBLANK(laps_times[[#This Row],[17]]),"DNF",CONCATENATE(RANK(rounds_cum_time[[#This Row],[17]],rounds_cum_time[17],1),"."))</f>
        <v>103.</v>
      </c>
      <c r="AA104" s="141" t="str">
        <f>IF(ISBLANK(laps_times[[#This Row],[18]]),"DNF",CONCATENATE(RANK(rounds_cum_time[[#This Row],[18]],rounds_cum_time[18],1),"."))</f>
        <v>103.</v>
      </c>
      <c r="AB104" s="141" t="str">
        <f>IF(ISBLANK(laps_times[[#This Row],[19]]),"DNF",CONCATENATE(RANK(rounds_cum_time[[#This Row],[19]],rounds_cum_time[19],1),"."))</f>
        <v>104.</v>
      </c>
      <c r="AC104" s="141" t="str">
        <f>IF(ISBLANK(laps_times[[#This Row],[20]]),"DNF",CONCATENATE(RANK(rounds_cum_time[[#This Row],[20]],rounds_cum_time[20],1),"."))</f>
        <v>104.</v>
      </c>
      <c r="AD104" s="141" t="str">
        <f>IF(ISBLANK(laps_times[[#This Row],[21]]),"DNF",CONCATENATE(RANK(rounds_cum_time[[#This Row],[21]],rounds_cum_time[21],1),"."))</f>
        <v>104.</v>
      </c>
      <c r="AE104" s="141" t="str">
        <f>IF(ISBLANK(laps_times[[#This Row],[22]]),"DNF",CONCATENATE(RANK(rounds_cum_time[[#This Row],[22]],rounds_cum_time[22],1),"."))</f>
        <v>104.</v>
      </c>
      <c r="AF104" s="141" t="str">
        <f>IF(ISBLANK(laps_times[[#This Row],[23]]),"DNF",CONCATENATE(RANK(rounds_cum_time[[#This Row],[23]],rounds_cum_time[23],1),"."))</f>
        <v>104.</v>
      </c>
      <c r="AG104" s="141" t="str">
        <f>IF(ISBLANK(laps_times[[#This Row],[24]]),"DNF",CONCATENATE(RANK(rounds_cum_time[[#This Row],[24]],rounds_cum_time[24],1),"."))</f>
        <v>108.</v>
      </c>
      <c r="AH104" s="141" t="str">
        <f>IF(ISBLANK(laps_times[[#This Row],[25]]),"DNF",CONCATENATE(RANK(rounds_cum_time[[#This Row],[25]],rounds_cum_time[25],1),"."))</f>
        <v>108.</v>
      </c>
      <c r="AI104" s="141" t="str">
        <f>IF(ISBLANK(laps_times[[#This Row],[26]]),"DNF",CONCATENATE(RANK(rounds_cum_time[[#This Row],[26]],rounds_cum_time[26],1),"."))</f>
        <v>108.</v>
      </c>
      <c r="AJ104" s="141" t="str">
        <f>IF(ISBLANK(laps_times[[#This Row],[27]]),"DNF",CONCATENATE(RANK(rounds_cum_time[[#This Row],[27]],rounds_cum_time[27],1),"."))</f>
        <v>107.</v>
      </c>
      <c r="AK104" s="141" t="str">
        <f>IF(ISBLANK(laps_times[[#This Row],[28]]),"DNF",CONCATENATE(RANK(rounds_cum_time[[#This Row],[28]],rounds_cum_time[28],1),"."))</f>
        <v>107.</v>
      </c>
      <c r="AL104" s="141" t="str">
        <f>IF(ISBLANK(laps_times[[#This Row],[29]]),"DNF",CONCATENATE(RANK(rounds_cum_time[[#This Row],[29]],rounds_cum_time[29],1),"."))</f>
        <v>107.</v>
      </c>
      <c r="AM104" s="141" t="str">
        <f>IF(ISBLANK(laps_times[[#This Row],[30]]),"DNF",CONCATENATE(RANK(rounds_cum_time[[#This Row],[30]],rounds_cum_time[30],1),"."))</f>
        <v>107.</v>
      </c>
      <c r="AN104" s="141" t="str">
        <f>IF(ISBLANK(laps_times[[#This Row],[31]]),"DNF",CONCATENATE(RANK(rounds_cum_time[[#This Row],[31]],rounds_cum_time[31],1),"."))</f>
        <v>107.</v>
      </c>
      <c r="AO104" s="141" t="str">
        <f>IF(ISBLANK(laps_times[[#This Row],[32]]),"DNF",CONCATENATE(RANK(rounds_cum_time[[#This Row],[32]],rounds_cum_time[32],1),"."))</f>
        <v>107.</v>
      </c>
      <c r="AP104" s="141" t="str">
        <f>IF(ISBLANK(laps_times[[#This Row],[33]]),"DNF",CONCATENATE(RANK(rounds_cum_time[[#This Row],[33]],rounds_cum_time[33],1),"."))</f>
        <v>107.</v>
      </c>
      <c r="AQ104" s="141" t="str">
        <f>IF(ISBLANK(laps_times[[#This Row],[34]]),"DNF",CONCATENATE(RANK(rounds_cum_time[[#This Row],[34]],rounds_cum_time[34],1),"."))</f>
        <v>107.</v>
      </c>
      <c r="AR104" s="141" t="str">
        <f>IF(ISBLANK(laps_times[[#This Row],[35]]),"DNF",CONCATENATE(RANK(rounds_cum_time[[#This Row],[35]],rounds_cum_time[35],1),"."))</f>
        <v>107.</v>
      </c>
      <c r="AS104" s="141" t="str">
        <f>IF(ISBLANK(laps_times[[#This Row],[36]]),"DNF",CONCATENATE(RANK(rounds_cum_time[[#This Row],[36]],rounds_cum_time[36],1),"."))</f>
        <v>107.</v>
      </c>
      <c r="AT104" s="141" t="str">
        <f>IF(ISBLANK(laps_times[[#This Row],[37]]),"DNF",CONCATENATE(RANK(rounds_cum_time[[#This Row],[37]],rounds_cum_time[37],1),"."))</f>
        <v>107.</v>
      </c>
      <c r="AU104" s="141" t="str">
        <f>IF(ISBLANK(laps_times[[#This Row],[38]]),"DNF",CONCATENATE(RANK(rounds_cum_time[[#This Row],[38]],rounds_cum_time[38],1),"."))</f>
        <v>107.</v>
      </c>
      <c r="AV104" s="141" t="str">
        <f>IF(ISBLANK(laps_times[[#This Row],[39]]),"DNF",CONCATENATE(RANK(rounds_cum_time[[#This Row],[39]],rounds_cum_time[39],1),"."))</f>
        <v>107.</v>
      </c>
      <c r="AW104" s="141" t="str">
        <f>IF(ISBLANK(laps_times[[#This Row],[40]]),"DNF",CONCATENATE(RANK(rounds_cum_time[[#This Row],[40]],rounds_cum_time[40],1),"."))</f>
        <v>107.</v>
      </c>
      <c r="AX104" s="141" t="str">
        <f>IF(ISBLANK(laps_times[[#This Row],[41]]),"DNF",CONCATENATE(RANK(rounds_cum_time[[#This Row],[41]],rounds_cum_time[41],1),"."))</f>
        <v>107.</v>
      </c>
      <c r="AY104" s="141" t="str">
        <f>IF(ISBLANK(laps_times[[#This Row],[42]]),"DNF",CONCATENATE(RANK(rounds_cum_time[[#This Row],[42]],rounds_cum_time[42],1),"."))</f>
        <v>107.</v>
      </c>
      <c r="AZ104" s="141" t="str">
        <f>IF(ISBLANK(laps_times[[#This Row],[43]]),"DNF",CONCATENATE(RANK(rounds_cum_time[[#This Row],[43]],rounds_cum_time[43],1),"."))</f>
        <v>107.</v>
      </c>
      <c r="BA104" s="141" t="str">
        <f>IF(ISBLANK(laps_times[[#This Row],[44]]),"DNF",CONCATENATE(RANK(rounds_cum_time[[#This Row],[44]],rounds_cum_time[44],1),"."))</f>
        <v>107.</v>
      </c>
      <c r="BB104" s="141" t="str">
        <f>IF(ISBLANK(laps_times[[#This Row],[45]]),"DNF",CONCATENATE(RANK(rounds_cum_time[[#This Row],[45]],rounds_cum_time[45],1),"."))</f>
        <v>106.</v>
      </c>
      <c r="BC104" s="141" t="str">
        <f>IF(ISBLANK(laps_times[[#This Row],[46]]),"DNF",CONCATENATE(RANK(rounds_cum_time[[#This Row],[46]],rounds_cum_time[46],1),"."))</f>
        <v>105.</v>
      </c>
      <c r="BD104" s="141" t="str">
        <f>IF(ISBLANK(laps_times[[#This Row],[47]]),"DNF",CONCATENATE(RANK(rounds_cum_time[[#This Row],[47]],rounds_cum_time[47],1),"."))</f>
        <v>105.</v>
      </c>
      <c r="BE104" s="141" t="str">
        <f>IF(ISBLANK(laps_times[[#This Row],[48]]),"DNF",CONCATENATE(RANK(rounds_cum_time[[#This Row],[48]],rounds_cum_time[48],1),"."))</f>
        <v>104.</v>
      </c>
      <c r="BF104" s="141" t="str">
        <f>IF(ISBLANK(laps_times[[#This Row],[49]]),"DNF",CONCATENATE(RANK(rounds_cum_time[[#This Row],[49]],rounds_cum_time[49],1),"."))</f>
        <v>101.</v>
      </c>
      <c r="BG104" s="141" t="str">
        <f>IF(ISBLANK(laps_times[[#This Row],[50]]),"DNF",CONCATENATE(RANK(rounds_cum_time[[#This Row],[50]],rounds_cum_time[50],1),"."))</f>
        <v>101.</v>
      </c>
      <c r="BH104" s="141" t="str">
        <f>IF(ISBLANK(laps_times[[#This Row],[51]]),"DNF",CONCATENATE(RANK(rounds_cum_time[[#This Row],[51]],rounds_cum_time[51],1),"."))</f>
        <v>101.</v>
      </c>
      <c r="BI104" s="141" t="str">
        <f>IF(ISBLANK(laps_times[[#This Row],[52]]),"DNF",CONCATENATE(RANK(rounds_cum_time[[#This Row],[52]],rounds_cum_time[52],1),"."))</f>
        <v>101.</v>
      </c>
      <c r="BJ104" s="141" t="str">
        <f>IF(ISBLANK(laps_times[[#This Row],[53]]),"DNF",CONCATENATE(RANK(rounds_cum_time[[#This Row],[53]],rounds_cum_time[53],1),"."))</f>
        <v>101.</v>
      </c>
      <c r="BK104" s="141" t="str">
        <f>IF(ISBLANK(laps_times[[#This Row],[54]]),"DNF",CONCATENATE(RANK(rounds_cum_time[[#This Row],[54]],rounds_cum_time[54],1),"."))</f>
        <v>100.</v>
      </c>
      <c r="BL104" s="141" t="str">
        <f>IF(ISBLANK(laps_times[[#This Row],[55]]),"DNF",CONCATENATE(RANK(rounds_cum_time[[#This Row],[55]],rounds_cum_time[55],1),"."))</f>
        <v>100.</v>
      </c>
      <c r="BM104" s="141" t="str">
        <f>IF(ISBLANK(laps_times[[#This Row],[56]]),"DNF",CONCATENATE(RANK(rounds_cum_time[[#This Row],[56]],rounds_cum_time[56],1),"."))</f>
        <v>100.</v>
      </c>
      <c r="BN104" s="141" t="str">
        <f>IF(ISBLANK(laps_times[[#This Row],[57]]),"DNF",CONCATENATE(RANK(rounds_cum_time[[#This Row],[57]],rounds_cum_time[57],1),"."))</f>
        <v>100.</v>
      </c>
      <c r="BO104" s="141" t="str">
        <f>IF(ISBLANK(laps_times[[#This Row],[58]]),"DNF",CONCATENATE(RANK(rounds_cum_time[[#This Row],[58]],rounds_cum_time[58],1),"."))</f>
        <v>100.</v>
      </c>
      <c r="BP104" s="141" t="str">
        <f>IF(ISBLANK(laps_times[[#This Row],[59]]),"DNF",CONCATENATE(RANK(rounds_cum_time[[#This Row],[59]],rounds_cum_time[59],1),"."))</f>
        <v>100.</v>
      </c>
      <c r="BQ104" s="141" t="str">
        <f>IF(ISBLANK(laps_times[[#This Row],[60]]),"DNF",CONCATENATE(RANK(rounds_cum_time[[#This Row],[60]],rounds_cum_time[60],1),"."))</f>
        <v>100.</v>
      </c>
      <c r="BR104" s="141" t="str">
        <f>IF(ISBLANK(laps_times[[#This Row],[61]]),"DNF",CONCATENATE(RANK(rounds_cum_time[[#This Row],[61]],rounds_cum_time[61],1),"."))</f>
        <v>100.</v>
      </c>
      <c r="BS104" s="141" t="str">
        <f>IF(ISBLANK(laps_times[[#This Row],[62]]),"DNF",CONCATENATE(RANK(rounds_cum_time[[#This Row],[62]],rounds_cum_time[62],1),"."))</f>
        <v>99.</v>
      </c>
      <c r="BT104" s="142" t="str">
        <f>IF(ISBLANK(laps_times[[#This Row],[63]]),"DNF",CONCATENATE(RANK(rounds_cum_time[[#This Row],[63]],rounds_cum_time[63],1),"."))</f>
        <v>99.</v>
      </c>
    </row>
    <row r="105" spans="2:72" x14ac:dyDescent="0.2">
      <c r="B105" s="130">
        <f>laps_times[[#This Row],[poř]]</f>
        <v>100</v>
      </c>
      <c r="C105" s="140">
        <f>laps_times[[#This Row],[s.č.]]</f>
        <v>8</v>
      </c>
      <c r="D105" s="131" t="str">
        <f>laps_times[[#This Row],[jméno]]</f>
        <v>Círal František</v>
      </c>
      <c r="E105" s="132">
        <f>laps_times[[#This Row],[roč]]</f>
        <v>1998</v>
      </c>
      <c r="F105" s="132" t="str">
        <f>laps_times[[#This Row],[kat]]</f>
        <v>M1</v>
      </c>
      <c r="G105" s="132">
        <f>laps_times[[#This Row],[poř_kat]]</f>
        <v>5</v>
      </c>
      <c r="H105" s="131" t="str">
        <f>IF(ISBLANK(laps_times[[#This Row],[klub]]),"-",laps_times[[#This Row],[klub]])</f>
        <v>Anča Team</v>
      </c>
      <c r="I105" s="134">
        <f>laps_times[[#This Row],[celk. čas]]</f>
        <v>0.17336556712962961</v>
      </c>
      <c r="J105" s="141" t="str">
        <f>IF(ISBLANK(laps_times[[#This Row],[1]]),"DNF",CONCATENATE(RANK(rounds_cum_time[[#This Row],[1]],rounds_cum_time[1],1),"."))</f>
        <v>78.</v>
      </c>
      <c r="K105" s="141" t="str">
        <f>IF(ISBLANK(laps_times[[#This Row],[2]]),"DNF",CONCATENATE(RANK(rounds_cum_time[[#This Row],[2]],rounds_cum_time[2],1),"."))</f>
        <v>81.</v>
      </c>
      <c r="L105" s="141" t="str">
        <f>IF(ISBLANK(laps_times[[#This Row],[3]]),"DNF",CONCATENATE(RANK(rounds_cum_time[[#This Row],[3]],rounds_cum_time[3],1),"."))</f>
        <v>82.</v>
      </c>
      <c r="M105" s="141" t="str">
        <f>IF(ISBLANK(laps_times[[#This Row],[4]]),"DNF",CONCATENATE(RANK(rounds_cum_time[[#This Row],[4]],rounds_cum_time[4],1),"."))</f>
        <v>82.</v>
      </c>
      <c r="N105" s="141" t="str">
        <f>IF(ISBLANK(laps_times[[#This Row],[5]]),"DNF",CONCATENATE(RANK(rounds_cum_time[[#This Row],[5]],rounds_cum_time[5],1),"."))</f>
        <v>81.</v>
      </c>
      <c r="O105" s="141" t="str">
        <f>IF(ISBLANK(laps_times[[#This Row],[6]]),"DNF",CONCATENATE(RANK(rounds_cum_time[[#This Row],[6]],rounds_cum_time[6],1),"."))</f>
        <v>82.</v>
      </c>
      <c r="P105" s="141" t="str">
        <f>IF(ISBLANK(laps_times[[#This Row],[7]]),"DNF",CONCATENATE(RANK(rounds_cum_time[[#This Row],[7]],rounds_cum_time[7],1),"."))</f>
        <v>81.</v>
      </c>
      <c r="Q105" s="141" t="str">
        <f>IF(ISBLANK(laps_times[[#This Row],[8]]),"DNF",CONCATENATE(RANK(rounds_cum_time[[#This Row],[8]],rounds_cum_time[8],1),"."))</f>
        <v>79.</v>
      </c>
      <c r="R105" s="141" t="str">
        <f>IF(ISBLANK(laps_times[[#This Row],[9]]),"DNF",CONCATENATE(RANK(rounds_cum_time[[#This Row],[9]],rounds_cum_time[9],1),"."))</f>
        <v>76.</v>
      </c>
      <c r="S105" s="141" t="str">
        <f>IF(ISBLANK(laps_times[[#This Row],[10]]),"DNF",CONCATENATE(RANK(rounds_cum_time[[#This Row],[10]],rounds_cum_time[10],1),"."))</f>
        <v>75.</v>
      </c>
      <c r="T105" s="141" t="str">
        <f>IF(ISBLANK(laps_times[[#This Row],[11]]),"DNF",CONCATENATE(RANK(rounds_cum_time[[#This Row],[11]],rounds_cum_time[11],1),"."))</f>
        <v>73.</v>
      </c>
      <c r="U105" s="141" t="str">
        <f>IF(ISBLANK(laps_times[[#This Row],[12]]),"DNF",CONCATENATE(RANK(rounds_cum_time[[#This Row],[12]],rounds_cum_time[12],1),"."))</f>
        <v>74.</v>
      </c>
      <c r="V105" s="141" t="str">
        <f>IF(ISBLANK(laps_times[[#This Row],[13]]),"DNF",CONCATENATE(RANK(rounds_cum_time[[#This Row],[13]],rounds_cum_time[13],1),"."))</f>
        <v>74.</v>
      </c>
      <c r="W105" s="141" t="str">
        <f>IF(ISBLANK(laps_times[[#This Row],[14]]),"DNF",CONCATENATE(RANK(rounds_cum_time[[#This Row],[14]],rounds_cum_time[14],1),"."))</f>
        <v>78.</v>
      </c>
      <c r="X105" s="141" t="str">
        <f>IF(ISBLANK(laps_times[[#This Row],[15]]),"DNF",CONCATENATE(RANK(rounds_cum_time[[#This Row],[15]],rounds_cum_time[15],1),"."))</f>
        <v>78.</v>
      </c>
      <c r="Y105" s="141" t="str">
        <f>IF(ISBLANK(laps_times[[#This Row],[16]]),"DNF",CONCATENATE(RANK(rounds_cum_time[[#This Row],[16]],rounds_cum_time[16],1),"."))</f>
        <v>76.</v>
      </c>
      <c r="Z105" s="141" t="str">
        <f>IF(ISBLANK(laps_times[[#This Row],[17]]),"DNF",CONCATENATE(RANK(rounds_cum_time[[#This Row],[17]],rounds_cum_time[17],1),"."))</f>
        <v>76.</v>
      </c>
      <c r="AA105" s="141" t="str">
        <f>IF(ISBLANK(laps_times[[#This Row],[18]]),"DNF",CONCATENATE(RANK(rounds_cum_time[[#This Row],[18]],rounds_cum_time[18],1),"."))</f>
        <v>75.</v>
      </c>
      <c r="AB105" s="141" t="str">
        <f>IF(ISBLANK(laps_times[[#This Row],[19]]),"DNF",CONCATENATE(RANK(rounds_cum_time[[#This Row],[19]],rounds_cum_time[19],1),"."))</f>
        <v>75.</v>
      </c>
      <c r="AC105" s="141" t="str">
        <f>IF(ISBLANK(laps_times[[#This Row],[20]]),"DNF",CONCATENATE(RANK(rounds_cum_time[[#This Row],[20]],rounds_cum_time[20],1),"."))</f>
        <v>75.</v>
      </c>
      <c r="AD105" s="141" t="str">
        <f>IF(ISBLANK(laps_times[[#This Row],[21]]),"DNF",CONCATENATE(RANK(rounds_cum_time[[#This Row],[21]],rounds_cum_time[21],1),"."))</f>
        <v>76.</v>
      </c>
      <c r="AE105" s="141" t="str">
        <f>IF(ISBLANK(laps_times[[#This Row],[22]]),"DNF",CONCATENATE(RANK(rounds_cum_time[[#This Row],[22]],rounds_cum_time[22],1),"."))</f>
        <v>79.</v>
      </c>
      <c r="AF105" s="141" t="str">
        <f>IF(ISBLANK(laps_times[[#This Row],[23]]),"DNF",CONCATENATE(RANK(rounds_cum_time[[#This Row],[23]],rounds_cum_time[23],1),"."))</f>
        <v>79.</v>
      </c>
      <c r="AG105" s="141" t="str">
        <f>IF(ISBLANK(laps_times[[#This Row],[24]]),"DNF",CONCATENATE(RANK(rounds_cum_time[[#This Row],[24]],rounds_cum_time[24],1),"."))</f>
        <v>79.</v>
      </c>
      <c r="AH105" s="141" t="str">
        <f>IF(ISBLANK(laps_times[[#This Row],[25]]),"DNF",CONCATENATE(RANK(rounds_cum_time[[#This Row],[25]],rounds_cum_time[25],1),"."))</f>
        <v>82.</v>
      </c>
      <c r="AI105" s="141" t="str">
        <f>IF(ISBLANK(laps_times[[#This Row],[26]]),"DNF",CONCATENATE(RANK(rounds_cum_time[[#This Row],[26]],rounds_cum_time[26],1),"."))</f>
        <v>82.</v>
      </c>
      <c r="AJ105" s="141" t="str">
        <f>IF(ISBLANK(laps_times[[#This Row],[27]]),"DNF",CONCATENATE(RANK(rounds_cum_time[[#This Row],[27]],rounds_cum_time[27],1),"."))</f>
        <v>82.</v>
      </c>
      <c r="AK105" s="141" t="str">
        <f>IF(ISBLANK(laps_times[[#This Row],[28]]),"DNF",CONCATENATE(RANK(rounds_cum_time[[#This Row],[28]],rounds_cum_time[28],1),"."))</f>
        <v>85.</v>
      </c>
      <c r="AL105" s="141" t="str">
        <f>IF(ISBLANK(laps_times[[#This Row],[29]]),"DNF",CONCATENATE(RANK(rounds_cum_time[[#This Row],[29]],rounds_cum_time[29],1),"."))</f>
        <v>85.</v>
      </c>
      <c r="AM105" s="141" t="str">
        <f>IF(ISBLANK(laps_times[[#This Row],[30]]),"DNF",CONCATENATE(RANK(rounds_cum_time[[#This Row],[30]],rounds_cum_time[30],1),"."))</f>
        <v>85.</v>
      </c>
      <c r="AN105" s="141" t="str">
        <f>IF(ISBLANK(laps_times[[#This Row],[31]]),"DNF",CONCATENATE(RANK(rounds_cum_time[[#This Row],[31]],rounds_cum_time[31],1),"."))</f>
        <v>85.</v>
      </c>
      <c r="AO105" s="141" t="str">
        <f>IF(ISBLANK(laps_times[[#This Row],[32]]),"DNF",CONCATENATE(RANK(rounds_cum_time[[#This Row],[32]],rounds_cum_time[32],1),"."))</f>
        <v>86.</v>
      </c>
      <c r="AP105" s="141" t="str">
        <f>IF(ISBLANK(laps_times[[#This Row],[33]]),"DNF",CONCATENATE(RANK(rounds_cum_time[[#This Row],[33]],rounds_cum_time[33],1),"."))</f>
        <v>86.</v>
      </c>
      <c r="AQ105" s="141" t="str">
        <f>IF(ISBLANK(laps_times[[#This Row],[34]]),"DNF",CONCATENATE(RANK(rounds_cum_time[[#This Row],[34]],rounds_cum_time[34],1),"."))</f>
        <v>86.</v>
      </c>
      <c r="AR105" s="141" t="str">
        <f>IF(ISBLANK(laps_times[[#This Row],[35]]),"DNF",CONCATENATE(RANK(rounds_cum_time[[#This Row],[35]],rounds_cum_time[35],1),"."))</f>
        <v>88.</v>
      </c>
      <c r="AS105" s="141" t="str">
        <f>IF(ISBLANK(laps_times[[#This Row],[36]]),"DNF",CONCATENATE(RANK(rounds_cum_time[[#This Row],[36]],rounds_cum_time[36],1),"."))</f>
        <v>90.</v>
      </c>
      <c r="AT105" s="141" t="str">
        <f>IF(ISBLANK(laps_times[[#This Row],[37]]),"DNF",CONCATENATE(RANK(rounds_cum_time[[#This Row],[37]],rounds_cum_time[37],1),"."))</f>
        <v>90.</v>
      </c>
      <c r="AU105" s="141" t="str">
        <f>IF(ISBLANK(laps_times[[#This Row],[38]]),"DNF",CONCATENATE(RANK(rounds_cum_time[[#This Row],[38]],rounds_cum_time[38],1),"."))</f>
        <v>90.</v>
      </c>
      <c r="AV105" s="141" t="str">
        <f>IF(ISBLANK(laps_times[[#This Row],[39]]),"DNF",CONCATENATE(RANK(rounds_cum_time[[#This Row],[39]],rounds_cum_time[39],1),"."))</f>
        <v>91.</v>
      </c>
      <c r="AW105" s="141" t="str">
        <f>IF(ISBLANK(laps_times[[#This Row],[40]]),"DNF",CONCATENATE(RANK(rounds_cum_time[[#This Row],[40]],rounds_cum_time[40],1),"."))</f>
        <v>90.</v>
      </c>
      <c r="AX105" s="141" t="str">
        <f>IF(ISBLANK(laps_times[[#This Row],[41]]),"DNF",CONCATENATE(RANK(rounds_cum_time[[#This Row],[41]],rounds_cum_time[41],1),"."))</f>
        <v>93.</v>
      </c>
      <c r="AY105" s="141" t="str">
        <f>IF(ISBLANK(laps_times[[#This Row],[42]]),"DNF",CONCATENATE(RANK(rounds_cum_time[[#This Row],[42]],rounds_cum_time[42],1),"."))</f>
        <v>91.</v>
      </c>
      <c r="AZ105" s="141" t="str">
        <f>IF(ISBLANK(laps_times[[#This Row],[43]]),"DNF",CONCATENATE(RANK(rounds_cum_time[[#This Row],[43]],rounds_cum_time[43],1),"."))</f>
        <v>94.</v>
      </c>
      <c r="BA105" s="141" t="str">
        <f>IF(ISBLANK(laps_times[[#This Row],[44]]),"DNF",CONCATENATE(RANK(rounds_cum_time[[#This Row],[44]],rounds_cum_time[44],1),"."))</f>
        <v>93.</v>
      </c>
      <c r="BB105" s="141" t="str">
        <f>IF(ISBLANK(laps_times[[#This Row],[45]]),"DNF",CONCATENATE(RANK(rounds_cum_time[[#This Row],[45]],rounds_cum_time[45],1),"."))</f>
        <v>95.</v>
      </c>
      <c r="BC105" s="141" t="str">
        <f>IF(ISBLANK(laps_times[[#This Row],[46]]),"DNF",CONCATENATE(RANK(rounds_cum_time[[#This Row],[46]],rounds_cum_time[46],1),"."))</f>
        <v>95.</v>
      </c>
      <c r="BD105" s="141" t="str">
        <f>IF(ISBLANK(laps_times[[#This Row],[47]]),"DNF",CONCATENATE(RANK(rounds_cum_time[[#This Row],[47]],rounds_cum_time[47],1),"."))</f>
        <v>97.</v>
      </c>
      <c r="BE105" s="141" t="str">
        <f>IF(ISBLANK(laps_times[[#This Row],[48]]),"DNF",CONCATENATE(RANK(rounds_cum_time[[#This Row],[48]],rounds_cum_time[48],1),"."))</f>
        <v>97.</v>
      </c>
      <c r="BF105" s="141" t="str">
        <f>IF(ISBLANK(laps_times[[#This Row],[49]]),"DNF",CONCATENATE(RANK(rounds_cum_time[[#This Row],[49]],rounds_cum_time[49],1),"."))</f>
        <v>96.</v>
      </c>
      <c r="BG105" s="141" t="str">
        <f>IF(ISBLANK(laps_times[[#This Row],[50]]),"DNF",CONCATENATE(RANK(rounds_cum_time[[#This Row],[50]],rounds_cum_time[50],1),"."))</f>
        <v>96.</v>
      </c>
      <c r="BH105" s="141" t="str">
        <f>IF(ISBLANK(laps_times[[#This Row],[51]]),"DNF",CONCATENATE(RANK(rounds_cum_time[[#This Row],[51]],rounds_cum_time[51],1),"."))</f>
        <v>97.</v>
      </c>
      <c r="BI105" s="141" t="str">
        <f>IF(ISBLANK(laps_times[[#This Row],[52]]),"DNF",CONCATENATE(RANK(rounds_cum_time[[#This Row],[52]],rounds_cum_time[52],1),"."))</f>
        <v>97.</v>
      </c>
      <c r="BJ105" s="141" t="str">
        <f>IF(ISBLANK(laps_times[[#This Row],[53]]),"DNF",CONCATENATE(RANK(rounds_cum_time[[#This Row],[53]],rounds_cum_time[53],1),"."))</f>
        <v>97.</v>
      </c>
      <c r="BK105" s="141" t="str">
        <f>IF(ISBLANK(laps_times[[#This Row],[54]]),"DNF",CONCATENATE(RANK(rounds_cum_time[[#This Row],[54]],rounds_cum_time[54],1),"."))</f>
        <v>97.</v>
      </c>
      <c r="BL105" s="141" t="str">
        <f>IF(ISBLANK(laps_times[[#This Row],[55]]),"DNF",CONCATENATE(RANK(rounds_cum_time[[#This Row],[55]],rounds_cum_time[55],1),"."))</f>
        <v>97.</v>
      </c>
      <c r="BM105" s="141" t="str">
        <f>IF(ISBLANK(laps_times[[#This Row],[56]]),"DNF",CONCATENATE(RANK(rounds_cum_time[[#This Row],[56]],rounds_cum_time[56],1),"."))</f>
        <v>97.</v>
      </c>
      <c r="BN105" s="141" t="str">
        <f>IF(ISBLANK(laps_times[[#This Row],[57]]),"DNF",CONCATENATE(RANK(rounds_cum_time[[#This Row],[57]],rounds_cum_time[57],1),"."))</f>
        <v>97.</v>
      </c>
      <c r="BO105" s="141" t="str">
        <f>IF(ISBLANK(laps_times[[#This Row],[58]]),"DNF",CONCATENATE(RANK(rounds_cum_time[[#This Row],[58]],rounds_cum_time[58],1),"."))</f>
        <v>98.</v>
      </c>
      <c r="BP105" s="141" t="str">
        <f>IF(ISBLANK(laps_times[[#This Row],[59]]),"DNF",CONCATENATE(RANK(rounds_cum_time[[#This Row],[59]],rounds_cum_time[59],1),"."))</f>
        <v>99.</v>
      </c>
      <c r="BQ105" s="141" t="str">
        <f>IF(ISBLANK(laps_times[[#This Row],[60]]),"DNF",CONCATENATE(RANK(rounds_cum_time[[#This Row],[60]],rounds_cum_time[60],1),"."))</f>
        <v>99.</v>
      </c>
      <c r="BR105" s="141" t="str">
        <f>IF(ISBLANK(laps_times[[#This Row],[61]]),"DNF",CONCATENATE(RANK(rounds_cum_time[[#This Row],[61]],rounds_cum_time[61],1),"."))</f>
        <v>99.</v>
      </c>
      <c r="BS105" s="141" t="str">
        <f>IF(ISBLANK(laps_times[[#This Row],[62]]),"DNF",CONCATENATE(RANK(rounds_cum_time[[#This Row],[62]],rounds_cum_time[62],1),"."))</f>
        <v>100.</v>
      </c>
      <c r="BT105" s="142" t="str">
        <f>IF(ISBLANK(laps_times[[#This Row],[63]]),"DNF",CONCATENATE(RANK(rounds_cum_time[[#This Row],[63]],rounds_cum_time[63],1),"."))</f>
        <v>100.</v>
      </c>
    </row>
    <row r="106" spans="2:72" x14ac:dyDescent="0.2">
      <c r="B106" s="130">
        <f>laps_times[[#This Row],[poř]]</f>
        <v>101</v>
      </c>
      <c r="C106" s="140">
        <f>laps_times[[#This Row],[s.č.]]</f>
        <v>52</v>
      </c>
      <c r="D106" s="131" t="str">
        <f>laps_times[[#This Row],[jméno]]</f>
        <v>Burger Pavel</v>
      </c>
      <c r="E106" s="132">
        <f>laps_times[[#This Row],[roč]]</f>
        <v>1974</v>
      </c>
      <c r="F106" s="132" t="str">
        <f>laps_times[[#This Row],[kat]]</f>
        <v>M3</v>
      </c>
      <c r="G106" s="132">
        <f>laps_times[[#This Row],[poř_kat]]</f>
        <v>35</v>
      </c>
      <c r="H106" s="131" t="str">
        <f>IF(ISBLANK(laps_times[[#This Row],[klub]]),"-",laps_times[[#This Row],[klub]])</f>
        <v>Maratón klub Kladno</v>
      </c>
      <c r="I106" s="134">
        <f>laps_times[[#This Row],[celk. čas]]</f>
        <v>0.17672437500000002</v>
      </c>
      <c r="J106" s="141" t="str">
        <f>IF(ISBLANK(laps_times[[#This Row],[1]]),"DNF",CONCATENATE(RANK(rounds_cum_time[[#This Row],[1]],rounds_cum_time[1],1),"."))</f>
        <v>84.</v>
      </c>
      <c r="K106" s="141" t="str">
        <f>IF(ISBLANK(laps_times[[#This Row],[2]]),"DNF",CONCATENATE(RANK(rounds_cum_time[[#This Row],[2]],rounds_cum_time[2],1),"."))</f>
        <v>88.</v>
      </c>
      <c r="L106" s="141" t="str">
        <f>IF(ISBLANK(laps_times[[#This Row],[3]]),"DNF",CONCATENATE(RANK(rounds_cum_time[[#This Row],[3]],rounds_cum_time[3],1),"."))</f>
        <v>89.</v>
      </c>
      <c r="M106" s="141" t="str">
        <f>IF(ISBLANK(laps_times[[#This Row],[4]]),"DNF",CONCATENATE(RANK(rounds_cum_time[[#This Row],[4]],rounds_cum_time[4],1),"."))</f>
        <v>89.</v>
      </c>
      <c r="N106" s="141" t="str">
        <f>IF(ISBLANK(laps_times[[#This Row],[5]]),"DNF",CONCATENATE(RANK(rounds_cum_time[[#This Row],[5]],rounds_cum_time[5],1),"."))</f>
        <v>91.</v>
      </c>
      <c r="O106" s="141" t="str">
        <f>IF(ISBLANK(laps_times[[#This Row],[6]]),"DNF",CONCATENATE(RANK(rounds_cum_time[[#This Row],[6]],rounds_cum_time[6],1),"."))</f>
        <v>91.</v>
      </c>
      <c r="P106" s="141" t="str">
        <f>IF(ISBLANK(laps_times[[#This Row],[7]]),"DNF",CONCATENATE(RANK(rounds_cum_time[[#This Row],[7]],rounds_cum_time[7],1),"."))</f>
        <v>90.</v>
      </c>
      <c r="Q106" s="141" t="str">
        <f>IF(ISBLANK(laps_times[[#This Row],[8]]),"DNF",CONCATENATE(RANK(rounds_cum_time[[#This Row],[8]],rounds_cum_time[8],1),"."))</f>
        <v>90.</v>
      </c>
      <c r="R106" s="141" t="str">
        <f>IF(ISBLANK(laps_times[[#This Row],[9]]),"DNF",CONCATENATE(RANK(rounds_cum_time[[#This Row],[9]],rounds_cum_time[9],1),"."))</f>
        <v>91.</v>
      </c>
      <c r="S106" s="141" t="str">
        <f>IF(ISBLANK(laps_times[[#This Row],[10]]),"DNF",CONCATENATE(RANK(rounds_cum_time[[#This Row],[10]],rounds_cum_time[10],1),"."))</f>
        <v>92.</v>
      </c>
      <c r="T106" s="141" t="str">
        <f>IF(ISBLANK(laps_times[[#This Row],[11]]),"DNF",CONCATENATE(RANK(rounds_cum_time[[#This Row],[11]],rounds_cum_time[11],1),"."))</f>
        <v>92.</v>
      </c>
      <c r="U106" s="141" t="str">
        <f>IF(ISBLANK(laps_times[[#This Row],[12]]),"DNF",CONCATENATE(RANK(rounds_cum_time[[#This Row],[12]],rounds_cum_time[12],1),"."))</f>
        <v>92.</v>
      </c>
      <c r="V106" s="141" t="str">
        <f>IF(ISBLANK(laps_times[[#This Row],[13]]),"DNF",CONCATENATE(RANK(rounds_cum_time[[#This Row],[13]],rounds_cum_time[13],1),"."))</f>
        <v>91.</v>
      </c>
      <c r="W106" s="141" t="str">
        <f>IF(ISBLANK(laps_times[[#This Row],[14]]),"DNF",CONCATENATE(RANK(rounds_cum_time[[#This Row],[14]],rounds_cum_time[14],1),"."))</f>
        <v>95.</v>
      </c>
      <c r="X106" s="141" t="str">
        <f>IF(ISBLANK(laps_times[[#This Row],[15]]),"DNF",CONCATENATE(RANK(rounds_cum_time[[#This Row],[15]],rounds_cum_time[15],1),"."))</f>
        <v>95.</v>
      </c>
      <c r="Y106" s="141" t="str">
        <f>IF(ISBLANK(laps_times[[#This Row],[16]]),"DNF",CONCATENATE(RANK(rounds_cum_time[[#This Row],[16]],rounds_cum_time[16],1),"."))</f>
        <v>95.</v>
      </c>
      <c r="Z106" s="141" t="str">
        <f>IF(ISBLANK(laps_times[[#This Row],[17]]),"DNF",CONCATENATE(RANK(rounds_cum_time[[#This Row],[17]],rounds_cum_time[17],1),"."))</f>
        <v>94.</v>
      </c>
      <c r="AA106" s="141" t="str">
        <f>IF(ISBLANK(laps_times[[#This Row],[18]]),"DNF",CONCATENATE(RANK(rounds_cum_time[[#This Row],[18]],rounds_cum_time[18],1),"."))</f>
        <v>94.</v>
      </c>
      <c r="AB106" s="141" t="str">
        <f>IF(ISBLANK(laps_times[[#This Row],[19]]),"DNF",CONCATENATE(RANK(rounds_cum_time[[#This Row],[19]],rounds_cum_time[19],1),"."))</f>
        <v>94.</v>
      </c>
      <c r="AC106" s="141" t="str">
        <f>IF(ISBLANK(laps_times[[#This Row],[20]]),"DNF",CONCATENATE(RANK(rounds_cum_time[[#This Row],[20]],rounds_cum_time[20],1),"."))</f>
        <v>94.</v>
      </c>
      <c r="AD106" s="141" t="str">
        <f>IF(ISBLANK(laps_times[[#This Row],[21]]),"DNF",CONCATENATE(RANK(rounds_cum_time[[#This Row],[21]],rounds_cum_time[21],1),"."))</f>
        <v>93.</v>
      </c>
      <c r="AE106" s="141" t="str">
        <f>IF(ISBLANK(laps_times[[#This Row],[22]]),"DNF",CONCATENATE(RANK(rounds_cum_time[[#This Row],[22]],rounds_cum_time[22],1),"."))</f>
        <v>93.</v>
      </c>
      <c r="AF106" s="141" t="str">
        <f>IF(ISBLANK(laps_times[[#This Row],[23]]),"DNF",CONCATENATE(RANK(rounds_cum_time[[#This Row],[23]],rounds_cum_time[23],1),"."))</f>
        <v>92.</v>
      </c>
      <c r="AG106" s="141" t="str">
        <f>IF(ISBLANK(laps_times[[#This Row],[24]]),"DNF",CONCATENATE(RANK(rounds_cum_time[[#This Row],[24]],rounds_cum_time[24],1),"."))</f>
        <v>92.</v>
      </c>
      <c r="AH106" s="141" t="str">
        <f>IF(ISBLANK(laps_times[[#This Row],[25]]),"DNF",CONCATENATE(RANK(rounds_cum_time[[#This Row],[25]],rounds_cum_time[25],1),"."))</f>
        <v>92.</v>
      </c>
      <c r="AI106" s="141" t="str">
        <f>IF(ISBLANK(laps_times[[#This Row],[26]]),"DNF",CONCATENATE(RANK(rounds_cum_time[[#This Row],[26]],rounds_cum_time[26],1),"."))</f>
        <v>92.</v>
      </c>
      <c r="AJ106" s="141" t="str">
        <f>IF(ISBLANK(laps_times[[#This Row],[27]]),"DNF",CONCATENATE(RANK(rounds_cum_time[[#This Row],[27]],rounds_cum_time[27],1),"."))</f>
        <v>92.</v>
      </c>
      <c r="AK106" s="141" t="str">
        <f>IF(ISBLANK(laps_times[[#This Row],[28]]),"DNF",CONCATENATE(RANK(rounds_cum_time[[#This Row],[28]],rounds_cum_time[28],1),"."))</f>
        <v>93.</v>
      </c>
      <c r="AL106" s="141" t="str">
        <f>IF(ISBLANK(laps_times[[#This Row],[29]]),"DNF",CONCATENATE(RANK(rounds_cum_time[[#This Row],[29]],rounds_cum_time[29],1),"."))</f>
        <v>93.</v>
      </c>
      <c r="AM106" s="141" t="str">
        <f>IF(ISBLANK(laps_times[[#This Row],[30]]),"DNF",CONCATENATE(RANK(rounds_cum_time[[#This Row],[30]],rounds_cum_time[30],1),"."))</f>
        <v>93.</v>
      </c>
      <c r="AN106" s="141" t="str">
        <f>IF(ISBLANK(laps_times[[#This Row],[31]]),"DNF",CONCATENATE(RANK(rounds_cum_time[[#This Row],[31]],rounds_cum_time[31],1),"."))</f>
        <v>93.</v>
      </c>
      <c r="AO106" s="141" t="str">
        <f>IF(ISBLANK(laps_times[[#This Row],[32]]),"DNF",CONCATENATE(RANK(rounds_cum_time[[#This Row],[32]],rounds_cum_time[32],1),"."))</f>
        <v>96.</v>
      </c>
      <c r="AP106" s="141" t="str">
        <f>IF(ISBLANK(laps_times[[#This Row],[33]]),"DNF",CONCATENATE(RANK(rounds_cum_time[[#This Row],[33]],rounds_cum_time[33],1),"."))</f>
        <v>96.</v>
      </c>
      <c r="AQ106" s="141" t="str">
        <f>IF(ISBLANK(laps_times[[#This Row],[34]]),"DNF",CONCATENATE(RANK(rounds_cum_time[[#This Row],[34]],rounds_cum_time[34],1),"."))</f>
        <v>97.</v>
      </c>
      <c r="AR106" s="141" t="str">
        <f>IF(ISBLANK(laps_times[[#This Row],[35]]),"DNF",CONCATENATE(RANK(rounds_cum_time[[#This Row],[35]],rounds_cum_time[35],1),"."))</f>
        <v>97.</v>
      </c>
      <c r="AS106" s="141" t="str">
        <f>IF(ISBLANK(laps_times[[#This Row],[36]]),"DNF",CONCATENATE(RANK(rounds_cum_time[[#This Row],[36]],rounds_cum_time[36],1),"."))</f>
        <v>97.</v>
      </c>
      <c r="AT106" s="141" t="str">
        <f>IF(ISBLANK(laps_times[[#This Row],[37]]),"DNF",CONCATENATE(RANK(rounds_cum_time[[#This Row],[37]],rounds_cum_time[37],1),"."))</f>
        <v>97.</v>
      </c>
      <c r="AU106" s="141" t="str">
        <f>IF(ISBLANK(laps_times[[#This Row],[38]]),"DNF",CONCATENATE(RANK(rounds_cum_time[[#This Row],[38]],rounds_cum_time[38],1),"."))</f>
        <v>98.</v>
      </c>
      <c r="AV106" s="141" t="str">
        <f>IF(ISBLANK(laps_times[[#This Row],[39]]),"DNF",CONCATENATE(RANK(rounds_cum_time[[#This Row],[39]],rounds_cum_time[39],1),"."))</f>
        <v>102.</v>
      </c>
      <c r="AW106" s="141" t="str">
        <f>IF(ISBLANK(laps_times[[#This Row],[40]]),"DNF",CONCATENATE(RANK(rounds_cum_time[[#This Row],[40]],rounds_cum_time[40],1),"."))</f>
        <v>101.</v>
      </c>
      <c r="AX106" s="141" t="str">
        <f>IF(ISBLANK(laps_times[[#This Row],[41]]),"DNF",CONCATENATE(RANK(rounds_cum_time[[#This Row],[41]],rounds_cum_time[41],1),"."))</f>
        <v>101.</v>
      </c>
      <c r="AY106" s="141" t="str">
        <f>IF(ISBLANK(laps_times[[#This Row],[42]]),"DNF",CONCATENATE(RANK(rounds_cum_time[[#This Row],[42]],rounds_cum_time[42],1),"."))</f>
        <v>101.</v>
      </c>
      <c r="AZ106" s="141" t="str">
        <f>IF(ISBLANK(laps_times[[#This Row],[43]]),"DNF",CONCATENATE(RANK(rounds_cum_time[[#This Row],[43]],rounds_cum_time[43],1),"."))</f>
        <v>101.</v>
      </c>
      <c r="BA106" s="141" t="str">
        <f>IF(ISBLANK(laps_times[[#This Row],[44]]),"DNF",CONCATENATE(RANK(rounds_cum_time[[#This Row],[44]],rounds_cum_time[44],1),"."))</f>
        <v>101.</v>
      </c>
      <c r="BB106" s="141" t="str">
        <f>IF(ISBLANK(laps_times[[#This Row],[45]]),"DNF",CONCATENATE(RANK(rounds_cum_time[[#This Row],[45]],rounds_cum_time[45],1),"."))</f>
        <v>101.</v>
      </c>
      <c r="BC106" s="141" t="str">
        <f>IF(ISBLANK(laps_times[[#This Row],[46]]),"DNF",CONCATENATE(RANK(rounds_cum_time[[#This Row],[46]],rounds_cum_time[46],1),"."))</f>
        <v>103.</v>
      </c>
      <c r="BD106" s="141" t="str">
        <f>IF(ISBLANK(laps_times[[#This Row],[47]]),"DNF",CONCATENATE(RANK(rounds_cum_time[[#This Row],[47]],rounds_cum_time[47],1),"."))</f>
        <v>102.</v>
      </c>
      <c r="BE106" s="141" t="str">
        <f>IF(ISBLANK(laps_times[[#This Row],[48]]),"DNF",CONCATENATE(RANK(rounds_cum_time[[#This Row],[48]],rounds_cum_time[48],1),"."))</f>
        <v>102.</v>
      </c>
      <c r="BF106" s="141" t="str">
        <f>IF(ISBLANK(laps_times[[#This Row],[49]]),"DNF",CONCATENATE(RANK(rounds_cum_time[[#This Row],[49]],rounds_cum_time[49],1),"."))</f>
        <v>100.</v>
      </c>
      <c r="BG106" s="141" t="str">
        <f>IF(ISBLANK(laps_times[[#This Row],[50]]),"DNF",CONCATENATE(RANK(rounds_cum_time[[#This Row],[50]],rounds_cum_time[50],1),"."))</f>
        <v>100.</v>
      </c>
      <c r="BH106" s="141" t="str">
        <f>IF(ISBLANK(laps_times[[#This Row],[51]]),"DNF",CONCATENATE(RANK(rounds_cum_time[[#This Row],[51]],rounds_cum_time[51],1),"."))</f>
        <v>100.</v>
      </c>
      <c r="BI106" s="141" t="str">
        <f>IF(ISBLANK(laps_times[[#This Row],[52]]),"DNF",CONCATENATE(RANK(rounds_cum_time[[#This Row],[52]],rounds_cum_time[52],1),"."))</f>
        <v>100.</v>
      </c>
      <c r="BJ106" s="141" t="str">
        <f>IF(ISBLANK(laps_times[[#This Row],[53]]),"DNF",CONCATENATE(RANK(rounds_cum_time[[#This Row],[53]],rounds_cum_time[53],1),"."))</f>
        <v>100.</v>
      </c>
      <c r="BK106" s="141" t="str">
        <f>IF(ISBLANK(laps_times[[#This Row],[54]]),"DNF",CONCATENATE(RANK(rounds_cum_time[[#This Row],[54]],rounds_cum_time[54],1),"."))</f>
        <v>101.</v>
      </c>
      <c r="BL106" s="141" t="str">
        <f>IF(ISBLANK(laps_times[[#This Row],[55]]),"DNF",CONCATENATE(RANK(rounds_cum_time[[#This Row],[55]],rounds_cum_time[55],1),"."))</f>
        <v>101.</v>
      </c>
      <c r="BM106" s="141" t="str">
        <f>IF(ISBLANK(laps_times[[#This Row],[56]]),"DNF",CONCATENATE(RANK(rounds_cum_time[[#This Row],[56]],rounds_cum_time[56],1),"."))</f>
        <v>101.</v>
      </c>
      <c r="BN106" s="141" t="str">
        <f>IF(ISBLANK(laps_times[[#This Row],[57]]),"DNF",CONCATENATE(RANK(rounds_cum_time[[#This Row],[57]],rounds_cum_time[57],1),"."))</f>
        <v>101.</v>
      </c>
      <c r="BO106" s="141" t="str">
        <f>IF(ISBLANK(laps_times[[#This Row],[58]]),"DNF",CONCATENATE(RANK(rounds_cum_time[[#This Row],[58]],rounds_cum_time[58],1),"."))</f>
        <v>101.</v>
      </c>
      <c r="BP106" s="141" t="str">
        <f>IF(ISBLANK(laps_times[[#This Row],[59]]),"DNF",CONCATENATE(RANK(rounds_cum_time[[#This Row],[59]],rounds_cum_time[59],1),"."))</f>
        <v>101.</v>
      </c>
      <c r="BQ106" s="141" t="str">
        <f>IF(ISBLANK(laps_times[[#This Row],[60]]),"DNF",CONCATENATE(RANK(rounds_cum_time[[#This Row],[60]],rounds_cum_time[60],1),"."))</f>
        <v>101.</v>
      </c>
      <c r="BR106" s="141" t="str">
        <f>IF(ISBLANK(laps_times[[#This Row],[61]]),"DNF",CONCATENATE(RANK(rounds_cum_time[[#This Row],[61]],rounds_cum_time[61],1),"."))</f>
        <v>101.</v>
      </c>
      <c r="BS106" s="141" t="str">
        <f>IF(ISBLANK(laps_times[[#This Row],[62]]),"DNF",CONCATENATE(RANK(rounds_cum_time[[#This Row],[62]],rounds_cum_time[62],1),"."))</f>
        <v>101.</v>
      </c>
      <c r="BT106" s="142" t="str">
        <f>IF(ISBLANK(laps_times[[#This Row],[63]]),"DNF",CONCATENATE(RANK(rounds_cum_time[[#This Row],[63]],rounds_cum_time[63],1),"."))</f>
        <v>101.</v>
      </c>
    </row>
    <row r="107" spans="2:72" x14ac:dyDescent="0.2">
      <c r="B107" s="130">
        <f>laps_times[[#This Row],[poř]]</f>
        <v>102</v>
      </c>
      <c r="C107" s="140">
        <f>laps_times[[#This Row],[s.č.]]</f>
        <v>32</v>
      </c>
      <c r="D107" s="131" t="str">
        <f>laps_times[[#This Row],[jméno]]</f>
        <v>Chudý Luboš</v>
      </c>
      <c r="E107" s="132">
        <f>laps_times[[#This Row],[roč]]</f>
        <v>1966</v>
      </c>
      <c r="F107" s="132" t="str">
        <f>laps_times[[#This Row],[kat]]</f>
        <v>M4</v>
      </c>
      <c r="G107" s="132">
        <f>laps_times[[#This Row],[poř_kat]]</f>
        <v>23</v>
      </c>
      <c r="H107" s="131" t="str">
        <f>IF(ISBLANK(laps_times[[#This Row],[klub]]),"-",laps_times[[#This Row],[klub]])</f>
        <v>Instalatér-Tábor</v>
      </c>
      <c r="I107" s="134">
        <f>laps_times[[#This Row],[celk. čas]]</f>
        <v>0.17981465277777778</v>
      </c>
      <c r="J107" s="141" t="str">
        <f>IF(ISBLANK(laps_times[[#This Row],[1]]),"DNF",CONCATENATE(RANK(rounds_cum_time[[#This Row],[1]],rounds_cum_time[1],1),"."))</f>
        <v>88.</v>
      </c>
      <c r="K107" s="141" t="str">
        <f>IF(ISBLANK(laps_times[[#This Row],[2]]),"DNF",CONCATENATE(RANK(rounds_cum_time[[#This Row],[2]],rounds_cum_time[2],1),"."))</f>
        <v>83.</v>
      </c>
      <c r="L107" s="141" t="str">
        <f>IF(ISBLANK(laps_times[[#This Row],[3]]),"DNF",CONCATENATE(RANK(rounds_cum_time[[#This Row],[3]],rounds_cum_time[3],1),"."))</f>
        <v>83.</v>
      </c>
      <c r="M107" s="141" t="str">
        <f>IF(ISBLANK(laps_times[[#This Row],[4]]),"DNF",CONCATENATE(RANK(rounds_cum_time[[#This Row],[4]],rounds_cum_time[4],1),"."))</f>
        <v>85.</v>
      </c>
      <c r="N107" s="141" t="str">
        <f>IF(ISBLANK(laps_times[[#This Row],[5]]),"DNF",CONCATENATE(RANK(rounds_cum_time[[#This Row],[5]],rounds_cum_time[5],1),"."))</f>
        <v>90.</v>
      </c>
      <c r="O107" s="141" t="str">
        <f>IF(ISBLANK(laps_times[[#This Row],[6]]),"DNF",CONCATENATE(RANK(rounds_cum_time[[#This Row],[6]],rounds_cum_time[6],1),"."))</f>
        <v>92.</v>
      </c>
      <c r="P107" s="141" t="str">
        <f>IF(ISBLANK(laps_times[[#This Row],[7]]),"DNF",CONCATENATE(RANK(rounds_cum_time[[#This Row],[7]],rounds_cum_time[7],1),"."))</f>
        <v>92.</v>
      </c>
      <c r="Q107" s="141" t="str">
        <f>IF(ISBLANK(laps_times[[#This Row],[8]]),"DNF",CONCATENATE(RANK(rounds_cum_time[[#This Row],[8]],rounds_cum_time[8],1),"."))</f>
        <v>91.</v>
      </c>
      <c r="R107" s="141" t="str">
        <f>IF(ISBLANK(laps_times[[#This Row],[9]]),"DNF",CONCATENATE(RANK(rounds_cum_time[[#This Row],[9]],rounds_cum_time[9],1),"."))</f>
        <v>90.</v>
      </c>
      <c r="S107" s="141" t="str">
        <f>IF(ISBLANK(laps_times[[#This Row],[10]]),"DNF",CONCATENATE(RANK(rounds_cum_time[[#This Row],[10]],rounds_cum_time[10],1),"."))</f>
        <v>90.</v>
      </c>
      <c r="T107" s="141" t="str">
        <f>IF(ISBLANK(laps_times[[#This Row],[11]]),"DNF",CONCATENATE(RANK(rounds_cum_time[[#This Row],[11]],rounds_cum_time[11],1),"."))</f>
        <v>87.</v>
      </c>
      <c r="U107" s="141" t="str">
        <f>IF(ISBLANK(laps_times[[#This Row],[12]]),"DNF",CONCATENATE(RANK(rounds_cum_time[[#This Row],[12]],rounds_cum_time[12],1),"."))</f>
        <v>87.</v>
      </c>
      <c r="V107" s="141" t="str">
        <f>IF(ISBLANK(laps_times[[#This Row],[13]]),"DNF",CONCATENATE(RANK(rounds_cum_time[[#This Row],[13]],rounds_cum_time[13],1),"."))</f>
        <v>101.</v>
      </c>
      <c r="W107" s="141" t="str">
        <f>IF(ISBLANK(laps_times[[#This Row],[14]]),"DNF",CONCATENATE(RANK(rounds_cum_time[[#This Row],[14]],rounds_cum_time[14],1),"."))</f>
        <v>100.</v>
      </c>
      <c r="X107" s="141" t="str">
        <f>IF(ISBLANK(laps_times[[#This Row],[15]]),"DNF",CONCATENATE(RANK(rounds_cum_time[[#This Row],[15]],rounds_cum_time[15],1),"."))</f>
        <v>99.</v>
      </c>
      <c r="Y107" s="141" t="str">
        <f>IF(ISBLANK(laps_times[[#This Row],[16]]),"DNF",CONCATENATE(RANK(rounds_cum_time[[#This Row],[16]],rounds_cum_time[16],1),"."))</f>
        <v>98.</v>
      </c>
      <c r="Z107" s="141" t="str">
        <f>IF(ISBLANK(laps_times[[#This Row],[17]]),"DNF",CONCATENATE(RANK(rounds_cum_time[[#This Row],[17]],rounds_cum_time[17],1),"."))</f>
        <v>98.</v>
      </c>
      <c r="AA107" s="141" t="str">
        <f>IF(ISBLANK(laps_times[[#This Row],[18]]),"DNF",CONCATENATE(RANK(rounds_cum_time[[#This Row],[18]],rounds_cum_time[18],1),"."))</f>
        <v>98.</v>
      </c>
      <c r="AB107" s="141" t="str">
        <f>IF(ISBLANK(laps_times[[#This Row],[19]]),"DNF",CONCATENATE(RANK(rounds_cum_time[[#This Row],[19]],rounds_cum_time[19],1),"."))</f>
        <v>97.</v>
      </c>
      <c r="AC107" s="141" t="str">
        <f>IF(ISBLANK(laps_times[[#This Row],[20]]),"DNF",CONCATENATE(RANK(rounds_cum_time[[#This Row],[20]],rounds_cum_time[20],1),"."))</f>
        <v>97.</v>
      </c>
      <c r="AD107" s="141" t="str">
        <f>IF(ISBLANK(laps_times[[#This Row],[21]]),"DNF",CONCATENATE(RANK(rounds_cum_time[[#This Row],[21]],rounds_cum_time[21],1),"."))</f>
        <v>96.</v>
      </c>
      <c r="AE107" s="141" t="str">
        <f>IF(ISBLANK(laps_times[[#This Row],[22]]),"DNF",CONCATENATE(RANK(rounds_cum_time[[#This Row],[22]],rounds_cum_time[22],1),"."))</f>
        <v>96.</v>
      </c>
      <c r="AF107" s="141" t="str">
        <f>IF(ISBLANK(laps_times[[#This Row],[23]]),"DNF",CONCATENATE(RANK(rounds_cum_time[[#This Row],[23]],rounds_cum_time[23],1),"."))</f>
        <v>97.</v>
      </c>
      <c r="AG107" s="141" t="str">
        <f>IF(ISBLANK(laps_times[[#This Row],[24]]),"DNF",CONCATENATE(RANK(rounds_cum_time[[#This Row],[24]],rounds_cum_time[24],1),"."))</f>
        <v>100.</v>
      </c>
      <c r="AH107" s="141" t="str">
        <f>IF(ISBLANK(laps_times[[#This Row],[25]]),"DNF",CONCATENATE(RANK(rounds_cum_time[[#This Row],[25]],rounds_cum_time[25],1),"."))</f>
        <v>99.</v>
      </c>
      <c r="AI107" s="141" t="str">
        <f>IF(ISBLANK(laps_times[[#This Row],[26]]),"DNF",CONCATENATE(RANK(rounds_cum_time[[#This Row],[26]],rounds_cum_time[26],1),"."))</f>
        <v>101.</v>
      </c>
      <c r="AJ107" s="141" t="str">
        <f>IF(ISBLANK(laps_times[[#This Row],[27]]),"DNF",CONCATENATE(RANK(rounds_cum_time[[#This Row],[27]],rounds_cum_time[27],1),"."))</f>
        <v>100.</v>
      </c>
      <c r="AK107" s="141" t="str">
        <f>IF(ISBLANK(laps_times[[#This Row],[28]]),"DNF",CONCATENATE(RANK(rounds_cum_time[[#This Row],[28]],rounds_cum_time[28],1),"."))</f>
        <v>101.</v>
      </c>
      <c r="AL107" s="141" t="str">
        <f>IF(ISBLANK(laps_times[[#This Row],[29]]),"DNF",CONCATENATE(RANK(rounds_cum_time[[#This Row],[29]],rounds_cum_time[29],1),"."))</f>
        <v>100.</v>
      </c>
      <c r="AM107" s="141" t="str">
        <f>IF(ISBLANK(laps_times[[#This Row],[30]]),"DNF",CONCATENATE(RANK(rounds_cum_time[[#This Row],[30]],rounds_cum_time[30],1),"."))</f>
        <v>100.</v>
      </c>
      <c r="AN107" s="141" t="str">
        <f>IF(ISBLANK(laps_times[[#This Row],[31]]),"DNF",CONCATENATE(RANK(rounds_cum_time[[#This Row],[31]],rounds_cum_time[31],1),"."))</f>
        <v>99.</v>
      </c>
      <c r="AO107" s="141" t="str">
        <f>IF(ISBLANK(laps_times[[#This Row],[32]]),"DNF",CONCATENATE(RANK(rounds_cum_time[[#This Row],[32]],rounds_cum_time[32],1),"."))</f>
        <v>100.</v>
      </c>
      <c r="AP107" s="141" t="str">
        <f>IF(ISBLANK(laps_times[[#This Row],[33]]),"DNF",CONCATENATE(RANK(rounds_cum_time[[#This Row],[33]],rounds_cum_time[33],1),"."))</f>
        <v>99.</v>
      </c>
      <c r="AQ107" s="141" t="str">
        <f>IF(ISBLANK(laps_times[[#This Row],[34]]),"DNF",CONCATENATE(RANK(rounds_cum_time[[#This Row],[34]],rounds_cum_time[34],1),"."))</f>
        <v>100.</v>
      </c>
      <c r="AR107" s="141" t="str">
        <f>IF(ISBLANK(laps_times[[#This Row],[35]]),"DNF",CONCATENATE(RANK(rounds_cum_time[[#This Row],[35]],rounds_cum_time[35],1),"."))</f>
        <v>100.</v>
      </c>
      <c r="AS107" s="141" t="str">
        <f>IF(ISBLANK(laps_times[[#This Row],[36]]),"DNF",CONCATENATE(RANK(rounds_cum_time[[#This Row],[36]],rounds_cum_time[36],1),"."))</f>
        <v>101.</v>
      </c>
      <c r="AT107" s="141" t="str">
        <f>IF(ISBLANK(laps_times[[#This Row],[37]]),"DNF",CONCATENATE(RANK(rounds_cum_time[[#This Row],[37]],rounds_cum_time[37],1),"."))</f>
        <v>103.</v>
      </c>
      <c r="AU107" s="141" t="str">
        <f>IF(ISBLANK(laps_times[[#This Row],[38]]),"DNF",CONCATENATE(RANK(rounds_cum_time[[#This Row],[38]],rounds_cum_time[38],1),"."))</f>
        <v>103.</v>
      </c>
      <c r="AV107" s="141" t="str">
        <f>IF(ISBLANK(laps_times[[#This Row],[39]]),"DNF",CONCATENATE(RANK(rounds_cum_time[[#This Row],[39]],rounds_cum_time[39],1),"."))</f>
        <v>104.</v>
      </c>
      <c r="AW107" s="141" t="str">
        <f>IF(ISBLANK(laps_times[[#This Row],[40]]),"DNF",CONCATENATE(RANK(rounds_cum_time[[#This Row],[40]],rounds_cum_time[40],1),"."))</f>
        <v>104.</v>
      </c>
      <c r="AX107" s="141" t="str">
        <f>IF(ISBLANK(laps_times[[#This Row],[41]]),"DNF",CONCATENATE(RANK(rounds_cum_time[[#This Row],[41]],rounds_cum_time[41],1),"."))</f>
        <v>104.</v>
      </c>
      <c r="AY107" s="141" t="str">
        <f>IF(ISBLANK(laps_times[[#This Row],[42]]),"DNF",CONCATENATE(RANK(rounds_cum_time[[#This Row],[42]],rounds_cum_time[42],1),"."))</f>
        <v>104.</v>
      </c>
      <c r="AZ107" s="141" t="str">
        <f>IF(ISBLANK(laps_times[[#This Row],[43]]),"DNF",CONCATENATE(RANK(rounds_cum_time[[#This Row],[43]],rounds_cum_time[43],1),"."))</f>
        <v>104.</v>
      </c>
      <c r="BA107" s="141" t="str">
        <f>IF(ISBLANK(laps_times[[#This Row],[44]]),"DNF",CONCATENATE(RANK(rounds_cum_time[[#This Row],[44]],rounds_cum_time[44],1),"."))</f>
        <v>105.</v>
      </c>
      <c r="BB107" s="141" t="str">
        <f>IF(ISBLANK(laps_times[[#This Row],[45]]),"DNF",CONCATENATE(RANK(rounds_cum_time[[#This Row],[45]],rounds_cum_time[45],1),"."))</f>
        <v>107.</v>
      </c>
      <c r="BC107" s="141" t="str">
        <f>IF(ISBLANK(laps_times[[#This Row],[46]]),"DNF",CONCATENATE(RANK(rounds_cum_time[[#This Row],[46]],rounds_cum_time[46],1),"."))</f>
        <v>107.</v>
      </c>
      <c r="BD107" s="141" t="str">
        <f>IF(ISBLANK(laps_times[[#This Row],[47]]),"DNF",CONCATENATE(RANK(rounds_cum_time[[#This Row],[47]],rounds_cum_time[47],1),"."))</f>
        <v>107.</v>
      </c>
      <c r="BE107" s="141" t="str">
        <f>IF(ISBLANK(laps_times[[#This Row],[48]]),"DNF",CONCATENATE(RANK(rounds_cum_time[[#This Row],[48]],rounds_cum_time[48],1),"."))</f>
        <v>107.</v>
      </c>
      <c r="BF107" s="141" t="str">
        <f>IF(ISBLANK(laps_times[[#This Row],[49]]),"DNF",CONCATENATE(RANK(rounds_cum_time[[#This Row],[49]],rounds_cum_time[49],1),"."))</f>
        <v>105.</v>
      </c>
      <c r="BG107" s="141" t="str">
        <f>IF(ISBLANK(laps_times[[#This Row],[50]]),"DNF",CONCATENATE(RANK(rounds_cum_time[[#This Row],[50]],rounds_cum_time[50],1),"."))</f>
        <v>105.</v>
      </c>
      <c r="BH107" s="141" t="str">
        <f>IF(ISBLANK(laps_times[[#This Row],[51]]),"DNF",CONCATENATE(RANK(rounds_cum_time[[#This Row],[51]],rounds_cum_time[51],1),"."))</f>
        <v>105.</v>
      </c>
      <c r="BI107" s="141" t="str">
        <f>IF(ISBLANK(laps_times[[#This Row],[52]]),"DNF",CONCATENATE(RANK(rounds_cum_time[[#This Row],[52]],rounds_cum_time[52],1),"."))</f>
        <v>105.</v>
      </c>
      <c r="BJ107" s="141" t="str">
        <f>IF(ISBLANK(laps_times[[#This Row],[53]]),"DNF",CONCATENATE(RANK(rounds_cum_time[[#This Row],[53]],rounds_cum_time[53],1),"."))</f>
        <v>105.</v>
      </c>
      <c r="BK107" s="141" t="str">
        <f>IF(ISBLANK(laps_times[[#This Row],[54]]),"DNF",CONCATENATE(RANK(rounds_cum_time[[#This Row],[54]],rounds_cum_time[54],1),"."))</f>
        <v>105.</v>
      </c>
      <c r="BL107" s="141" t="str">
        <f>IF(ISBLANK(laps_times[[#This Row],[55]]),"DNF",CONCATENATE(RANK(rounds_cum_time[[#This Row],[55]],rounds_cum_time[55],1),"."))</f>
        <v>105.</v>
      </c>
      <c r="BM107" s="141" t="str">
        <f>IF(ISBLANK(laps_times[[#This Row],[56]]),"DNF",CONCATENATE(RANK(rounds_cum_time[[#This Row],[56]],rounds_cum_time[56],1),"."))</f>
        <v>105.</v>
      </c>
      <c r="BN107" s="141" t="str">
        <f>IF(ISBLANK(laps_times[[#This Row],[57]]),"DNF",CONCATENATE(RANK(rounds_cum_time[[#This Row],[57]],rounds_cum_time[57],1),"."))</f>
        <v>104.</v>
      </c>
      <c r="BO107" s="141" t="str">
        <f>IF(ISBLANK(laps_times[[#This Row],[58]]),"DNF",CONCATENATE(RANK(rounds_cum_time[[#This Row],[58]],rounds_cum_time[58],1),"."))</f>
        <v>103.</v>
      </c>
      <c r="BP107" s="141" t="str">
        <f>IF(ISBLANK(laps_times[[#This Row],[59]]),"DNF",CONCATENATE(RANK(rounds_cum_time[[#This Row],[59]],rounds_cum_time[59],1),"."))</f>
        <v>102.</v>
      </c>
      <c r="BQ107" s="141" t="str">
        <f>IF(ISBLANK(laps_times[[#This Row],[60]]),"DNF",CONCATENATE(RANK(rounds_cum_time[[#This Row],[60]],rounds_cum_time[60],1),"."))</f>
        <v>102.</v>
      </c>
      <c r="BR107" s="141" t="str">
        <f>IF(ISBLANK(laps_times[[#This Row],[61]]),"DNF",CONCATENATE(RANK(rounds_cum_time[[#This Row],[61]],rounds_cum_time[61],1),"."))</f>
        <v>102.</v>
      </c>
      <c r="BS107" s="141" t="str">
        <f>IF(ISBLANK(laps_times[[#This Row],[62]]),"DNF",CONCATENATE(RANK(rounds_cum_time[[#This Row],[62]],rounds_cum_time[62],1),"."))</f>
        <v>102.</v>
      </c>
      <c r="BT107" s="142" t="str">
        <f>IF(ISBLANK(laps_times[[#This Row],[63]]),"DNF",CONCATENATE(RANK(rounds_cum_time[[#This Row],[63]],rounds_cum_time[63],1),"."))</f>
        <v>102.</v>
      </c>
    </row>
    <row r="108" spans="2:72" x14ac:dyDescent="0.2">
      <c r="B108" s="130">
        <f>laps_times[[#This Row],[poř]]</f>
        <v>103</v>
      </c>
      <c r="C108" s="140">
        <f>laps_times[[#This Row],[s.č.]]</f>
        <v>5</v>
      </c>
      <c r="D108" s="131" t="str">
        <f>laps_times[[#This Row],[jméno]]</f>
        <v>Podmelová Vilma</v>
      </c>
      <c r="E108" s="132">
        <f>laps_times[[#This Row],[roč]]</f>
        <v>1962</v>
      </c>
      <c r="F108" s="132" t="str">
        <f>laps_times[[#This Row],[kat]]</f>
        <v>Z2</v>
      </c>
      <c r="G108" s="132">
        <f>laps_times[[#This Row],[poř_kat]]</f>
        <v>8</v>
      </c>
      <c r="H108" s="131" t="str">
        <f>IF(ISBLANK(laps_times[[#This Row],[klub]]),"-",laps_times[[#This Row],[klub]])</f>
        <v>AC Moravská Slavia Brno</v>
      </c>
      <c r="I108" s="134">
        <f>laps_times[[#This Row],[celk. čas]]</f>
        <v>0.17990831018518519</v>
      </c>
      <c r="J108" s="141" t="str">
        <f>IF(ISBLANK(laps_times[[#This Row],[1]]),"DNF",CONCATENATE(RANK(rounds_cum_time[[#This Row],[1]],rounds_cum_time[1],1),"."))</f>
        <v>47.</v>
      </c>
      <c r="K108" s="141" t="str">
        <f>IF(ISBLANK(laps_times[[#This Row],[2]]),"DNF",CONCATENATE(RANK(rounds_cum_time[[#This Row],[2]],rounds_cum_time[2],1),"."))</f>
        <v>65.</v>
      </c>
      <c r="L108" s="141" t="str">
        <f>IF(ISBLANK(laps_times[[#This Row],[3]]),"DNF",CONCATENATE(RANK(rounds_cum_time[[#This Row],[3]],rounds_cum_time[3],1),"."))</f>
        <v>68.</v>
      </c>
      <c r="M108" s="141" t="str">
        <f>IF(ISBLANK(laps_times[[#This Row],[4]]),"DNF",CONCATENATE(RANK(rounds_cum_time[[#This Row],[4]],rounds_cum_time[4],1),"."))</f>
        <v>69.</v>
      </c>
      <c r="N108" s="141" t="str">
        <f>IF(ISBLANK(laps_times[[#This Row],[5]]),"DNF",CONCATENATE(RANK(rounds_cum_time[[#This Row],[5]],rounds_cum_time[5],1),"."))</f>
        <v>72.</v>
      </c>
      <c r="O108" s="141" t="str">
        <f>IF(ISBLANK(laps_times[[#This Row],[6]]),"DNF",CONCATENATE(RANK(rounds_cum_time[[#This Row],[6]],rounds_cum_time[6],1),"."))</f>
        <v>76.</v>
      </c>
      <c r="P108" s="141" t="str">
        <f>IF(ISBLANK(laps_times[[#This Row],[7]]),"DNF",CONCATENATE(RANK(rounds_cum_time[[#This Row],[7]],rounds_cum_time[7],1),"."))</f>
        <v>77.</v>
      </c>
      <c r="Q108" s="141" t="str">
        <f>IF(ISBLANK(laps_times[[#This Row],[8]]),"DNF",CONCATENATE(RANK(rounds_cum_time[[#This Row],[8]],rounds_cum_time[8],1),"."))</f>
        <v>78.</v>
      </c>
      <c r="R108" s="141" t="str">
        <f>IF(ISBLANK(laps_times[[#This Row],[9]]),"DNF",CONCATENATE(RANK(rounds_cum_time[[#This Row],[9]],rounds_cum_time[9],1),"."))</f>
        <v>82.</v>
      </c>
      <c r="S108" s="141" t="str">
        <f>IF(ISBLANK(laps_times[[#This Row],[10]]),"DNF",CONCATENATE(RANK(rounds_cum_time[[#This Row],[10]],rounds_cum_time[10],1),"."))</f>
        <v>82.</v>
      </c>
      <c r="T108" s="141" t="str">
        <f>IF(ISBLANK(laps_times[[#This Row],[11]]),"DNF",CONCATENATE(RANK(rounds_cum_time[[#This Row],[11]],rounds_cum_time[11],1),"."))</f>
        <v>84.</v>
      </c>
      <c r="U108" s="141" t="str">
        <f>IF(ISBLANK(laps_times[[#This Row],[12]]),"DNF",CONCATENATE(RANK(rounds_cum_time[[#This Row],[12]],rounds_cum_time[12],1),"."))</f>
        <v>84.</v>
      </c>
      <c r="V108" s="141" t="str">
        <f>IF(ISBLANK(laps_times[[#This Row],[13]]),"DNF",CONCATENATE(RANK(rounds_cum_time[[#This Row],[13]],rounds_cum_time[13],1),"."))</f>
        <v>86.</v>
      </c>
      <c r="W108" s="141" t="str">
        <f>IF(ISBLANK(laps_times[[#This Row],[14]]),"DNF",CONCATENATE(RANK(rounds_cum_time[[#This Row],[14]],rounds_cum_time[14],1),"."))</f>
        <v>87.</v>
      </c>
      <c r="X108" s="141" t="str">
        <f>IF(ISBLANK(laps_times[[#This Row],[15]]),"DNF",CONCATENATE(RANK(rounds_cum_time[[#This Row],[15]],rounds_cum_time[15],1),"."))</f>
        <v>88.</v>
      </c>
      <c r="Y108" s="141" t="str">
        <f>IF(ISBLANK(laps_times[[#This Row],[16]]),"DNF",CONCATENATE(RANK(rounds_cum_time[[#This Row],[16]],rounds_cum_time[16],1),"."))</f>
        <v>89.</v>
      </c>
      <c r="Z108" s="141" t="str">
        <f>IF(ISBLANK(laps_times[[#This Row],[17]]),"DNF",CONCATENATE(RANK(rounds_cum_time[[#This Row],[17]],rounds_cum_time[17],1),"."))</f>
        <v>89.</v>
      </c>
      <c r="AA108" s="141" t="str">
        <f>IF(ISBLANK(laps_times[[#This Row],[18]]),"DNF",CONCATENATE(RANK(rounds_cum_time[[#This Row],[18]],rounds_cum_time[18],1),"."))</f>
        <v>89.</v>
      </c>
      <c r="AB108" s="141" t="str">
        <f>IF(ISBLANK(laps_times[[#This Row],[19]]),"DNF",CONCATENATE(RANK(rounds_cum_time[[#This Row],[19]],rounds_cum_time[19],1),"."))</f>
        <v>89.</v>
      </c>
      <c r="AC108" s="141" t="str">
        <f>IF(ISBLANK(laps_times[[#This Row],[20]]),"DNF",CONCATENATE(RANK(rounds_cum_time[[#This Row],[20]],rounds_cum_time[20],1),"."))</f>
        <v>89.</v>
      </c>
      <c r="AD108" s="141" t="str">
        <f>IF(ISBLANK(laps_times[[#This Row],[21]]),"DNF",CONCATENATE(RANK(rounds_cum_time[[#This Row],[21]],rounds_cum_time[21],1),"."))</f>
        <v>90.</v>
      </c>
      <c r="AE108" s="141" t="str">
        <f>IF(ISBLANK(laps_times[[#This Row],[22]]),"DNF",CONCATENATE(RANK(rounds_cum_time[[#This Row],[22]],rounds_cum_time[22],1),"."))</f>
        <v>92.</v>
      </c>
      <c r="AF108" s="141" t="str">
        <f>IF(ISBLANK(laps_times[[#This Row],[23]]),"DNF",CONCATENATE(RANK(rounds_cum_time[[#This Row],[23]],rounds_cum_time[23],1),"."))</f>
        <v>93.</v>
      </c>
      <c r="AG108" s="141" t="str">
        <f>IF(ISBLANK(laps_times[[#This Row],[24]]),"DNF",CONCATENATE(RANK(rounds_cum_time[[#This Row],[24]],rounds_cum_time[24],1),"."))</f>
        <v>94.</v>
      </c>
      <c r="AH108" s="141" t="str">
        <f>IF(ISBLANK(laps_times[[#This Row],[25]]),"DNF",CONCATENATE(RANK(rounds_cum_time[[#This Row],[25]],rounds_cum_time[25],1),"."))</f>
        <v>94.</v>
      </c>
      <c r="AI108" s="141" t="str">
        <f>IF(ISBLANK(laps_times[[#This Row],[26]]),"DNF",CONCATENATE(RANK(rounds_cum_time[[#This Row],[26]],rounds_cum_time[26],1),"."))</f>
        <v>94.</v>
      </c>
      <c r="AJ108" s="141" t="str">
        <f>IF(ISBLANK(laps_times[[#This Row],[27]]),"DNF",CONCATENATE(RANK(rounds_cum_time[[#This Row],[27]],rounds_cum_time[27],1),"."))</f>
        <v>94.</v>
      </c>
      <c r="AK108" s="141" t="str">
        <f>IF(ISBLANK(laps_times[[#This Row],[28]]),"DNF",CONCATENATE(RANK(rounds_cum_time[[#This Row],[28]],rounds_cum_time[28],1),"."))</f>
        <v>95.</v>
      </c>
      <c r="AL108" s="141" t="str">
        <f>IF(ISBLANK(laps_times[[#This Row],[29]]),"DNF",CONCATENATE(RANK(rounds_cum_time[[#This Row],[29]],rounds_cum_time[29],1),"."))</f>
        <v>96.</v>
      </c>
      <c r="AM108" s="141" t="str">
        <f>IF(ISBLANK(laps_times[[#This Row],[30]]),"DNF",CONCATENATE(RANK(rounds_cum_time[[#This Row],[30]],rounds_cum_time[30],1),"."))</f>
        <v>98.</v>
      </c>
      <c r="AN108" s="141" t="str">
        <f>IF(ISBLANK(laps_times[[#This Row],[31]]),"DNF",CONCATENATE(RANK(rounds_cum_time[[#This Row],[31]],rounds_cum_time[31],1),"."))</f>
        <v>98.</v>
      </c>
      <c r="AO108" s="141" t="str">
        <f>IF(ISBLANK(laps_times[[#This Row],[32]]),"DNF",CONCATENATE(RANK(rounds_cum_time[[#This Row],[32]],rounds_cum_time[32],1),"."))</f>
        <v>98.</v>
      </c>
      <c r="AP108" s="141" t="str">
        <f>IF(ISBLANK(laps_times[[#This Row],[33]]),"DNF",CONCATENATE(RANK(rounds_cum_time[[#This Row],[33]],rounds_cum_time[33],1),"."))</f>
        <v>105.</v>
      </c>
      <c r="AQ108" s="141" t="str">
        <f>IF(ISBLANK(laps_times[[#This Row],[34]]),"DNF",CONCATENATE(RANK(rounds_cum_time[[#This Row],[34]],rounds_cum_time[34],1),"."))</f>
        <v>105.</v>
      </c>
      <c r="AR108" s="141" t="str">
        <f>IF(ISBLANK(laps_times[[#This Row],[35]]),"DNF",CONCATENATE(RANK(rounds_cum_time[[#This Row],[35]],rounds_cum_time[35],1),"."))</f>
        <v>105.</v>
      </c>
      <c r="AS108" s="141" t="str">
        <f>IF(ISBLANK(laps_times[[#This Row],[36]]),"DNF",CONCATENATE(RANK(rounds_cum_time[[#This Row],[36]],rounds_cum_time[36],1),"."))</f>
        <v>105.</v>
      </c>
      <c r="AT108" s="141" t="str">
        <f>IF(ISBLANK(laps_times[[#This Row],[37]]),"DNF",CONCATENATE(RANK(rounds_cum_time[[#This Row],[37]],rounds_cum_time[37],1),"."))</f>
        <v>105.</v>
      </c>
      <c r="AU108" s="141" t="str">
        <f>IF(ISBLANK(laps_times[[#This Row],[38]]),"DNF",CONCATENATE(RANK(rounds_cum_time[[#This Row],[38]],rounds_cum_time[38],1),"."))</f>
        <v>105.</v>
      </c>
      <c r="AV108" s="141" t="str">
        <f>IF(ISBLANK(laps_times[[#This Row],[39]]),"DNF",CONCATENATE(RANK(rounds_cum_time[[#This Row],[39]],rounds_cum_time[39],1),"."))</f>
        <v>105.</v>
      </c>
      <c r="AW108" s="141" t="str">
        <f>IF(ISBLANK(laps_times[[#This Row],[40]]),"DNF",CONCATENATE(RANK(rounds_cum_time[[#This Row],[40]],rounds_cum_time[40],1),"."))</f>
        <v>105.</v>
      </c>
      <c r="AX108" s="141" t="str">
        <f>IF(ISBLANK(laps_times[[#This Row],[41]]),"DNF",CONCATENATE(RANK(rounds_cum_time[[#This Row],[41]],rounds_cum_time[41],1),"."))</f>
        <v>105.</v>
      </c>
      <c r="AY108" s="141" t="str">
        <f>IF(ISBLANK(laps_times[[#This Row],[42]]),"DNF",CONCATENATE(RANK(rounds_cum_time[[#This Row],[42]],rounds_cum_time[42],1),"."))</f>
        <v>105.</v>
      </c>
      <c r="AZ108" s="141" t="str">
        <f>IF(ISBLANK(laps_times[[#This Row],[43]]),"DNF",CONCATENATE(RANK(rounds_cum_time[[#This Row],[43]],rounds_cum_time[43],1),"."))</f>
        <v>106.</v>
      </c>
      <c r="BA108" s="141" t="str">
        <f>IF(ISBLANK(laps_times[[#This Row],[44]]),"DNF",CONCATENATE(RANK(rounds_cum_time[[#This Row],[44]],rounds_cum_time[44],1),"."))</f>
        <v>104.</v>
      </c>
      <c r="BB108" s="141" t="str">
        <f>IF(ISBLANK(laps_times[[#This Row],[45]]),"DNF",CONCATENATE(RANK(rounds_cum_time[[#This Row],[45]],rounds_cum_time[45],1),"."))</f>
        <v>104.</v>
      </c>
      <c r="BC108" s="141" t="str">
        <f>IF(ISBLANK(laps_times[[#This Row],[46]]),"DNF",CONCATENATE(RANK(rounds_cum_time[[#This Row],[46]],rounds_cum_time[46],1),"."))</f>
        <v>104.</v>
      </c>
      <c r="BD108" s="141" t="str">
        <f>IF(ISBLANK(laps_times[[#This Row],[47]]),"DNF",CONCATENATE(RANK(rounds_cum_time[[#This Row],[47]],rounds_cum_time[47],1),"."))</f>
        <v>104.</v>
      </c>
      <c r="BE108" s="141" t="str">
        <f>IF(ISBLANK(laps_times[[#This Row],[48]]),"DNF",CONCATENATE(RANK(rounds_cum_time[[#This Row],[48]],rounds_cum_time[48],1),"."))</f>
        <v>105.</v>
      </c>
      <c r="BF108" s="141" t="str">
        <f>IF(ISBLANK(laps_times[[#This Row],[49]]),"DNF",CONCATENATE(RANK(rounds_cum_time[[#This Row],[49]],rounds_cum_time[49],1),"."))</f>
        <v>103.</v>
      </c>
      <c r="BG108" s="141" t="str">
        <f>IF(ISBLANK(laps_times[[#This Row],[50]]),"DNF",CONCATENATE(RANK(rounds_cum_time[[#This Row],[50]],rounds_cum_time[50],1),"."))</f>
        <v>103.</v>
      </c>
      <c r="BH108" s="141" t="str">
        <f>IF(ISBLANK(laps_times[[#This Row],[51]]),"DNF",CONCATENATE(RANK(rounds_cum_time[[#This Row],[51]],rounds_cum_time[51],1),"."))</f>
        <v>103.</v>
      </c>
      <c r="BI108" s="141" t="str">
        <f>IF(ISBLANK(laps_times[[#This Row],[52]]),"DNF",CONCATENATE(RANK(rounds_cum_time[[#This Row],[52]],rounds_cum_time[52],1),"."))</f>
        <v>102.</v>
      </c>
      <c r="BJ108" s="141" t="str">
        <f>IF(ISBLANK(laps_times[[#This Row],[53]]),"DNF",CONCATENATE(RANK(rounds_cum_time[[#This Row],[53]],rounds_cum_time[53],1),"."))</f>
        <v>103.</v>
      </c>
      <c r="BK108" s="141" t="str">
        <f>IF(ISBLANK(laps_times[[#This Row],[54]]),"DNF",CONCATENATE(RANK(rounds_cum_time[[#This Row],[54]],rounds_cum_time[54],1),"."))</f>
        <v>102.</v>
      </c>
      <c r="BL108" s="141" t="str">
        <f>IF(ISBLANK(laps_times[[#This Row],[55]]),"DNF",CONCATENATE(RANK(rounds_cum_time[[#This Row],[55]],rounds_cum_time[55],1),"."))</f>
        <v>102.</v>
      </c>
      <c r="BM108" s="141" t="str">
        <f>IF(ISBLANK(laps_times[[#This Row],[56]]),"DNF",CONCATENATE(RANK(rounds_cum_time[[#This Row],[56]],rounds_cum_time[56],1),"."))</f>
        <v>103.</v>
      </c>
      <c r="BN108" s="141" t="str">
        <f>IF(ISBLANK(laps_times[[#This Row],[57]]),"DNF",CONCATENATE(RANK(rounds_cum_time[[#This Row],[57]],rounds_cum_time[57],1),"."))</f>
        <v>103.</v>
      </c>
      <c r="BO108" s="141" t="str">
        <f>IF(ISBLANK(laps_times[[#This Row],[58]]),"DNF",CONCATENATE(RANK(rounds_cum_time[[#This Row],[58]],rounds_cum_time[58],1),"."))</f>
        <v>104.</v>
      </c>
      <c r="BP108" s="141" t="str">
        <f>IF(ISBLANK(laps_times[[#This Row],[59]]),"DNF",CONCATENATE(RANK(rounds_cum_time[[#This Row],[59]],rounds_cum_time[59],1),"."))</f>
        <v>103.</v>
      </c>
      <c r="BQ108" s="141" t="str">
        <f>IF(ISBLANK(laps_times[[#This Row],[60]]),"DNF",CONCATENATE(RANK(rounds_cum_time[[#This Row],[60]],rounds_cum_time[60],1),"."))</f>
        <v>103.</v>
      </c>
      <c r="BR108" s="141" t="str">
        <f>IF(ISBLANK(laps_times[[#This Row],[61]]),"DNF",CONCATENATE(RANK(rounds_cum_time[[#This Row],[61]],rounds_cum_time[61],1),"."))</f>
        <v>103.</v>
      </c>
      <c r="BS108" s="141" t="str">
        <f>IF(ISBLANK(laps_times[[#This Row],[62]]),"DNF",CONCATENATE(RANK(rounds_cum_time[[#This Row],[62]],rounds_cum_time[62],1),"."))</f>
        <v>103.</v>
      </c>
      <c r="BT108" s="142" t="str">
        <f>IF(ISBLANK(laps_times[[#This Row],[63]]),"DNF",CONCATENATE(RANK(rounds_cum_time[[#This Row],[63]],rounds_cum_time[63],1),"."))</f>
        <v>103.</v>
      </c>
    </row>
    <row r="109" spans="2:72" x14ac:dyDescent="0.2">
      <c r="B109" s="130">
        <f>laps_times[[#This Row],[poř]]</f>
        <v>104</v>
      </c>
      <c r="C109" s="140">
        <f>laps_times[[#This Row],[s.č.]]</f>
        <v>77</v>
      </c>
      <c r="D109" s="131" t="str">
        <f>laps_times[[#This Row],[jméno]]</f>
        <v>Vlčková Kateřina</v>
      </c>
      <c r="E109" s="132">
        <f>laps_times[[#This Row],[roč]]</f>
        <v>1977</v>
      </c>
      <c r="F109" s="132" t="str">
        <f>laps_times[[#This Row],[kat]]</f>
        <v>Z2</v>
      </c>
      <c r="G109" s="132">
        <f>laps_times[[#This Row],[poř_kat]]</f>
        <v>9</v>
      </c>
      <c r="H109" s="131" t="str">
        <f>IF(ISBLANK(laps_times[[#This Row],[klub]]),"-",laps_times[[#This Row],[klub]])</f>
        <v>BezvaÚči</v>
      </c>
      <c r="I109" s="134">
        <f>laps_times[[#This Row],[celk. čas]]</f>
        <v>0.18083590277777775</v>
      </c>
      <c r="J109" s="141" t="str">
        <f>IF(ISBLANK(laps_times[[#This Row],[1]]),"DNF",CONCATENATE(RANK(rounds_cum_time[[#This Row],[1]],rounds_cum_time[1],1),"."))</f>
        <v>87.</v>
      </c>
      <c r="K109" s="141" t="str">
        <f>IF(ISBLANK(laps_times[[#This Row],[2]]),"DNF",CONCATENATE(RANK(rounds_cum_time[[#This Row],[2]],rounds_cum_time[2],1),"."))</f>
        <v>95.</v>
      </c>
      <c r="L109" s="141" t="str">
        <f>IF(ISBLANK(laps_times[[#This Row],[3]]),"DNF",CONCATENATE(RANK(rounds_cum_time[[#This Row],[3]],rounds_cum_time[3],1),"."))</f>
        <v>97.</v>
      </c>
      <c r="M109" s="141" t="str">
        <f>IF(ISBLANK(laps_times[[#This Row],[4]]),"DNF",CONCATENATE(RANK(rounds_cum_time[[#This Row],[4]],rounds_cum_time[4],1),"."))</f>
        <v>99.</v>
      </c>
      <c r="N109" s="141" t="str">
        <f>IF(ISBLANK(laps_times[[#This Row],[5]]),"DNF",CONCATENATE(RANK(rounds_cum_time[[#This Row],[5]],rounds_cum_time[5],1),"."))</f>
        <v>99.</v>
      </c>
      <c r="O109" s="141" t="str">
        <f>IF(ISBLANK(laps_times[[#This Row],[6]]),"DNF",CONCATENATE(RANK(rounds_cum_time[[#This Row],[6]],rounds_cum_time[6],1),"."))</f>
        <v>99.</v>
      </c>
      <c r="P109" s="141" t="str">
        <f>IF(ISBLANK(laps_times[[#This Row],[7]]),"DNF",CONCATENATE(RANK(rounds_cum_time[[#This Row],[7]],rounds_cum_time[7],1),"."))</f>
        <v>100.</v>
      </c>
      <c r="Q109" s="141" t="str">
        <f>IF(ISBLANK(laps_times[[#This Row],[8]]),"DNF",CONCATENATE(RANK(rounds_cum_time[[#This Row],[8]],rounds_cum_time[8],1),"."))</f>
        <v>100.</v>
      </c>
      <c r="R109" s="141" t="str">
        <f>IF(ISBLANK(laps_times[[#This Row],[9]]),"DNF",CONCATENATE(RANK(rounds_cum_time[[#This Row],[9]],rounds_cum_time[9],1),"."))</f>
        <v>100.</v>
      </c>
      <c r="S109" s="141" t="str">
        <f>IF(ISBLANK(laps_times[[#This Row],[10]]),"DNF",CONCATENATE(RANK(rounds_cum_time[[#This Row],[10]],rounds_cum_time[10],1),"."))</f>
        <v>99.</v>
      </c>
      <c r="T109" s="141" t="str">
        <f>IF(ISBLANK(laps_times[[#This Row],[11]]),"DNF",CONCATENATE(RANK(rounds_cum_time[[#This Row],[11]],rounds_cum_time[11],1),"."))</f>
        <v>99.</v>
      </c>
      <c r="U109" s="141" t="str">
        <f>IF(ISBLANK(laps_times[[#This Row],[12]]),"DNF",CONCATENATE(RANK(rounds_cum_time[[#This Row],[12]],rounds_cum_time[12],1),"."))</f>
        <v>99.</v>
      </c>
      <c r="V109" s="141" t="str">
        <f>IF(ISBLANK(laps_times[[#This Row],[13]]),"DNF",CONCATENATE(RANK(rounds_cum_time[[#This Row],[13]],rounds_cum_time[13],1),"."))</f>
        <v>98.</v>
      </c>
      <c r="W109" s="141" t="str">
        <f>IF(ISBLANK(laps_times[[#This Row],[14]]),"DNF",CONCATENATE(RANK(rounds_cum_time[[#This Row],[14]],rounds_cum_time[14],1),"."))</f>
        <v>98.</v>
      </c>
      <c r="X109" s="141" t="str">
        <f>IF(ISBLANK(laps_times[[#This Row],[15]]),"DNF",CONCATENATE(RANK(rounds_cum_time[[#This Row],[15]],rounds_cum_time[15],1),"."))</f>
        <v>98.</v>
      </c>
      <c r="Y109" s="141" t="str">
        <f>IF(ISBLANK(laps_times[[#This Row],[16]]),"DNF",CONCATENATE(RANK(rounds_cum_time[[#This Row],[16]],rounds_cum_time[16],1),"."))</f>
        <v>99.</v>
      </c>
      <c r="Z109" s="141" t="str">
        <f>IF(ISBLANK(laps_times[[#This Row],[17]]),"DNF",CONCATENATE(RANK(rounds_cum_time[[#This Row],[17]],rounds_cum_time[17],1),"."))</f>
        <v>99.</v>
      </c>
      <c r="AA109" s="141" t="str">
        <f>IF(ISBLANK(laps_times[[#This Row],[18]]),"DNF",CONCATENATE(RANK(rounds_cum_time[[#This Row],[18]],rounds_cum_time[18],1),"."))</f>
        <v>99.</v>
      </c>
      <c r="AB109" s="141" t="str">
        <f>IF(ISBLANK(laps_times[[#This Row],[19]]),"DNF",CONCATENATE(RANK(rounds_cum_time[[#This Row],[19]],rounds_cum_time[19],1),"."))</f>
        <v>99.</v>
      </c>
      <c r="AC109" s="141" t="str">
        <f>IF(ISBLANK(laps_times[[#This Row],[20]]),"DNF",CONCATENATE(RANK(rounds_cum_time[[#This Row],[20]],rounds_cum_time[20],1),"."))</f>
        <v>100.</v>
      </c>
      <c r="AD109" s="141" t="str">
        <f>IF(ISBLANK(laps_times[[#This Row],[21]]),"DNF",CONCATENATE(RANK(rounds_cum_time[[#This Row],[21]],rounds_cum_time[21],1),"."))</f>
        <v>100.</v>
      </c>
      <c r="AE109" s="141" t="str">
        <f>IF(ISBLANK(laps_times[[#This Row],[22]]),"DNF",CONCATENATE(RANK(rounds_cum_time[[#This Row],[22]],rounds_cum_time[22],1),"."))</f>
        <v>101.</v>
      </c>
      <c r="AF109" s="141" t="str">
        <f>IF(ISBLANK(laps_times[[#This Row],[23]]),"DNF",CONCATENATE(RANK(rounds_cum_time[[#This Row],[23]],rounds_cum_time[23],1),"."))</f>
        <v>101.</v>
      </c>
      <c r="AG109" s="141" t="str">
        <f>IF(ISBLANK(laps_times[[#This Row],[24]]),"DNF",CONCATENATE(RANK(rounds_cum_time[[#This Row],[24]],rounds_cum_time[24],1),"."))</f>
        <v>101.</v>
      </c>
      <c r="AH109" s="141" t="str">
        <f>IF(ISBLANK(laps_times[[#This Row],[25]]),"DNF",CONCATENATE(RANK(rounds_cum_time[[#This Row],[25]],rounds_cum_time[25],1),"."))</f>
        <v>101.</v>
      </c>
      <c r="AI109" s="141" t="str">
        <f>IF(ISBLANK(laps_times[[#This Row],[26]]),"DNF",CONCATENATE(RANK(rounds_cum_time[[#This Row],[26]],rounds_cum_time[26],1),"."))</f>
        <v>100.</v>
      </c>
      <c r="AJ109" s="141" t="str">
        <f>IF(ISBLANK(laps_times[[#This Row],[27]]),"DNF",CONCATENATE(RANK(rounds_cum_time[[#This Row],[27]],rounds_cum_time[27],1),"."))</f>
        <v>101.</v>
      </c>
      <c r="AK109" s="141" t="str">
        <f>IF(ISBLANK(laps_times[[#This Row],[28]]),"DNF",CONCATENATE(RANK(rounds_cum_time[[#This Row],[28]],rounds_cum_time[28],1),"."))</f>
        <v>100.</v>
      </c>
      <c r="AL109" s="141" t="str">
        <f>IF(ISBLANK(laps_times[[#This Row],[29]]),"DNF",CONCATENATE(RANK(rounds_cum_time[[#This Row],[29]],rounds_cum_time[29],1),"."))</f>
        <v>102.</v>
      </c>
      <c r="AM109" s="141" t="str">
        <f>IF(ISBLANK(laps_times[[#This Row],[30]]),"DNF",CONCATENATE(RANK(rounds_cum_time[[#This Row],[30]],rounds_cum_time[30],1),"."))</f>
        <v>102.</v>
      </c>
      <c r="AN109" s="141" t="str">
        <f>IF(ISBLANK(laps_times[[#This Row],[31]]),"DNF",CONCATENATE(RANK(rounds_cum_time[[#This Row],[31]],rounds_cum_time[31],1),"."))</f>
        <v>103.</v>
      </c>
      <c r="AO109" s="141" t="str">
        <f>IF(ISBLANK(laps_times[[#This Row],[32]]),"DNF",CONCATENATE(RANK(rounds_cum_time[[#This Row],[32]],rounds_cum_time[32],1),"."))</f>
        <v>103.</v>
      </c>
      <c r="AP109" s="141" t="str">
        <f>IF(ISBLANK(laps_times[[#This Row],[33]]),"DNF",CONCATENATE(RANK(rounds_cum_time[[#This Row],[33]],rounds_cum_time[33],1),"."))</f>
        <v>101.</v>
      </c>
      <c r="AQ109" s="141" t="str">
        <f>IF(ISBLANK(laps_times[[#This Row],[34]]),"DNF",CONCATENATE(RANK(rounds_cum_time[[#This Row],[34]],rounds_cum_time[34],1),"."))</f>
        <v>101.</v>
      </c>
      <c r="AR109" s="141" t="str">
        <f>IF(ISBLANK(laps_times[[#This Row],[35]]),"DNF",CONCATENATE(RANK(rounds_cum_time[[#This Row],[35]],rounds_cum_time[35],1),"."))</f>
        <v>101.</v>
      </c>
      <c r="AS109" s="141" t="str">
        <f>IF(ISBLANK(laps_times[[#This Row],[36]]),"DNF",CONCATENATE(RANK(rounds_cum_time[[#This Row],[36]],rounds_cum_time[36],1),"."))</f>
        <v>103.</v>
      </c>
      <c r="AT109" s="141" t="str">
        <f>IF(ISBLANK(laps_times[[#This Row],[37]]),"DNF",CONCATENATE(RANK(rounds_cum_time[[#This Row],[37]],rounds_cum_time[37],1),"."))</f>
        <v>102.</v>
      </c>
      <c r="AU109" s="141" t="str">
        <f>IF(ISBLANK(laps_times[[#This Row],[38]]),"DNF",CONCATENATE(RANK(rounds_cum_time[[#This Row],[38]],rounds_cum_time[38],1),"."))</f>
        <v>102.</v>
      </c>
      <c r="AV109" s="141" t="str">
        <f>IF(ISBLANK(laps_times[[#This Row],[39]]),"DNF",CONCATENATE(RANK(rounds_cum_time[[#This Row],[39]],rounds_cum_time[39],1),"."))</f>
        <v>101.</v>
      </c>
      <c r="AW109" s="141" t="str">
        <f>IF(ISBLANK(laps_times[[#This Row],[40]]),"DNF",CONCATENATE(RANK(rounds_cum_time[[#This Row],[40]],rounds_cum_time[40],1),"."))</f>
        <v>102.</v>
      </c>
      <c r="AX109" s="141" t="str">
        <f>IF(ISBLANK(laps_times[[#This Row],[41]]),"DNF",CONCATENATE(RANK(rounds_cum_time[[#This Row],[41]],rounds_cum_time[41],1),"."))</f>
        <v>102.</v>
      </c>
      <c r="AY109" s="141" t="str">
        <f>IF(ISBLANK(laps_times[[#This Row],[42]]),"DNF",CONCATENATE(RANK(rounds_cum_time[[#This Row],[42]],rounds_cum_time[42],1),"."))</f>
        <v>102.</v>
      </c>
      <c r="AZ109" s="141" t="str">
        <f>IF(ISBLANK(laps_times[[#This Row],[43]]),"DNF",CONCATENATE(RANK(rounds_cum_time[[#This Row],[43]],rounds_cum_time[43],1),"."))</f>
        <v>102.</v>
      </c>
      <c r="BA109" s="141" t="str">
        <f>IF(ISBLANK(laps_times[[#This Row],[44]]),"DNF",CONCATENATE(RANK(rounds_cum_time[[#This Row],[44]],rounds_cum_time[44],1),"."))</f>
        <v>103.</v>
      </c>
      <c r="BB109" s="141" t="str">
        <f>IF(ISBLANK(laps_times[[#This Row],[45]]),"DNF",CONCATENATE(RANK(rounds_cum_time[[#This Row],[45]],rounds_cum_time[45],1),"."))</f>
        <v>103.</v>
      </c>
      <c r="BC109" s="141" t="str">
        <f>IF(ISBLANK(laps_times[[#This Row],[46]]),"DNF",CONCATENATE(RANK(rounds_cum_time[[#This Row],[46]],rounds_cum_time[46],1),"."))</f>
        <v>102.</v>
      </c>
      <c r="BD109" s="141" t="str">
        <f>IF(ISBLANK(laps_times[[#This Row],[47]]),"DNF",CONCATENATE(RANK(rounds_cum_time[[#This Row],[47]],rounds_cum_time[47],1),"."))</f>
        <v>103.</v>
      </c>
      <c r="BE109" s="141" t="str">
        <f>IF(ISBLANK(laps_times[[#This Row],[48]]),"DNF",CONCATENATE(RANK(rounds_cum_time[[#This Row],[48]],rounds_cum_time[48],1),"."))</f>
        <v>103.</v>
      </c>
      <c r="BF109" s="141" t="str">
        <f>IF(ISBLANK(laps_times[[#This Row],[49]]),"DNF",CONCATENATE(RANK(rounds_cum_time[[#This Row],[49]],rounds_cum_time[49],1),"."))</f>
        <v>102.</v>
      </c>
      <c r="BG109" s="141" t="str">
        <f>IF(ISBLANK(laps_times[[#This Row],[50]]),"DNF",CONCATENATE(RANK(rounds_cum_time[[#This Row],[50]],rounds_cum_time[50],1),"."))</f>
        <v>102.</v>
      </c>
      <c r="BH109" s="141" t="str">
        <f>IF(ISBLANK(laps_times[[#This Row],[51]]),"DNF",CONCATENATE(RANK(rounds_cum_time[[#This Row],[51]],rounds_cum_time[51],1),"."))</f>
        <v>102.</v>
      </c>
      <c r="BI109" s="141" t="str">
        <f>IF(ISBLANK(laps_times[[#This Row],[52]]),"DNF",CONCATENATE(RANK(rounds_cum_time[[#This Row],[52]],rounds_cum_time[52],1),"."))</f>
        <v>104.</v>
      </c>
      <c r="BJ109" s="141" t="str">
        <f>IF(ISBLANK(laps_times[[#This Row],[53]]),"DNF",CONCATENATE(RANK(rounds_cum_time[[#This Row],[53]],rounds_cum_time[53],1),"."))</f>
        <v>104.</v>
      </c>
      <c r="BK109" s="141" t="str">
        <f>IF(ISBLANK(laps_times[[#This Row],[54]]),"DNF",CONCATENATE(RANK(rounds_cum_time[[#This Row],[54]],rounds_cum_time[54],1),"."))</f>
        <v>104.</v>
      </c>
      <c r="BL109" s="141" t="str">
        <f>IF(ISBLANK(laps_times[[#This Row],[55]]),"DNF",CONCATENATE(RANK(rounds_cum_time[[#This Row],[55]],rounds_cum_time[55],1),"."))</f>
        <v>104.</v>
      </c>
      <c r="BM109" s="141" t="str">
        <f>IF(ISBLANK(laps_times[[#This Row],[56]]),"DNF",CONCATENATE(RANK(rounds_cum_time[[#This Row],[56]],rounds_cum_time[56],1),"."))</f>
        <v>102.</v>
      </c>
      <c r="BN109" s="141" t="str">
        <f>IF(ISBLANK(laps_times[[#This Row],[57]]),"DNF",CONCATENATE(RANK(rounds_cum_time[[#This Row],[57]],rounds_cum_time[57],1),"."))</f>
        <v>102.</v>
      </c>
      <c r="BO109" s="141" t="str">
        <f>IF(ISBLANK(laps_times[[#This Row],[58]]),"DNF",CONCATENATE(RANK(rounds_cum_time[[#This Row],[58]],rounds_cum_time[58],1),"."))</f>
        <v>102.</v>
      </c>
      <c r="BP109" s="141" t="str">
        <f>IF(ISBLANK(laps_times[[#This Row],[59]]),"DNF",CONCATENATE(RANK(rounds_cum_time[[#This Row],[59]],rounds_cum_time[59],1),"."))</f>
        <v>104.</v>
      </c>
      <c r="BQ109" s="141" t="str">
        <f>IF(ISBLANK(laps_times[[#This Row],[60]]),"DNF",CONCATENATE(RANK(rounds_cum_time[[#This Row],[60]],rounds_cum_time[60],1),"."))</f>
        <v>105.</v>
      </c>
      <c r="BR109" s="141" t="str">
        <f>IF(ISBLANK(laps_times[[#This Row],[61]]),"DNF",CONCATENATE(RANK(rounds_cum_time[[#This Row],[61]],rounds_cum_time[61],1),"."))</f>
        <v>104.</v>
      </c>
      <c r="BS109" s="141" t="str">
        <f>IF(ISBLANK(laps_times[[#This Row],[62]]),"DNF",CONCATENATE(RANK(rounds_cum_time[[#This Row],[62]],rounds_cum_time[62],1),"."))</f>
        <v>104.</v>
      </c>
      <c r="BT109" s="142" t="str">
        <f>IF(ISBLANK(laps_times[[#This Row],[63]]),"DNF",CONCATENATE(RANK(rounds_cum_time[[#This Row],[63]],rounds_cum_time[63],1),"."))</f>
        <v>104.</v>
      </c>
    </row>
    <row r="110" spans="2:72" x14ac:dyDescent="0.2">
      <c r="B110" s="130">
        <v>105</v>
      </c>
      <c r="C110" s="140">
        <f>laps_times[[#This Row],[s.č.]]</f>
        <v>2</v>
      </c>
      <c r="D110" s="131" t="str">
        <f>laps_times[[#This Row],[jméno]]</f>
        <v>Kroer</v>
      </c>
      <c r="E110" s="132">
        <f>laps_times[[#This Row],[roč]]</f>
        <v>1959</v>
      </c>
      <c r="F110" s="132" t="str">
        <f>laps_times[[#This Row],[kat]]</f>
        <v>M4</v>
      </c>
      <c r="G110" s="132">
        <f>laps_times[[#This Row],[poř_kat]]</f>
        <v>24</v>
      </c>
      <c r="H110" s="146" t="str">
        <f>IF(ISBLANK(laps_times[[#This Row],[klub]]),"-",laps_times[[#This Row],[klub]])</f>
        <v>100 Marathon Club Austria</v>
      </c>
      <c r="I110" s="134">
        <f>laps_times[[#This Row],[celk. čas]]</f>
        <v>0.18304369212962965</v>
      </c>
      <c r="J110" s="141" t="str">
        <f>IF(ISBLANK(laps_times[[#This Row],[1]]),"DNF",CONCATENATE(RANK(rounds_cum_time[[#This Row],[1]],rounds_cum_time[1],1),"."))</f>
        <v>113.</v>
      </c>
      <c r="K110" s="141" t="str">
        <f>IF(ISBLANK(laps_times[[#This Row],[2]]),"DNF",CONCATENATE(RANK(rounds_cum_time[[#This Row],[2]],rounds_cum_time[2],1),"."))</f>
        <v>110.</v>
      </c>
      <c r="L110" s="141" t="str">
        <f>IF(ISBLANK(laps_times[[#This Row],[3]]),"DNF",CONCATENATE(RANK(rounds_cum_time[[#This Row],[3]],rounds_cum_time[3],1),"."))</f>
        <v>108.</v>
      </c>
      <c r="M110" s="141" t="str">
        <f>IF(ISBLANK(laps_times[[#This Row],[4]]),"DNF",CONCATENATE(RANK(rounds_cum_time[[#This Row],[4]],rounds_cum_time[4],1),"."))</f>
        <v>106.</v>
      </c>
      <c r="N110" s="141" t="str">
        <f>IF(ISBLANK(laps_times[[#This Row],[5]]),"DNF",CONCATENATE(RANK(rounds_cum_time[[#This Row],[5]],rounds_cum_time[5],1),"."))</f>
        <v>104.</v>
      </c>
      <c r="O110" s="141" t="str">
        <f>IF(ISBLANK(laps_times[[#This Row],[6]]),"DNF",CONCATENATE(RANK(rounds_cum_time[[#This Row],[6]],rounds_cum_time[6],1),"."))</f>
        <v>102.</v>
      </c>
      <c r="P110" s="141" t="str">
        <f>IF(ISBLANK(laps_times[[#This Row],[7]]),"DNF",CONCATENATE(RANK(rounds_cum_time[[#This Row],[7]],rounds_cum_time[7],1),"."))</f>
        <v>102.</v>
      </c>
      <c r="Q110" s="141" t="str">
        <f>IF(ISBLANK(laps_times[[#This Row],[8]]),"DNF",CONCATENATE(RANK(rounds_cum_time[[#This Row],[8]],rounds_cum_time[8],1),"."))</f>
        <v>102.</v>
      </c>
      <c r="R110" s="141" t="str">
        <f>IF(ISBLANK(laps_times[[#This Row],[9]]),"DNF",CONCATENATE(RANK(rounds_cum_time[[#This Row],[9]],rounds_cum_time[9],1),"."))</f>
        <v>102.</v>
      </c>
      <c r="S110" s="141" t="str">
        <f>IF(ISBLANK(laps_times[[#This Row],[10]]),"DNF",CONCATENATE(RANK(rounds_cum_time[[#This Row],[10]],rounds_cum_time[10],1),"."))</f>
        <v>102.</v>
      </c>
      <c r="T110" s="141" t="str">
        <f>IF(ISBLANK(laps_times[[#This Row],[11]]),"DNF",CONCATENATE(RANK(rounds_cum_time[[#This Row],[11]],rounds_cum_time[11],1),"."))</f>
        <v>102.</v>
      </c>
      <c r="U110" s="141" t="str">
        <f>IF(ISBLANK(laps_times[[#This Row],[12]]),"DNF",CONCATENATE(RANK(rounds_cum_time[[#This Row],[12]],rounds_cum_time[12],1),"."))</f>
        <v>101.</v>
      </c>
      <c r="V110" s="141" t="str">
        <f>IF(ISBLANK(laps_times[[#This Row],[13]]),"DNF",CONCATENATE(RANK(rounds_cum_time[[#This Row],[13]],rounds_cum_time[13],1),"."))</f>
        <v>100.</v>
      </c>
      <c r="W110" s="141" t="str">
        <f>IF(ISBLANK(laps_times[[#This Row],[14]]),"DNF",CONCATENATE(RANK(rounds_cum_time[[#This Row],[14]],rounds_cum_time[14],1),"."))</f>
        <v>101.</v>
      </c>
      <c r="X110" s="141" t="str">
        <f>IF(ISBLANK(laps_times[[#This Row],[15]]),"DNF",CONCATENATE(RANK(rounds_cum_time[[#This Row],[15]],rounds_cum_time[15],1),"."))</f>
        <v>101.</v>
      </c>
      <c r="Y110" s="141" t="str">
        <f>IF(ISBLANK(laps_times[[#This Row],[16]]),"DNF",CONCATENATE(RANK(rounds_cum_time[[#This Row],[16]],rounds_cum_time[16],1),"."))</f>
        <v>101.</v>
      </c>
      <c r="Z110" s="141" t="str">
        <f>IF(ISBLANK(laps_times[[#This Row],[17]]),"DNF",CONCATENATE(RANK(rounds_cum_time[[#This Row],[17]],rounds_cum_time[17],1),"."))</f>
        <v>101.</v>
      </c>
      <c r="AA110" s="141" t="str">
        <f>IF(ISBLANK(laps_times[[#This Row],[18]]),"DNF",CONCATENATE(RANK(rounds_cum_time[[#This Row],[18]],rounds_cum_time[18],1),"."))</f>
        <v>102.</v>
      </c>
      <c r="AB110" s="141" t="str">
        <f>IF(ISBLANK(laps_times[[#This Row],[19]]),"DNF",CONCATENATE(RANK(rounds_cum_time[[#This Row],[19]],rounds_cum_time[19],1),"."))</f>
        <v>102.</v>
      </c>
      <c r="AC110" s="141" t="str">
        <f>IF(ISBLANK(laps_times[[#This Row],[20]]),"DNF",CONCATENATE(RANK(rounds_cum_time[[#This Row],[20]],rounds_cum_time[20],1),"."))</f>
        <v>102.</v>
      </c>
      <c r="AD110" s="141" t="str">
        <f>IF(ISBLANK(laps_times[[#This Row],[21]]),"DNF",CONCATENATE(RANK(rounds_cum_time[[#This Row],[21]],rounds_cum_time[21],1),"."))</f>
        <v>102.</v>
      </c>
      <c r="AE110" s="141" t="str">
        <f>IF(ISBLANK(laps_times[[#This Row],[22]]),"DNF",CONCATENATE(RANK(rounds_cum_time[[#This Row],[22]],rounds_cum_time[22],1),"."))</f>
        <v>102.</v>
      </c>
      <c r="AF110" s="141" t="str">
        <f>IF(ISBLANK(laps_times[[#This Row],[23]]),"DNF",CONCATENATE(RANK(rounds_cum_time[[#This Row],[23]],rounds_cum_time[23],1),"."))</f>
        <v>102.</v>
      </c>
      <c r="AG110" s="141" t="str">
        <f>IF(ISBLANK(laps_times[[#This Row],[24]]),"DNF",CONCATENATE(RANK(rounds_cum_time[[#This Row],[24]],rounds_cum_time[24],1),"."))</f>
        <v>103.</v>
      </c>
      <c r="AH110" s="141" t="str">
        <f>IF(ISBLANK(laps_times[[#This Row],[25]]),"DNF",CONCATENATE(RANK(rounds_cum_time[[#This Row],[25]],rounds_cum_time[25],1),"."))</f>
        <v>103.</v>
      </c>
      <c r="AI110" s="141" t="str">
        <f>IF(ISBLANK(laps_times[[#This Row],[26]]),"DNF",CONCATENATE(RANK(rounds_cum_time[[#This Row],[26]],rounds_cum_time[26],1),"."))</f>
        <v>103.</v>
      </c>
      <c r="AJ110" s="141" t="str">
        <f>IF(ISBLANK(laps_times[[#This Row],[27]]),"DNF",CONCATENATE(RANK(rounds_cum_time[[#This Row],[27]],rounds_cum_time[27],1),"."))</f>
        <v>103.</v>
      </c>
      <c r="AK110" s="141" t="str">
        <f>IF(ISBLANK(laps_times[[#This Row],[28]]),"DNF",CONCATENATE(RANK(rounds_cum_time[[#This Row],[28]],rounds_cum_time[28],1),"."))</f>
        <v>103.</v>
      </c>
      <c r="AL110" s="141" t="str">
        <f>IF(ISBLANK(laps_times[[#This Row],[29]]),"DNF",CONCATENATE(RANK(rounds_cum_time[[#This Row],[29]],rounds_cum_time[29],1),"."))</f>
        <v>104.</v>
      </c>
      <c r="AM110" s="141" t="str">
        <f>IF(ISBLANK(laps_times[[#This Row],[30]]),"DNF",CONCATENATE(RANK(rounds_cum_time[[#This Row],[30]],rounds_cum_time[30],1),"."))</f>
        <v>105.</v>
      </c>
      <c r="AN110" s="141" t="str">
        <f>IF(ISBLANK(laps_times[[#This Row],[31]]),"DNF",CONCATENATE(RANK(rounds_cum_time[[#This Row],[31]],rounds_cum_time[31],1),"."))</f>
        <v>105.</v>
      </c>
      <c r="AO110" s="141" t="str">
        <f>IF(ISBLANK(laps_times[[#This Row],[32]]),"DNF",CONCATENATE(RANK(rounds_cum_time[[#This Row],[32]],rounds_cum_time[32],1),"."))</f>
        <v>106.</v>
      </c>
      <c r="AP110" s="141" t="str">
        <f>IF(ISBLANK(laps_times[[#This Row],[33]]),"DNF",CONCATENATE(RANK(rounds_cum_time[[#This Row],[33]],rounds_cum_time[33],1),"."))</f>
        <v>106.</v>
      </c>
      <c r="AQ110" s="141" t="str">
        <f>IF(ISBLANK(laps_times[[#This Row],[34]]),"DNF",CONCATENATE(RANK(rounds_cum_time[[#This Row],[34]],rounds_cum_time[34],1),"."))</f>
        <v>106.</v>
      </c>
      <c r="AR110" s="141" t="str">
        <f>IF(ISBLANK(laps_times[[#This Row],[35]]),"DNF",CONCATENATE(RANK(rounds_cum_time[[#This Row],[35]],rounds_cum_time[35],1),"."))</f>
        <v>106.</v>
      </c>
      <c r="AS110" s="141" t="str">
        <f>IF(ISBLANK(laps_times[[#This Row],[36]]),"DNF",CONCATENATE(RANK(rounds_cum_time[[#This Row],[36]],rounds_cum_time[36],1),"."))</f>
        <v>106.</v>
      </c>
      <c r="AT110" s="141" t="str">
        <f>IF(ISBLANK(laps_times[[#This Row],[37]]),"DNF",CONCATENATE(RANK(rounds_cum_time[[#This Row],[37]],rounds_cum_time[37],1),"."))</f>
        <v>106.</v>
      </c>
      <c r="AU110" s="141" t="str">
        <f>IF(ISBLANK(laps_times[[#This Row],[38]]),"DNF",CONCATENATE(RANK(rounds_cum_time[[#This Row],[38]],rounds_cum_time[38],1),"."))</f>
        <v>106.</v>
      </c>
      <c r="AV110" s="141" t="str">
        <f>IF(ISBLANK(laps_times[[#This Row],[39]]),"DNF",CONCATENATE(RANK(rounds_cum_time[[#This Row],[39]],rounds_cum_time[39],1),"."))</f>
        <v>106.</v>
      </c>
      <c r="AW110" s="141" t="str">
        <f>IF(ISBLANK(laps_times[[#This Row],[40]]),"DNF",CONCATENATE(RANK(rounds_cum_time[[#This Row],[40]],rounds_cum_time[40],1),"."))</f>
        <v>106.</v>
      </c>
      <c r="AX110" s="141" t="str">
        <f>IF(ISBLANK(laps_times[[#This Row],[41]]),"DNF",CONCATENATE(RANK(rounds_cum_time[[#This Row],[41]],rounds_cum_time[41],1),"."))</f>
        <v>106.</v>
      </c>
      <c r="AY110" s="141" t="str">
        <f>IF(ISBLANK(laps_times[[#This Row],[42]]),"DNF",CONCATENATE(RANK(rounds_cum_time[[#This Row],[42]],rounds_cum_time[42],1),"."))</f>
        <v>106.</v>
      </c>
      <c r="AZ110" s="141" t="str">
        <f>IF(ISBLANK(laps_times[[#This Row],[43]]),"DNF",CONCATENATE(RANK(rounds_cum_time[[#This Row],[43]],rounds_cum_time[43],1),"."))</f>
        <v>105.</v>
      </c>
      <c r="BA110" s="141" t="str">
        <f>IF(ISBLANK(laps_times[[#This Row],[44]]),"DNF",CONCATENATE(RANK(rounds_cum_time[[#This Row],[44]],rounds_cum_time[44],1),"."))</f>
        <v>106.</v>
      </c>
      <c r="BB110" s="141" t="str">
        <f>IF(ISBLANK(laps_times[[#This Row],[45]]),"DNF",CONCATENATE(RANK(rounds_cum_time[[#This Row],[45]],rounds_cum_time[45],1),"."))</f>
        <v>105.</v>
      </c>
      <c r="BC110" s="141" t="str">
        <f>IF(ISBLANK(laps_times[[#This Row],[46]]),"DNF",CONCATENATE(RANK(rounds_cum_time[[#This Row],[46]],rounds_cum_time[46],1),"."))</f>
        <v>106.</v>
      </c>
      <c r="BD110" s="141" t="str">
        <f>IF(ISBLANK(laps_times[[#This Row],[47]]),"DNF",CONCATENATE(RANK(rounds_cum_time[[#This Row],[47]],rounds_cum_time[47],1),"."))</f>
        <v>106.</v>
      </c>
      <c r="BE110" s="141" t="str">
        <f>IF(ISBLANK(laps_times[[#This Row],[48]]),"DNF",CONCATENATE(RANK(rounds_cum_time[[#This Row],[48]],rounds_cum_time[48],1),"."))</f>
        <v>106.</v>
      </c>
      <c r="BF110" s="141" t="str">
        <f>IF(ISBLANK(laps_times[[#This Row],[49]]),"DNF",CONCATENATE(RANK(rounds_cum_time[[#This Row],[49]],rounds_cum_time[49],1),"."))</f>
        <v>104.</v>
      </c>
      <c r="BG110" s="141" t="str">
        <f>IF(ISBLANK(laps_times[[#This Row],[50]]),"DNF",CONCATENATE(RANK(rounds_cum_time[[#This Row],[50]],rounds_cum_time[50],1),"."))</f>
        <v>104.</v>
      </c>
      <c r="BH110" s="141" t="str">
        <f>IF(ISBLANK(laps_times[[#This Row],[51]]),"DNF",CONCATENATE(RANK(rounds_cum_time[[#This Row],[51]],rounds_cum_time[51],1),"."))</f>
        <v>104.</v>
      </c>
      <c r="BI110" s="141" t="str">
        <f>IF(ISBLANK(laps_times[[#This Row],[52]]),"DNF",CONCATENATE(RANK(rounds_cum_time[[#This Row],[52]],rounds_cum_time[52],1),"."))</f>
        <v>103.</v>
      </c>
      <c r="BJ110" s="141" t="str">
        <f>IF(ISBLANK(laps_times[[#This Row],[53]]),"DNF",CONCATENATE(RANK(rounds_cum_time[[#This Row],[53]],rounds_cum_time[53],1),"."))</f>
        <v>102.</v>
      </c>
      <c r="BK110" s="141" t="str">
        <f>IF(ISBLANK(laps_times[[#This Row],[54]]),"DNF",CONCATENATE(RANK(rounds_cum_time[[#This Row],[54]],rounds_cum_time[54],1),"."))</f>
        <v>103.</v>
      </c>
      <c r="BL110" s="141" t="str">
        <f>IF(ISBLANK(laps_times[[#This Row],[55]]),"DNF",CONCATENATE(RANK(rounds_cum_time[[#This Row],[55]],rounds_cum_time[55],1),"."))</f>
        <v>103.</v>
      </c>
      <c r="BM110" s="141" t="str">
        <f>IF(ISBLANK(laps_times[[#This Row],[56]]),"DNF",CONCATENATE(RANK(rounds_cum_time[[#This Row],[56]],rounds_cum_time[56],1),"."))</f>
        <v>104.</v>
      </c>
      <c r="BN110" s="141" t="str">
        <f>IF(ISBLANK(laps_times[[#This Row],[57]]),"DNF",CONCATENATE(RANK(rounds_cum_time[[#This Row],[57]],rounds_cum_time[57],1),"."))</f>
        <v>105.</v>
      </c>
      <c r="BO110" s="141" t="str">
        <f>IF(ISBLANK(laps_times[[#This Row],[58]]),"DNF",CONCATENATE(RANK(rounds_cum_time[[#This Row],[58]],rounds_cum_time[58],1),"."))</f>
        <v>105.</v>
      </c>
      <c r="BP110" s="141" t="str">
        <f>IF(ISBLANK(laps_times[[#This Row],[59]]),"DNF",CONCATENATE(RANK(rounds_cum_time[[#This Row],[59]],rounds_cum_time[59],1),"."))</f>
        <v>105.</v>
      </c>
      <c r="BQ110" s="141" t="str">
        <f>IF(ISBLANK(laps_times[[#This Row],[60]]),"DNF",CONCATENATE(RANK(rounds_cum_time[[#This Row],[60]],rounds_cum_time[60],1),"."))</f>
        <v>104.</v>
      </c>
      <c r="BR110" s="141" t="str">
        <f>IF(ISBLANK(laps_times[[#This Row],[61]]),"DNF",CONCATENATE(RANK(rounds_cum_time[[#This Row],[61]],rounds_cum_time[61],1),"."))</f>
        <v>105.</v>
      </c>
      <c r="BS110" s="141" t="str">
        <f>IF(ISBLANK(laps_times[[#This Row],[62]]),"DNF",CONCATENATE(RANK(rounds_cum_time[[#This Row],[62]],rounds_cum_time[62],1),"."))</f>
        <v>105.</v>
      </c>
      <c r="BT110" s="142" t="str">
        <f>IF(ISBLANK(laps_times[[#This Row],[63]]),"DNF",CONCATENATE(RANK(rounds_cum_time[[#This Row],[63]],rounds_cum_time[63],1),"."))</f>
        <v>105.</v>
      </c>
    </row>
    <row r="111" spans="2:72" x14ac:dyDescent="0.2">
      <c r="B111" s="130">
        <v>106</v>
      </c>
      <c r="C111" s="140">
        <f>laps_times[[#This Row],[s.č.]]</f>
        <v>102</v>
      </c>
      <c r="D111" s="131" t="str">
        <f>laps_times[[#This Row],[jméno]]</f>
        <v>Němečková Martina</v>
      </c>
      <c r="E111" s="132">
        <f>laps_times[[#This Row],[roč]]</f>
        <v>1965</v>
      </c>
      <c r="F111" s="132" t="str">
        <f>laps_times[[#This Row],[kat]]</f>
        <v>Z2</v>
      </c>
      <c r="G111" s="132">
        <f>laps_times[[#This Row],[poř_kat]]</f>
        <v>10</v>
      </c>
      <c r="H111" s="146" t="str">
        <f>IF(ISBLANK(laps_times[[#This Row],[klub]]),"-",laps_times[[#This Row],[klub]])</f>
        <v>SK 4 DV České Budějovice</v>
      </c>
      <c r="I111" s="134">
        <f>laps_times[[#This Row],[celk. čas]]</f>
        <v>0.18325629629629628</v>
      </c>
      <c r="J111" s="141" t="str">
        <f>IF(ISBLANK(laps_times[[#This Row],[1]]),"DNF",CONCATENATE(RANK(rounds_cum_time[[#This Row],[1]],rounds_cum_time[1],1),"."))</f>
        <v>108.</v>
      </c>
      <c r="K111" s="141" t="str">
        <f>IF(ISBLANK(laps_times[[#This Row],[2]]),"DNF",CONCATENATE(RANK(rounds_cum_time[[#This Row],[2]],rounds_cum_time[2],1),"."))</f>
        <v>103.</v>
      </c>
      <c r="L111" s="141" t="str">
        <f>IF(ISBLANK(laps_times[[#This Row],[3]]),"DNF",CONCATENATE(RANK(rounds_cum_time[[#This Row],[3]],rounds_cum_time[3],1),"."))</f>
        <v>104.</v>
      </c>
      <c r="M111" s="141" t="str">
        <f>IF(ISBLANK(laps_times[[#This Row],[4]]),"DNF",CONCATENATE(RANK(rounds_cum_time[[#This Row],[4]],rounds_cum_time[4],1),"."))</f>
        <v>104.</v>
      </c>
      <c r="N111" s="141" t="str">
        <f>IF(ISBLANK(laps_times[[#This Row],[5]]),"DNF",CONCATENATE(RANK(rounds_cum_time[[#This Row],[5]],rounds_cum_time[5],1),"."))</f>
        <v>107.</v>
      </c>
      <c r="O111" s="141" t="str">
        <f>IF(ISBLANK(laps_times[[#This Row],[6]]),"DNF",CONCATENATE(RANK(rounds_cum_time[[#This Row],[6]],rounds_cum_time[6],1),"."))</f>
        <v>107.</v>
      </c>
      <c r="P111" s="141" t="str">
        <f>IF(ISBLANK(laps_times[[#This Row],[7]]),"DNF",CONCATENATE(RANK(rounds_cum_time[[#This Row],[7]],rounds_cum_time[7],1),"."))</f>
        <v>107.</v>
      </c>
      <c r="Q111" s="141" t="str">
        <f>IF(ISBLANK(laps_times[[#This Row],[8]]),"DNF",CONCATENATE(RANK(rounds_cum_time[[#This Row],[8]],rounds_cum_time[8],1),"."))</f>
        <v>107.</v>
      </c>
      <c r="R111" s="141" t="str">
        <f>IF(ISBLANK(laps_times[[#This Row],[9]]),"DNF",CONCATENATE(RANK(rounds_cum_time[[#This Row],[9]],rounds_cum_time[9],1),"."))</f>
        <v>107.</v>
      </c>
      <c r="S111" s="141" t="str">
        <f>IF(ISBLANK(laps_times[[#This Row],[10]]),"DNF",CONCATENATE(RANK(rounds_cum_time[[#This Row],[10]],rounds_cum_time[10],1),"."))</f>
        <v>108.</v>
      </c>
      <c r="T111" s="141" t="str">
        <f>IF(ISBLANK(laps_times[[#This Row],[11]]),"DNF",CONCATENATE(RANK(rounds_cum_time[[#This Row],[11]],rounds_cum_time[11],1),"."))</f>
        <v>109.</v>
      </c>
      <c r="U111" s="141" t="str">
        <f>IF(ISBLANK(laps_times[[#This Row],[12]]),"DNF",CONCATENATE(RANK(rounds_cum_time[[#This Row],[12]],rounds_cum_time[12],1),"."))</f>
        <v>110.</v>
      </c>
      <c r="V111" s="141" t="str">
        <f>IF(ISBLANK(laps_times[[#This Row],[13]]),"DNF",CONCATENATE(RANK(rounds_cum_time[[#This Row],[13]],rounds_cum_time[13],1),"."))</f>
        <v>111.</v>
      </c>
      <c r="W111" s="141" t="str">
        <f>IF(ISBLANK(laps_times[[#This Row],[14]]),"DNF",CONCATENATE(RANK(rounds_cum_time[[#This Row],[14]],rounds_cum_time[14],1),"."))</f>
        <v>112.</v>
      </c>
      <c r="X111" s="141" t="str">
        <f>IF(ISBLANK(laps_times[[#This Row],[15]]),"DNF",CONCATENATE(RANK(rounds_cum_time[[#This Row],[15]],rounds_cum_time[15],1),"."))</f>
        <v>112.</v>
      </c>
      <c r="Y111" s="141" t="str">
        <f>IF(ISBLANK(laps_times[[#This Row],[16]]),"DNF",CONCATENATE(RANK(rounds_cum_time[[#This Row],[16]],rounds_cum_time[16],1),"."))</f>
        <v>112.</v>
      </c>
      <c r="Z111" s="141" t="str">
        <f>IF(ISBLANK(laps_times[[#This Row],[17]]),"DNF",CONCATENATE(RANK(rounds_cum_time[[#This Row],[17]],rounds_cum_time[17],1),"."))</f>
        <v>112.</v>
      </c>
      <c r="AA111" s="141" t="str">
        <f>IF(ISBLANK(laps_times[[#This Row],[18]]),"DNF",CONCATENATE(RANK(rounds_cum_time[[#This Row],[18]],rounds_cum_time[18],1),"."))</f>
        <v>112.</v>
      </c>
      <c r="AB111" s="141" t="str">
        <f>IF(ISBLANK(laps_times[[#This Row],[19]]),"DNF",CONCATENATE(RANK(rounds_cum_time[[#This Row],[19]],rounds_cum_time[19],1),"."))</f>
        <v>112.</v>
      </c>
      <c r="AC111" s="141" t="str">
        <f>IF(ISBLANK(laps_times[[#This Row],[20]]),"DNF",CONCATENATE(RANK(rounds_cum_time[[#This Row],[20]],rounds_cum_time[20],1),"."))</f>
        <v>112.</v>
      </c>
      <c r="AD111" s="141" t="str">
        <f>IF(ISBLANK(laps_times[[#This Row],[21]]),"DNF",CONCATENATE(RANK(rounds_cum_time[[#This Row],[21]],rounds_cum_time[21],1),"."))</f>
        <v>112.</v>
      </c>
      <c r="AE111" s="141" t="str">
        <f>IF(ISBLANK(laps_times[[#This Row],[22]]),"DNF",CONCATENATE(RANK(rounds_cum_time[[#This Row],[22]],rounds_cum_time[22],1),"."))</f>
        <v>112.</v>
      </c>
      <c r="AF111" s="141" t="str">
        <f>IF(ISBLANK(laps_times[[#This Row],[23]]),"DNF",CONCATENATE(RANK(rounds_cum_time[[#This Row],[23]],rounds_cum_time[23],1),"."))</f>
        <v>112.</v>
      </c>
      <c r="AG111" s="141" t="str">
        <f>IF(ISBLANK(laps_times[[#This Row],[24]]),"DNF",CONCATENATE(RANK(rounds_cum_time[[#This Row],[24]],rounds_cum_time[24],1),"."))</f>
        <v>112.</v>
      </c>
      <c r="AH111" s="141" t="str">
        <f>IF(ISBLANK(laps_times[[#This Row],[25]]),"DNF",CONCATENATE(RANK(rounds_cum_time[[#This Row],[25]],rounds_cum_time[25],1),"."))</f>
        <v>112.</v>
      </c>
      <c r="AI111" s="141" t="str">
        <f>IF(ISBLANK(laps_times[[#This Row],[26]]),"DNF",CONCATENATE(RANK(rounds_cum_time[[#This Row],[26]],rounds_cum_time[26],1),"."))</f>
        <v>112.</v>
      </c>
      <c r="AJ111" s="141" t="str">
        <f>IF(ISBLANK(laps_times[[#This Row],[27]]),"DNF",CONCATENATE(RANK(rounds_cum_time[[#This Row],[27]],rounds_cum_time[27],1),"."))</f>
        <v>112.</v>
      </c>
      <c r="AK111" s="141" t="str">
        <f>IF(ISBLANK(laps_times[[#This Row],[28]]),"DNF",CONCATENATE(RANK(rounds_cum_time[[#This Row],[28]],rounds_cum_time[28],1),"."))</f>
        <v>112.</v>
      </c>
      <c r="AL111" s="141" t="str">
        <f>IF(ISBLANK(laps_times[[#This Row],[29]]),"DNF",CONCATENATE(RANK(rounds_cum_time[[#This Row],[29]],rounds_cum_time[29],1),"."))</f>
        <v>112.</v>
      </c>
      <c r="AM111" s="141" t="str">
        <f>IF(ISBLANK(laps_times[[#This Row],[30]]),"DNF",CONCATENATE(RANK(rounds_cum_time[[#This Row],[30]],rounds_cum_time[30],1),"."))</f>
        <v>112.</v>
      </c>
      <c r="AN111" s="141" t="str">
        <f>IF(ISBLANK(laps_times[[#This Row],[31]]),"DNF",CONCATENATE(RANK(rounds_cum_time[[#This Row],[31]],rounds_cum_time[31],1),"."))</f>
        <v>112.</v>
      </c>
      <c r="AO111" s="141" t="str">
        <f>IF(ISBLANK(laps_times[[#This Row],[32]]),"DNF",CONCATENATE(RANK(rounds_cum_time[[#This Row],[32]],rounds_cum_time[32],1),"."))</f>
        <v>112.</v>
      </c>
      <c r="AP111" s="141" t="str">
        <f>IF(ISBLANK(laps_times[[#This Row],[33]]),"DNF",CONCATENATE(RANK(rounds_cum_time[[#This Row],[33]],rounds_cum_time[33],1),"."))</f>
        <v>111.</v>
      </c>
      <c r="AQ111" s="141" t="str">
        <f>IF(ISBLANK(laps_times[[#This Row],[34]]),"DNF",CONCATENATE(RANK(rounds_cum_time[[#This Row],[34]],rounds_cum_time[34],1),"."))</f>
        <v>110.</v>
      </c>
      <c r="AR111" s="141" t="str">
        <f>IF(ISBLANK(laps_times[[#This Row],[35]]),"DNF",CONCATENATE(RANK(rounds_cum_time[[#This Row],[35]],rounds_cum_time[35],1),"."))</f>
        <v>110.</v>
      </c>
      <c r="AS111" s="141" t="str">
        <f>IF(ISBLANK(laps_times[[#This Row],[36]]),"DNF",CONCATENATE(RANK(rounds_cum_time[[#This Row],[36]],rounds_cum_time[36],1),"."))</f>
        <v>110.</v>
      </c>
      <c r="AT111" s="141" t="str">
        <f>IF(ISBLANK(laps_times[[#This Row],[37]]),"DNF",CONCATENATE(RANK(rounds_cum_time[[#This Row],[37]],rounds_cum_time[37],1),"."))</f>
        <v>109.</v>
      </c>
      <c r="AU111" s="141" t="str">
        <f>IF(ISBLANK(laps_times[[#This Row],[38]]),"DNF",CONCATENATE(RANK(rounds_cum_time[[#This Row],[38]],rounds_cum_time[38],1),"."))</f>
        <v>109.</v>
      </c>
      <c r="AV111" s="141" t="str">
        <f>IF(ISBLANK(laps_times[[#This Row],[39]]),"DNF",CONCATENATE(RANK(rounds_cum_time[[#This Row],[39]],rounds_cum_time[39],1),"."))</f>
        <v>109.</v>
      </c>
      <c r="AW111" s="141" t="str">
        <f>IF(ISBLANK(laps_times[[#This Row],[40]]),"DNF",CONCATENATE(RANK(rounds_cum_time[[#This Row],[40]],rounds_cum_time[40],1),"."))</f>
        <v>108.</v>
      </c>
      <c r="AX111" s="141" t="str">
        <f>IF(ISBLANK(laps_times[[#This Row],[41]]),"DNF",CONCATENATE(RANK(rounds_cum_time[[#This Row],[41]],rounds_cum_time[41],1),"."))</f>
        <v>108.</v>
      </c>
      <c r="AY111" s="141" t="str">
        <f>IF(ISBLANK(laps_times[[#This Row],[42]]),"DNF",CONCATENATE(RANK(rounds_cum_time[[#This Row],[42]],rounds_cum_time[42],1),"."))</f>
        <v>108.</v>
      </c>
      <c r="AZ111" s="141" t="str">
        <f>IF(ISBLANK(laps_times[[#This Row],[43]]),"DNF",CONCATENATE(RANK(rounds_cum_time[[#This Row],[43]],rounds_cum_time[43],1),"."))</f>
        <v>108.</v>
      </c>
      <c r="BA111" s="141" t="str">
        <f>IF(ISBLANK(laps_times[[#This Row],[44]]),"DNF",CONCATENATE(RANK(rounds_cum_time[[#This Row],[44]],rounds_cum_time[44],1),"."))</f>
        <v>111.</v>
      </c>
      <c r="BB111" s="141" t="str">
        <f>IF(ISBLANK(laps_times[[#This Row],[45]]),"DNF",CONCATENATE(RANK(rounds_cum_time[[#This Row],[45]],rounds_cum_time[45],1),"."))</f>
        <v>111.</v>
      </c>
      <c r="BC111" s="141" t="str">
        <f>IF(ISBLANK(laps_times[[#This Row],[46]]),"DNF",CONCATENATE(RANK(rounds_cum_time[[#This Row],[46]],rounds_cum_time[46],1),"."))</f>
        <v>109.</v>
      </c>
      <c r="BD111" s="141" t="str">
        <f>IF(ISBLANK(laps_times[[#This Row],[47]]),"DNF",CONCATENATE(RANK(rounds_cum_time[[#This Row],[47]],rounds_cum_time[47],1),"."))</f>
        <v>109.</v>
      </c>
      <c r="BE111" s="141" t="str">
        <f>IF(ISBLANK(laps_times[[#This Row],[48]]),"DNF",CONCATENATE(RANK(rounds_cum_time[[#This Row],[48]],rounds_cum_time[48],1),"."))</f>
        <v>109.</v>
      </c>
      <c r="BF111" s="141" t="str">
        <f>IF(ISBLANK(laps_times[[#This Row],[49]]),"DNF",CONCATENATE(RANK(rounds_cum_time[[#This Row],[49]],rounds_cum_time[49],1),"."))</f>
        <v>107.</v>
      </c>
      <c r="BG111" s="141" t="str">
        <f>IF(ISBLANK(laps_times[[#This Row],[50]]),"DNF",CONCATENATE(RANK(rounds_cum_time[[#This Row],[50]],rounds_cum_time[50],1),"."))</f>
        <v>107.</v>
      </c>
      <c r="BH111" s="141" t="str">
        <f>IF(ISBLANK(laps_times[[#This Row],[51]]),"DNF",CONCATENATE(RANK(rounds_cum_time[[#This Row],[51]],rounds_cum_time[51],1),"."))</f>
        <v>107.</v>
      </c>
      <c r="BI111" s="141" t="str">
        <f>IF(ISBLANK(laps_times[[#This Row],[52]]),"DNF",CONCATENATE(RANK(rounds_cum_time[[#This Row],[52]],rounds_cum_time[52],1),"."))</f>
        <v>106.</v>
      </c>
      <c r="BJ111" s="141" t="str">
        <f>IF(ISBLANK(laps_times[[#This Row],[53]]),"DNF",CONCATENATE(RANK(rounds_cum_time[[#This Row],[53]],rounds_cum_time[53],1),"."))</f>
        <v>106.</v>
      </c>
      <c r="BK111" s="141" t="str">
        <f>IF(ISBLANK(laps_times[[#This Row],[54]]),"DNF",CONCATENATE(RANK(rounds_cum_time[[#This Row],[54]],rounds_cum_time[54],1),"."))</f>
        <v>106.</v>
      </c>
      <c r="BL111" s="141" t="str">
        <f>IF(ISBLANK(laps_times[[#This Row],[55]]),"DNF",CONCATENATE(RANK(rounds_cum_time[[#This Row],[55]],rounds_cum_time[55],1),"."))</f>
        <v>106.</v>
      </c>
      <c r="BM111" s="141" t="str">
        <f>IF(ISBLANK(laps_times[[#This Row],[56]]),"DNF",CONCATENATE(RANK(rounds_cum_time[[#This Row],[56]],rounds_cum_time[56],1),"."))</f>
        <v>106.</v>
      </c>
      <c r="BN111" s="141" t="str">
        <f>IF(ISBLANK(laps_times[[#This Row],[57]]),"DNF",CONCATENATE(RANK(rounds_cum_time[[#This Row],[57]],rounds_cum_time[57],1),"."))</f>
        <v>106.</v>
      </c>
      <c r="BO111" s="141" t="str">
        <f>IF(ISBLANK(laps_times[[#This Row],[58]]),"DNF",CONCATENATE(RANK(rounds_cum_time[[#This Row],[58]],rounds_cum_time[58],1),"."))</f>
        <v>106.</v>
      </c>
      <c r="BP111" s="141" t="str">
        <f>IF(ISBLANK(laps_times[[#This Row],[59]]),"DNF",CONCATENATE(RANK(rounds_cum_time[[#This Row],[59]],rounds_cum_time[59],1),"."))</f>
        <v>106.</v>
      </c>
      <c r="BQ111" s="141" t="str">
        <f>IF(ISBLANK(laps_times[[#This Row],[60]]),"DNF",CONCATENATE(RANK(rounds_cum_time[[#This Row],[60]],rounds_cum_time[60],1),"."))</f>
        <v>106.</v>
      </c>
      <c r="BR111" s="141" t="str">
        <f>IF(ISBLANK(laps_times[[#This Row],[61]]),"DNF",CONCATENATE(RANK(rounds_cum_time[[#This Row],[61]],rounds_cum_time[61],1),"."))</f>
        <v>106.</v>
      </c>
      <c r="BS111" s="141" t="str">
        <f>IF(ISBLANK(laps_times[[#This Row],[62]]),"DNF",CONCATENATE(RANK(rounds_cum_time[[#This Row],[62]],rounds_cum_time[62],1),"."))</f>
        <v>106.</v>
      </c>
      <c r="BT111" s="142" t="str">
        <f>IF(ISBLANK(laps_times[[#This Row],[63]]),"DNF",CONCATENATE(RANK(rounds_cum_time[[#This Row],[63]],rounds_cum_time[63],1),"."))</f>
        <v>106.</v>
      </c>
    </row>
    <row r="112" spans="2:72" x14ac:dyDescent="0.2">
      <c r="B112" s="130">
        <v>107</v>
      </c>
      <c r="C112" s="140">
        <f>laps_times[[#This Row],[s.č.]]</f>
        <v>78</v>
      </c>
      <c r="D112" s="131" t="str">
        <f>laps_times[[#This Row],[jméno]]</f>
        <v>Ondrušová Kateřina</v>
      </c>
      <c r="E112" s="132">
        <f>laps_times[[#This Row],[roč]]</f>
        <v>1986</v>
      </c>
      <c r="F112" s="132" t="str">
        <f>laps_times[[#This Row],[kat]]</f>
        <v>Z1</v>
      </c>
      <c r="G112" s="132">
        <f>laps_times[[#This Row],[poř_kat]]</f>
        <v>6</v>
      </c>
      <c r="H112" s="146" t="str">
        <f>IF(ISBLANK(laps_times[[#This Row],[klub]]),"-",laps_times[[#This Row],[klub]])</f>
        <v>-</v>
      </c>
      <c r="I112" s="134">
        <f>laps_times[[#This Row],[celk. čas]]</f>
        <v>0.18454971064814815</v>
      </c>
      <c r="J112" s="141" t="str">
        <f>IF(ISBLANK(laps_times[[#This Row],[1]]),"DNF",CONCATENATE(RANK(rounds_cum_time[[#This Row],[1]],rounds_cum_time[1],1),"."))</f>
        <v>96.</v>
      </c>
      <c r="K112" s="141" t="str">
        <f>IF(ISBLANK(laps_times[[#This Row],[2]]),"DNF",CONCATENATE(RANK(rounds_cum_time[[#This Row],[2]],rounds_cum_time[2],1),"."))</f>
        <v>98.</v>
      </c>
      <c r="L112" s="141" t="str">
        <f>IF(ISBLANK(laps_times[[#This Row],[3]]),"DNF",CONCATENATE(RANK(rounds_cum_time[[#This Row],[3]],rounds_cum_time[3],1),"."))</f>
        <v>100.</v>
      </c>
      <c r="M112" s="141" t="str">
        <f>IF(ISBLANK(laps_times[[#This Row],[4]]),"DNF",CONCATENATE(RANK(rounds_cum_time[[#This Row],[4]],rounds_cum_time[4],1),"."))</f>
        <v>102.</v>
      </c>
      <c r="N112" s="141" t="str">
        <f>IF(ISBLANK(laps_times[[#This Row],[5]]),"DNF",CONCATENATE(RANK(rounds_cum_time[[#This Row],[5]],rounds_cum_time[5],1),"."))</f>
        <v>102.</v>
      </c>
      <c r="O112" s="141" t="str">
        <f>IF(ISBLANK(laps_times[[#This Row],[6]]),"DNF",CONCATENATE(RANK(rounds_cum_time[[#This Row],[6]],rounds_cum_time[6],1),"."))</f>
        <v>103.</v>
      </c>
      <c r="P112" s="141" t="str">
        <f>IF(ISBLANK(laps_times[[#This Row],[7]]),"DNF",CONCATENATE(RANK(rounds_cum_time[[#This Row],[7]],rounds_cum_time[7],1),"."))</f>
        <v>103.</v>
      </c>
      <c r="Q112" s="141" t="str">
        <f>IF(ISBLANK(laps_times[[#This Row],[8]]),"DNF",CONCATENATE(RANK(rounds_cum_time[[#This Row],[8]],rounds_cum_time[8],1),"."))</f>
        <v>104.</v>
      </c>
      <c r="R112" s="141" t="str">
        <f>IF(ISBLANK(laps_times[[#This Row],[9]]),"DNF",CONCATENATE(RANK(rounds_cum_time[[#This Row],[9]],rounds_cum_time[9],1),"."))</f>
        <v>104.</v>
      </c>
      <c r="S112" s="141" t="str">
        <f>IF(ISBLANK(laps_times[[#This Row],[10]]),"DNF",CONCATENATE(RANK(rounds_cum_time[[#This Row],[10]],rounds_cum_time[10],1),"."))</f>
        <v>104.</v>
      </c>
      <c r="T112" s="141" t="str">
        <f>IF(ISBLANK(laps_times[[#This Row],[11]]),"DNF",CONCATENATE(RANK(rounds_cum_time[[#This Row],[11]],rounds_cum_time[11],1),"."))</f>
        <v>104.</v>
      </c>
      <c r="U112" s="141" t="str">
        <f>IF(ISBLANK(laps_times[[#This Row],[12]]),"DNF",CONCATENATE(RANK(rounds_cum_time[[#This Row],[12]],rounds_cum_time[12],1),"."))</f>
        <v>105.</v>
      </c>
      <c r="V112" s="141" t="str">
        <f>IF(ISBLANK(laps_times[[#This Row],[13]]),"DNF",CONCATENATE(RANK(rounds_cum_time[[#This Row],[13]],rounds_cum_time[13],1),"."))</f>
        <v>104.</v>
      </c>
      <c r="W112" s="141" t="str">
        <f>IF(ISBLANK(laps_times[[#This Row],[14]]),"DNF",CONCATENATE(RANK(rounds_cum_time[[#This Row],[14]],rounds_cum_time[14],1),"."))</f>
        <v>104.</v>
      </c>
      <c r="X112" s="141" t="str">
        <f>IF(ISBLANK(laps_times[[#This Row],[15]]),"DNF",CONCATENATE(RANK(rounds_cum_time[[#This Row],[15]],rounds_cum_time[15],1),"."))</f>
        <v>105.</v>
      </c>
      <c r="Y112" s="141" t="str">
        <f>IF(ISBLANK(laps_times[[#This Row],[16]]),"DNF",CONCATENATE(RANK(rounds_cum_time[[#This Row],[16]],rounds_cum_time[16],1),"."))</f>
        <v>105.</v>
      </c>
      <c r="Z112" s="141" t="str">
        <f>IF(ISBLANK(laps_times[[#This Row],[17]]),"DNF",CONCATENATE(RANK(rounds_cum_time[[#This Row],[17]],rounds_cum_time[17],1),"."))</f>
        <v>107.</v>
      </c>
      <c r="AA112" s="141" t="str">
        <f>IF(ISBLANK(laps_times[[#This Row],[18]]),"DNF",CONCATENATE(RANK(rounds_cum_time[[#This Row],[18]],rounds_cum_time[18],1),"."))</f>
        <v>107.</v>
      </c>
      <c r="AB112" s="141" t="str">
        <f>IF(ISBLANK(laps_times[[#This Row],[19]]),"DNF",CONCATENATE(RANK(rounds_cum_time[[#This Row],[19]],rounds_cum_time[19],1),"."))</f>
        <v>107.</v>
      </c>
      <c r="AC112" s="141" t="str">
        <f>IF(ISBLANK(laps_times[[#This Row],[20]]),"DNF",CONCATENATE(RANK(rounds_cum_time[[#This Row],[20]],rounds_cum_time[20],1),"."))</f>
        <v>108.</v>
      </c>
      <c r="AD112" s="141" t="str">
        <f>IF(ISBLANK(laps_times[[#This Row],[21]]),"DNF",CONCATENATE(RANK(rounds_cum_time[[#This Row],[21]],rounds_cum_time[21],1),"."))</f>
        <v>108.</v>
      </c>
      <c r="AE112" s="141" t="str">
        <f>IF(ISBLANK(laps_times[[#This Row],[22]]),"DNF",CONCATENATE(RANK(rounds_cum_time[[#This Row],[22]],rounds_cum_time[22],1),"."))</f>
        <v>108.</v>
      </c>
      <c r="AF112" s="141" t="str">
        <f>IF(ISBLANK(laps_times[[#This Row],[23]]),"DNF",CONCATENATE(RANK(rounds_cum_time[[#This Row],[23]],rounds_cum_time[23],1),"."))</f>
        <v>108.</v>
      </c>
      <c r="AG112" s="141" t="str">
        <f>IF(ISBLANK(laps_times[[#This Row],[24]]),"DNF",CONCATENATE(RANK(rounds_cum_time[[#This Row],[24]],rounds_cum_time[24],1),"."))</f>
        <v>107.</v>
      </c>
      <c r="AH112" s="141" t="str">
        <f>IF(ISBLANK(laps_times[[#This Row],[25]]),"DNF",CONCATENATE(RANK(rounds_cum_time[[#This Row],[25]],rounds_cum_time[25],1),"."))</f>
        <v>107.</v>
      </c>
      <c r="AI112" s="141" t="str">
        <f>IF(ISBLANK(laps_times[[#This Row],[26]]),"DNF",CONCATENATE(RANK(rounds_cum_time[[#This Row],[26]],rounds_cum_time[26],1),"."))</f>
        <v>107.</v>
      </c>
      <c r="AJ112" s="141" t="str">
        <f>IF(ISBLANK(laps_times[[#This Row],[27]]),"DNF",CONCATENATE(RANK(rounds_cum_time[[#This Row],[27]],rounds_cum_time[27],1),"."))</f>
        <v>108.</v>
      </c>
      <c r="AK112" s="141" t="str">
        <f>IF(ISBLANK(laps_times[[#This Row],[28]]),"DNF",CONCATENATE(RANK(rounds_cum_time[[#This Row],[28]],rounds_cum_time[28],1),"."))</f>
        <v>108.</v>
      </c>
      <c r="AL112" s="141" t="str">
        <f>IF(ISBLANK(laps_times[[#This Row],[29]]),"DNF",CONCATENATE(RANK(rounds_cum_time[[#This Row],[29]],rounds_cum_time[29],1),"."))</f>
        <v>108.</v>
      </c>
      <c r="AM112" s="141" t="str">
        <f>IF(ISBLANK(laps_times[[#This Row],[30]]),"DNF",CONCATENATE(RANK(rounds_cum_time[[#This Row],[30]],rounds_cum_time[30],1),"."))</f>
        <v>108.</v>
      </c>
      <c r="AN112" s="141" t="str">
        <f>IF(ISBLANK(laps_times[[#This Row],[31]]),"DNF",CONCATENATE(RANK(rounds_cum_time[[#This Row],[31]],rounds_cum_time[31],1),"."))</f>
        <v>108.</v>
      </c>
      <c r="AO112" s="141" t="str">
        <f>IF(ISBLANK(laps_times[[#This Row],[32]]),"DNF",CONCATENATE(RANK(rounds_cum_time[[#This Row],[32]],rounds_cum_time[32],1),"."))</f>
        <v>108.</v>
      </c>
      <c r="AP112" s="141" t="str">
        <f>IF(ISBLANK(laps_times[[#This Row],[33]]),"DNF",CONCATENATE(RANK(rounds_cum_time[[#This Row],[33]],rounds_cum_time[33],1),"."))</f>
        <v>109.</v>
      </c>
      <c r="AQ112" s="141" t="str">
        <f>IF(ISBLANK(laps_times[[#This Row],[34]]),"DNF",CONCATENATE(RANK(rounds_cum_time[[#This Row],[34]],rounds_cum_time[34],1),"."))</f>
        <v>108.</v>
      </c>
      <c r="AR112" s="141" t="str">
        <f>IF(ISBLANK(laps_times[[#This Row],[35]]),"DNF",CONCATENATE(RANK(rounds_cum_time[[#This Row],[35]],rounds_cum_time[35],1),"."))</f>
        <v>108.</v>
      </c>
      <c r="AS112" s="141" t="str">
        <f>IF(ISBLANK(laps_times[[#This Row],[36]]),"DNF",CONCATENATE(RANK(rounds_cum_time[[#This Row],[36]],rounds_cum_time[36],1),"."))</f>
        <v>108.</v>
      </c>
      <c r="AT112" s="141" t="str">
        <f>IF(ISBLANK(laps_times[[#This Row],[37]]),"DNF",CONCATENATE(RANK(rounds_cum_time[[#This Row],[37]],rounds_cum_time[37],1),"."))</f>
        <v>111.</v>
      </c>
      <c r="AU112" s="141" t="str">
        <f>IF(ISBLANK(laps_times[[#This Row],[38]]),"DNF",CONCATENATE(RANK(rounds_cum_time[[#This Row],[38]],rounds_cum_time[38],1),"."))</f>
        <v>111.</v>
      </c>
      <c r="AV112" s="141" t="str">
        <f>IF(ISBLANK(laps_times[[#This Row],[39]]),"DNF",CONCATENATE(RANK(rounds_cum_time[[#This Row],[39]],rounds_cum_time[39],1),"."))</f>
        <v>112.</v>
      </c>
      <c r="AW112" s="141" t="str">
        <f>IF(ISBLANK(laps_times[[#This Row],[40]]),"DNF",CONCATENATE(RANK(rounds_cum_time[[#This Row],[40]],rounds_cum_time[40],1),"."))</f>
        <v>112.</v>
      </c>
      <c r="AX112" s="141" t="str">
        <f>IF(ISBLANK(laps_times[[#This Row],[41]]),"DNF",CONCATENATE(RANK(rounds_cum_time[[#This Row],[41]],rounds_cum_time[41],1),"."))</f>
        <v>112.</v>
      </c>
      <c r="AY112" s="141" t="str">
        <f>IF(ISBLANK(laps_times[[#This Row],[42]]),"DNF",CONCATENATE(RANK(rounds_cum_time[[#This Row],[42]],rounds_cum_time[42],1),"."))</f>
        <v>111.</v>
      </c>
      <c r="AZ112" s="141" t="str">
        <f>IF(ISBLANK(laps_times[[#This Row],[43]]),"DNF",CONCATENATE(RANK(rounds_cum_time[[#This Row],[43]],rounds_cum_time[43],1),"."))</f>
        <v>111.</v>
      </c>
      <c r="BA112" s="141" t="str">
        <f>IF(ISBLANK(laps_times[[#This Row],[44]]),"DNF",CONCATENATE(RANK(rounds_cum_time[[#This Row],[44]],rounds_cum_time[44],1),"."))</f>
        <v>110.</v>
      </c>
      <c r="BB112" s="141" t="str">
        <f>IF(ISBLANK(laps_times[[#This Row],[45]]),"DNF",CONCATENATE(RANK(rounds_cum_time[[#This Row],[45]],rounds_cum_time[45],1),"."))</f>
        <v>109.</v>
      </c>
      <c r="BC112" s="141" t="str">
        <f>IF(ISBLANK(laps_times[[#This Row],[46]]),"DNF",CONCATENATE(RANK(rounds_cum_time[[#This Row],[46]],rounds_cum_time[46],1),"."))</f>
        <v>110.</v>
      </c>
      <c r="BD112" s="141" t="str">
        <f>IF(ISBLANK(laps_times[[#This Row],[47]]),"DNF",CONCATENATE(RANK(rounds_cum_time[[#This Row],[47]],rounds_cum_time[47],1),"."))</f>
        <v>110.</v>
      </c>
      <c r="BE112" s="141" t="str">
        <f>IF(ISBLANK(laps_times[[#This Row],[48]]),"DNF",CONCATENATE(RANK(rounds_cum_time[[#This Row],[48]],rounds_cum_time[48],1),"."))</f>
        <v>110.</v>
      </c>
      <c r="BF112" s="141" t="str">
        <f>IF(ISBLANK(laps_times[[#This Row],[49]]),"DNF",CONCATENATE(RANK(rounds_cum_time[[#This Row],[49]],rounds_cum_time[49],1),"."))</f>
        <v>108.</v>
      </c>
      <c r="BG112" s="141" t="str">
        <f>IF(ISBLANK(laps_times[[#This Row],[50]]),"DNF",CONCATENATE(RANK(rounds_cum_time[[#This Row],[50]],rounds_cum_time[50],1),"."))</f>
        <v>108.</v>
      </c>
      <c r="BH112" s="141" t="str">
        <f>IF(ISBLANK(laps_times[[#This Row],[51]]),"DNF",CONCATENATE(RANK(rounds_cum_time[[#This Row],[51]],rounds_cum_time[51],1),"."))</f>
        <v>108.</v>
      </c>
      <c r="BI112" s="141" t="str">
        <f>IF(ISBLANK(laps_times[[#This Row],[52]]),"DNF",CONCATENATE(RANK(rounds_cum_time[[#This Row],[52]],rounds_cum_time[52],1),"."))</f>
        <v>108.</v>
      </c>
      <c r="BJ112" s="141" t="str">
        <f>IF(ISBLANK(laps_times[[#This Row],[53]]),"DNF",CONCATENATE(RANK(rounds_cum_time[[#This Row],[53]],rounds_cum_time[53],1),"."))</f>
        <v>108.</v>
      </c>
      <c r="BK112" s="141" t="str">
        <f>IF(ISBLANK(laps_times[[#This Row],[54]]),"DNF",CONCATENATE(RANK(rounds_cum_time[[#This Row],[54]],rounds_cum_time[54],1),"."))</f>
        <v>107.</v>
      </c>
      <c r="BL112" s="141" t="str">
        <f>IF(ISBLANK(laps_times[[#This Row],[55]]),"DNF",CONCATENATE(RANK(rounds_cum_time[[#This Row],[55]],rounds_cum_time[55],1),"."))</f>
        <v>107.</v>
      </c>
      <c r="BM112" s="141" t="str">
        <f>IF(ISBLANK(laps_times[[#This Row],[56]]),"DNF",CONCATENATE(RANK(rounds_cum_time[[#This Row],[56]],rounds_cum_time[56],1),"."))</f>
        <v>107.</v>
      </c>
      <c r="BN112" s="141" t="str">
        <f>IF(ISBLANK(laps_times[[#This Row],[57]]),"DNF",CONCATENATE(RANK(rounds_cum_time[[#This Row],[57]],rounds_cum_time[57],1),"."))</f>
        <v>107.</v>
      </c>
      <c r="BO112" s="141" t="str">
        <f>IF(ISBLANK(laps_times[[#This Row],[58]]),"DNF",CONCATENATE(RANK(rounds_cum_time[[#This Row],[58]],rounds_cum_time[58],1),"."))</f>
        <v>107.</v>
      </c>
      <c r="BP112" s="141" t="str">
        <f>IF(ISBLANK(laps_times[[#This Row],[59]]),"DNF",CONCATENATE(RANK(rounds_cum_time[[#This Row],[59]],rounds_cum_time[59],1),"."))</f>
        <v>107.</v>
      </c>
      <c r="BQ112" s="141" t="str">
        <f>IF(ISBLANK(laps_times[[#This Row],[60]]),"DNF",CONCATENATE(RANK(rounds_cum_time[[#This Row],[60]],rounds_cum_time[60],1),"."))</f>
        <v>107.</v>
      </c>
      <c r="BR112" s="141" t="str">
        <f>IF(ISBLANK(laps_times[[#This Row],[61]]),"DNF",CONCATENATE(RANK(rounds_cum_time[[#This Row],[61]],rounds_cum_time[61],1),"."))</f>
        <v>107.</v>
      </c>
      <c r="BS112" s="141" t="str">
        <f>IF(ISBLANK(laps_times[[#This Row],[62]]),"DNF",CONCATENATE(RANK(rounds_cum_time[[#This Row],[62]],rounds_cum_time[62],1),"."))</f>
        <v>107.</v>
      </c>
      <c r="BT112" s="142" t="str">
        <f>IF(ISBLANK(laps_times[[#This Row],[63]]),"DNF",CONCATENATE(RANK(rounds_cum_time[[#This Row],[63]],rounds_cum_time[63],1),"."))</f>
        <v>107.</v>
      </c>
    </row>
    <row r="113" spans="2:72" x14ac:dyDescent="0.2">
      <c r="B113" s="130">
        <v>108</v>
      </c>
      <c r="C113" s="140">
        <f>laps_times[[#This Row],[s.č.]]</f>
        <v>17</v>
      </c>
      <c r="D113" s="131" t="str">
        <f>laps_times[[#This Row],[jméno]]</f>
        <v>Kopecký Zdeněk</v>
      </c>
      <c r="E113" s="132">
        <f>laps_times[[#This Row],[roč]]</f>
        <v>1937</v>
      </c>
      <c r="F113" s="132" t="str">
        <f>laps_times[[#This Row],[kat]]</f>
        <v>M6</v>
      </c>
      <c r="G113" s="132">
        <f>laps_times[[#This Row],[poř_kat]]</f>
        <v>1</v>
      </c>
      <c r="H113" s="146" t="str">
        <f>IF(ISBLANK(laps_times[[#This Row],[klub]]),"-",laps_times[[#This Row],[klub]])</f>
        <v>Budvar</v>
      </c>
      <c r="I113" s="134">
        <f>laps_times[[#This Row],[celk. čas]]</f>
        <v>0.18768862268518519</v>
      </c>
      <c r="J113" s="141" t="str">
        <f>IF(ISBLANK(laps_times[[#This Row],[1]]),"DNF",CONCATENATE(RANK(rounds_cum_time[[#This Row],[1]],rounds_cum_time[1],1),"."))</f>
        <v>112.</v>
      </c>
      <c r="K113" s="141" t="str">
        <f>IF(ISBLANK(laps_times[[#This Row],[2]]),"DNF",CONCATENATE(RANK(rounds_cum_time[[#This Row],[2]],rounds_cum_time[2],1),"."))</f>
        <v>113.</v>
      </c>
      <c r="L113" s="141" t="str">
        <f>IF(ISBLANK(laps_times[[#This Row],[3]]),"DNF",CONCATENATE(RANK(rounds_cum_time[[#This Row],[3]],rounds_cum_time[3],1),"."))</f>
        <v>113.</v>
      </c>
      <c r="M113" s="141" t="str">
        <f>IF(ISBLANK(laps_times[[#This Row],[4]]),"DNF",CONCATENATE(RANK(rounds_cum_time[[#This Row],[4]],rounds_cum_time[4],1),"."))</f>
        <v>113.</v>
      </c>
      <c r="N113" s="141" t="str">
        <f>IF(ISBLANK(laps_times[[#This Row],[5]]),"DNF",CONCATENATE(RANK(rounds_cum_time[[#This Row],[5]],rounds_cum_time[5],1),"."))</f>
        <v>113.</v>
      </c>
      <c r="O113" s="141" t="str">
        <f>IF(ISBLANK(laps_times[[#This Row],[6]]),"DNF",CONCATENATE(RANK(rounds_cum_time[[#This Row],[6]],rounds_cum_time[6],1),"."))</f>
        <v>112.</v>
      </c>
      <c r="P113" s="141" t="str">
        <f>IF(ISBLANK(laps_times[[#This Row],[7]]),"DNF",CONCATENATE(RANK(rounds_cum_time[[#This Row],[7]],rounds_cum_time[7],1),"."))</f>
        <v>110.</v>
      </c>
      <c r="Q113" s="141" t="str">
        <f>IF(ISBLANK(laps_times[[#This Row],[8]]),"DNF",CONCATENATE(RANK(rounds_cum_time[[#This Row],[8]],rounds_cum_time[8],1),"."))</f>
        <v>110.</v>
      </c>
      <c r="R113" s="141" t="str">
        <f>IF(ISBLANK(laps_times[[#This Row],[9]]),"DNF",CONCATENATE(RANK(rounds_cum_time[[#This Row],[9]],rounds_cum_time[9],1),"."))</f>
        <v>110.</v>
      </c>
      <c r="S113" s="141" t="str">
        <f>IF(ISBLANK(laps_times[[#This Row],[10]]),"DNF",CONCATENATE(RANK(rounds_cum_time[[#This Row],[10]],rounds_cum_time[10],1),"."))</f>
        <v>111.</v>
      </c>
      <c r="T113" s="141" t="str">
        <f>IF(ISBLANK(laps_times[[#This Row],[11]]),"DNF",CONCATENATE(RANK(rounds_cum_time[[#This Row],[11]],rounds_cum_time[11],1),"."))</f>
        <v>111.</v>
      </c>
      <c r="U113" s="141" t="str">
        <f>IF(ISBLANK(laps_times[[#This Row],[12]]),"DNF",CONCATENATE(RANK(rounds_cum_time[[#This Row],[12]],rounds_cum_time[12],1),"."))</f>
        <v>112.</v>
      </c>
      <c r="V113" s="141" t="str">
        <f>IF(ISBLANK(laps_times[[#This Row],[13]]),"DNF",CONCATENATE(RANK(rounds_cum_time[[#This Row],[13]],rounds_cum_time[13],1),"."))</f>
        <v>112.</v>
      </c>
      <c r="W113" s="141" t="str">
        <f>IF(ISBLANK(laps_times[[#This Row],[14]]),"DNF",CONCATENATE(RANK(rounds_cum_time[[#This Row],[14]],rounds_cum_time[14],1),"."))</f>
        <v>111.</v>
      </c>
      <c r="X113" s="141" t="str">
        <f>IF(ISBLANK(laps_times[[#This Row],[15]]),"DNF",CONCATENATE(RANK(rounds_cum_time[[#This Row],[15]],rounds_cum_time[15],1),"."))</f>
        <v>111.</v>
      </c>
      <c r="Y113" s="141" t="str">
        <f>IF(ISBLANK(laps_times[[#This Row],[16]]),"DNF",CONCATENATE(RANK(rounds_cum_time[[#This Row],[16]],rounds_cum_time[16],1),"."))</f>
        <v>111.</v>
      </c>
      <c r="Z113" s="141" t="str">
        <f>IF(ISBLANK(laps_times[[#This Row],[17]]),"DNF",CONCATENATE(RANK(rounds_cum_time[[#This Row],[17]],rounds_cum_time[17],1),"."))</f>
        <v>111.</v>
      </c>
      <c r="AA113" s="141" t="str">
        <f>IF(ISBLANK(laps_times[[#This Row],[18]]),"DNF",CONCATENATE(RANK(rounds_cum_time[[#This Row],[18]],rounds_cum_time[18],1),"."))</f>
        <v>111.</v>
      </c>
      <c r="AB113" s="141" t="str">
        <f>IF(ISBLANK(laps_times[[#This Row],[19]]),"DNF",CONCATENATE(RANK(rounds_cum_time[[#This Row],[19]],rounds_cum_time[19],1),"."))</f>
        <v>111.</v>
      </c>
      <c r="AC113" s="141" t="str">
        <f>IF(ISBLANK(laps_times[[#This Row],[20]]),"DNF",CONCATENATE(RANK(rounds_cum_time[[#This Row],[20]],rounds_cum_time[20],1),"."))</f>
        <v>111.</v>
      </c>
      <c r="AD113" s="141" t="str">
        <f>IF(ISBLANK(laps_times[[#This Row],[21]]),"DNF",CONCATENATE(RANK(rounds_cum_time[[#This Row],[21]],rounds_cum_time[21],1),"."))</f>
        <v>111.</v>
      </c>
      <c r="AE113" s="141" t="str">
        <f>IF(ISBLANK(laps_times[[#This Row],[22]]),"DNF",CONCATENATE(RANK(rounds_cum_time[[#This Row],[22]],rounds_cum_time[22],1),"."))</f>
        <v>111.</v>
      </c>
      <c r="AF113" s="141" t="str">
        <f>IF(ISBLANK(laps_times[[#This Row],[23]]),"DNF",CONCATENATE(RANK(rounds_cum_time[[#This Row],[23]],rounds_cum_time[23],1),"."))</f>
        <v>111.</v>
      </c>
      <c r="AG113" s="141" t="str">
        <f>IF(ISBLANK(laps_times[[#This Row],[24]]),"DNF",CONCATENATE(RANK(rounds_cum_time[[#This Row],[24]],rounds_cum_time[24],1),"."))</f>
        <v>111.</v>
      </c>
      <c r="AH113" s="141" t="str">
        <f>IF(ISBLANK(laps_times[[#This Row],[25]]),"DNF",CONCATENATE(RANK(rounds_cum_time[[#This Row],[25]],rounds_cum_time[25],1),"."))</f>
        <v>111.</v>
      </c>
      <c r="AI113" s="141" t="str">
        <f>IF(ISBLANK(laps_times[[#This Row],[26]]),"DNF",CONCATENATE(RANK(rounds_cum_time[[#This Row],[26]],rounds_cum_time[26],1),"."))</f>
        <v>111.</v>
      </c>
      <c r="AJ113" s="141" t="str">
        <f>IF(ISBLANK(laps_times[[#This Row],[27]]),"DNF",CONCATENATE(RANK(rounds_cum_time[[#This Row],[27]],rounds_cum_time[27],1),"."))</f>
        <v>111.</v>
      </c>
      <c r="AK113" s="141" t="str">
        <f>IF(ISBLANK(laps_times[[#This Row],[28]]),"DNF",CONCATENATE(RANK(rounds_cum_time[[#This Row],[28]],rounds_cum_time[28],1),"."))</f>
        <v>111.</v>
      </c>
      <c r="AL113" s="141" t="str">
        <f>IF(ISBLANK(laps_times[[#This Row],[29]]),"DNF",CONCATENATE(RANK(rounds_cum_time[[#This Row],[29]],rounds_cum_time[29],1),"."))</f>
        <v>110.</v>
      </c>
      <c r="AM113" s="141" t="str">
        <f>IF(ISBLANK(laps_times[[#This Row],[30]]),"DNF",CONCATENATE(RANK(rounds_cum_time[[#This Row],[30]],rounds_cum_time[30],1),"."))</f>
        <v>110.</v>
      </c>
      <c r="AN113" s="141" t="str">
        <f>IF(ISBLANK(laps_times[[#This Row],[31]]),"DNF",CONCATENATE(RANK(rounds_cum_time[[#This Row],[31]],rounds_cum_time[31],1),"."))</f>
        <v>110.</v>
      </c>
      <c r="AO113" s="141" t="str">
        <f>IF(ISBLANK(laps_times[[#This Row],[32]]),"DNF",CONCATENATE(RANK(rounds_cum_time[[#This Row],[32]],rounds_cum_time[32],1),"."))</f>
        <v>110.</v>
      </c>
      <c r="AP113" s="141" t="str">
        <f>IF(ISBLANK(laps_times[[#This Row],[33]]),"DNF",CONCATENATE(RANK(rounds_cum_time[[#This Row],[33]],rounds_cum_time[33],1),"."))</f>
        <v>110.</v>
      </c>
      <c r="AQ113" s="141" t="str">
        <f>IF(ISBLANK(laps_times[[#This Row],[34]]),"DNF",CONCATENATE(RANK(rounds_cum_time[[#This Row],[34]],rounds_cum_time[34],1),"."))</f>
        <v>111.</v>
      </c>
      <c r="AR113" s="141" t="str">
        <f>IF(ISBLANK(laps_times[[#This Row],[35]]),"DNF",CONCATENATE(RANK(rounds_cum_time[[#This Row],[35]],rounds_cum_time[35],1),"."))</f>
        <v>112.</v>
      </c>
      <c r="AS113" s="141" t="str">
        <f>IF(ISBLANK(laps_times[[#This Row],[36]]),"DNF",CONCATENATE(RANK(rounds_cum_time[[#This Row],[36]],rounds_cum_time[36],1),"."))</f>
        <v>112.</v>
      </c>
      <c r="AT113" s="141" t="str">
        <f>IF(ISBLANK(laps_times[[#This Row],[37]]),"DNF",CONCATENATE(RANK(rounds_cum_time[[#This Row],[37]],rounds_cum_time[37],1),"."))</f>
        <v>112.</v>
      </c>
      <c r="AU113" s="141" t="str">
        <f>IF(ISBLANK(laps_times[[#This Row],[38]]),"DNF",CONCATENATE(RANK(rounds_cum_time[[#This Row],[38]],rounds_cum_time[38],1),"."))</f>
        <v>112.</v>
      </c>
      <c r="AV113" s="141" t="str">
        <f>IF(ISBLANK(laps_times[[#This Row],[39]]),"DNF",CONCATENATE(RANK(rounds_cum_time[[#This Row],[39]],rounds_cum_time[39],1),"."))</f>
        <v>111.</v>
      </c>
      <c r="AW113" s="141" t="str">
        <f>IF(ISBLANK(laps_times[[#This Row],[40]]),"DNF",CONCATENATE(RANK(rounds_cum_time[[#This Row],[40]],rounds_cum_time[40],1),"."))</f>
        <v>111.</v>
      </c>
      <c r="AX113" s="141" t="str">
        <f>IF(ISBLANK(laps_times[[#This Row],[41]]),"DNF",CONCATENATE(RANK(rounds_cum_time[[#This Row],[41]],rounds_cum_time[41],1),"."))</f>
        <v>111.</v>
      </c>
      <c r="AY113" s="141" t="str">
        <f>IF(ISBLANK(laps_times[[#This Row],[42]]),"DNF",CONCATENATE(RANK(rounds_cum_time[[#This Row],[42]],rounds_cum_time[42],1),"."))</f>
        <v>112.</v>
      </c>
      <c r="AZ113" s="141" t="str">
        <f>IF(ISBLANK(laps_times[[#This Row],[43]]),"DNF",CONCATENATE(RANK(rounds_cum_time[[#This Row],[43]],rounds_cum_time[43],1),"."))</f>
        <v>112.</v>
      </c>
      <c r="BA113" s="141" t="str">
        <f>IF(ISBLANK(laps_times[[#This Row],[44]]),"DNF",CONCATENATE(RANK(rounds_cum_time[[#This Row],[44]],rounds_cum_time[44],1),"."))</f>
        <v>112.</v>
      </c>
      <c r="BB113" s="141" t="str">
        <f>IF(ISBLANK(laps_times[[#This Row],[45]]),"DNF",CONCATENATE(RANK(rounds_cum_time[[#This Row],[45]],rounds_cum_time[45],1),"."))</f>
        <v>112.</v>
      </c>
      <c r="BC113" s="141" t="str">
        <f>IF(ISBLANK(laps_times[[#This Row],[46]]),"DNF",CONCATENATE(RANK(rounds_cum_time[[#This Row],[46]],rounds_cum_time[46],1),"."))</f>
        <v>112.</v>
      </c>
      <c r="BD113" s="141" t="str">
        <f>IF(ISBLANK(laps_times[[#This Row],[47]]),"DNF",CONCATENATE(RANK(rounds_cum_time[[#This Row],[47]],rounds_cum_time[47],1),"."))</f>
        <v>112.</v>
      </c>
      <c r="BE113" s="141" t="str">
        <f>IF(ISBLANK(laps_times[[#This Row],[48]]),"DNF",CONCATENATE(RANK(rounds_cum_time[[#This Row],[48]],rounds_cum_time[48],1),"."))</f>
        <v>112.</v>
      </c>
      <c r="BF113" s="141" t="str">
        <f>IF(ISBLANK(laps_times[[#This Row],[49]]),"DNF",CONCATENATE(RANK(rounds_cum_time[[#This Row],[49]],rounds_cum_time[49],1),"."))</f>
        <v>110.</v>
      </c>
      <c r="BG113" s="141" t="str">
        <f>IF(ISBLANK(laps_times[[#This Row],[50]]),"DNF",CONCATENATE(RANK(rounds_cum_time[[#This Row],[50]],rounds_cum_time[50],1),"."))</f>
        <v>110.</v>
      </c>
      <c r="BH113" s="141" t="str">
        <f>IF(ISBLANK(laps_times[[#This Row],[51]]),"DNF",CONCATENATE(RANK(rounds_cum_time[[#This Row],[51]],rounds_cum_time[51],1),"."))</f>
        <v>109.</v>
      </c>
      <c r="BI113" s="141" t="str">
        <f>IF(ISBLANK(laps_times[[#This Row],[52]]),"DNF",CONCATENATE(RANK(rounds_cum_time[[#This Row],[52]],rounds_cum_time[52],1),"."))</f>
        <v>109.</v>
      </c>
      <c r="BJ113" s="141" t="str">
        <f>IF(ISBLANK(laps_times[[#This Row],[53]]),"DNF",CONCATENATE(RANK(rounds_cum_time[[#This Row],[53]],rounds_cum_time[53],1),"."))</f>
        <v>109.</v>
      </c>
      <c r="BK113" s="141" t="str">
        <f>IF(ISBLANK(laps_times[[#This Row],[54]]),"DNF",CONCATENATE(RANK(rounds_cum_time[[#This Row],[54]],rounds_cum_time[54],1),"."))</f>
        <v>108.</v>
      </c>
      <c r="BL113" s="141" t="str">
        <f>IF(ISBLANK(laps_times[[#This Row],[55]]),"DNF",CONCATENATE(RANK(rounds_cum_time[[#This Row],[55]],rounds_cum_time[55],1),"."))</f>
        <v>108.</v>
      </c>
      <c r="BM113" s="141" t="str">
        <f>IF(ISBLANK(laps_times[[#This Row],[56]]),"DNF",CONCATENATE(RANK(rounds_cum_time[[#This Row],[56]],rounds_cum_time[56],1),"."))</f>
        <v>108.</v>
      </c>
      <c r="BN113" s="141" t="str">
        <f>IF(ISBLANK(laps_times[[#This Row],[57]]),"DNF",CONCATENATE(RANK(rounds_cum_time[[#This Row],[57]],rounds_cum_time[57],1),"."))</f>
        <v>108.</v>
      </c>
      <c r="BO113" s="141" t="str">
        <f>IF(ISBLANK(laps_times[[#This Row],[58]]),"DNF",CONCATENATE(RANK(rounds_cum_time[[#This Row],[58]],rounds_cum_time[58],1),"."))</f>
        <v>108.</v>
      </c>
      <c r="BP113" s="141" t="str">
        <f>IF(ISBLANK(laps_times[[#This Row],[59]]),"DNF",CONCATENATE(RANK(rounds_cum_time[[#This Row],[59]],rounds_cum_time[59],1),"."))</f>
        <v>108.</v>
      </c>
      <c r="BQ113" s="141" t="str">
        <f>IF(ISBLANK(laps_times[[#This Row],[60]]),"DNF",CONCATENATE(RANK(rounds_cum_time[[#This Row],[60]],rounds_cum_time[60],1),"."))</f>
        <v>108.</v>
      </c>
      <c r="BR113" s="141" t="str">
        <f>IF(ISBLANK(laps_times[[#This Row],[61]]),"DNF",CONCATENATE(RANK(rounds_cum_time[[#This Row],[61]],rounds_cum_time[61],1),"."))</f>
        <v>108.</v>
      </c>
      <c r="BS113" s="141" t="str">
        <f>IF(ISBLANK(laps_times[[#This Row],[62]]),"DNF",CONCATENATE(RANK(rounds_cum_time[[#This Row],[62]],rounds_cum_time[62],1),"."))</f>
        <v>108.</v>
      </c>
      <c r="BT113" s="142" t="str">
        <f>IF(ISBLANK(laps_times[[#This Row],[63]]),"DNF",CONCATENATE(RANK(rounds_cum_time[[#This Row],[63]],rounds_cum_time[63],1),"."))</f>
        <v>108.</v>
      </c>
    </row>
    <row r="114" spans="2:72" x14ac:dyDescent="0.2">
      <c r="B114" s="130">
        <v>109</v>
      </c>
      <c r="C114" s="140">
        <f>laps_times[[#This Row],[s.č.]]</f>
        <v>75</v>
      </c>
      <c r="D114" s="131" t="str">
        <f>laps_times[[#This Row],[jméno]]</f>
        <v>Navrátil Karel</v>
      </c>
      <c r="E114" s="132">
        <f>laps_times[[#This Row],[roč]]</f>
        <v>1968</v>
      </c>
      <c r="F114" s="132" t="str">
        <f>laps_times[[#This Row],[kat]]</f>
        <v>M3</v>
      </c>
      <c r="G114" s="132">
        <f>laps_times[[#This Row],[poř_kat]]</f>
        <v>36</v>
      </c>
      <c r="H114" s="146" t="str">
        <f>IF(ISBLANK(laps_times[[#This Row],[klub]]),"-",laps_times[[#This Row],[klub]])</f>
        <v>-</v>
      </c>
      <c r="I114" s="134">
        <f>laps_times[[#This Row],[celk. čas]]</f>
        <v>0.19058266203703703</v>
      </c>
      <c r="J114" s="141" t="str">
        <f>IF(ISBLANK(laps_times[[#This Row],[1]]),"DNF",CONCATENATE(RANK(rounds_cum_time[[#This Row],[1]],rounds_cum_time[1],1),"."))</f>
        <v>116.</v>
      </c>
      <c r="K114" s="141" t="str">
        <f>IF(ISBLANK(laps_times[[#This Row],[2]]),"DNF",CONCATENATE(RANK(rounds_cum_time[[#This Row],[2]],rounds_cum_time[2],1),"."))</f>
        <v>116.</v>
      </c>
      <c r="L114" s="141" t="str">
        <f>IF(ISBLANK(laps_times[[#This Row],[3]]),"DNF",CONCATENATE(RANK(rounds_cum_time[[#This Row],[3]],rounds_cum_time[3],1),"."))</f>
        <v>116.</v>
      </c>
      <c r="M114" s="141" t="str">
        <f>IF(ISBLANK(laps_times[[#This Row],[4]]),"DNF",CONCATENATE(RANK(rounds_cum_time[[#This Row],[4]],rounds_cum_time[4],1),"."))</f>
        <v>116.</v>
      </c>
      <c r="N114" s="141" t="str">
        <f>IF(ISBLANK(laps_times[[#This Row],[5]]),"DNF",CONCATENATE(RANK(rounds_cum_time[[#This Row],[5]],rounds_cum_time[5],1),"."))</f>
        <v>116.</v>
      </c>
      <c r="O114" s="141" t="str">
        <f>IF(ISBLANK(laps_times[[#This Row],[6]]),"DNF",CONCATENATE(RANK(rounds_cum_time[[#This Row],[6]],rounds_cum_time[6],1),"."))</f>
        <v>116.</v>
      </c>
      <c r="P114" s="141" t="str">
        <f>IF(ISBLANK(laps_times[[#This Row],[7]]),"DNF",CONCATENATE(RANK(rounds_cum_time[[#This Row],[7]],rounds_cum_time[7],1),"."))</f>
        <v>116.</v>
      </c>
      <c r="Q114" s="141" t="str">
        <f>IF(ISBLANK(laps_times[[#This Row],[8]]),"DNF",CONCATENATE(RANK(rounds_cum_time[[#This Row],[8]],rounds_cum_time[8],1),"."))</f>
        <v>116.</v>
      </c>
      <c r="R114" s="141" t="str">
        <f>IF(ISBLANK(laps_times[[#This Row],[9]]),"DNF",CONCATENATE(RANK(rounds_cum_time[[#This Row],[9]],rounds_cum_time[9],1),"."))</f>
        <v>117.</v>
      </c>
      <c r="S114" s="141" t="str">
        <f>IF(ISBLANK(laps_times[[#This Row],[10]]),"DNF",CONCATENATE(RANK(rounds_cum_time[[#This Row],[10]],rounds_cum_time[10],1),"."))</f>
        <v>117.</v>
      </c>
      <c r="T114" s="141" t="str">
        <f>IF(ISBLANK(laps_times[[#This Row],[11]]),"DNF",CONCATENATE(RANK(rounds_cum_time[[#This Row],[11]],rounds_cum_time[11],1),"."))</f>
        <v>117.</v>
      </c>
      <c r="U114" s="141" t="str">
        <f>IF(ISBLANK(laps_times[[#This Row],[12]]),"DNF",CONCATENATE(RANK(rounds_cum_time[[#This Row],[12]],rounds_cum_time[12],1),"."))</f>
        <v>117.</v>
      </c>
      <c r="V114" s="141" t="str">
        <f>IF(ISBLANK(laps_times[[#This Row],[13]]),"DNF",CONCATENATE(RANK(rounds_cum_time[[#This Row],[13]],rounds_cum_time[13],1),"."))</f>
        <v>117.</v>
      </c>
      <c r="W114" s="141" t="str">
        <f>IF(ISBLANK(laps_times[[#This Row],[14]]),"DNF",CONCATENATE(RANK(rounds_cum_time[[#This Row],[14]],rounds_cum_time[14],1),"."))</f>
        <v>116.</v>
      </c>
      <c r="X114" s="141" t="str">
        <f>IF(ISBLANK(laps_times[[#This Row],[15]]),"DNF",CONCATENATE(RANK(rounds_cum_time[[#This Row],[15]],rounds_cum_time[15],1),"."))</f>
        <v>116.</v>
      </c>
      <c r="Y114" s="141" t="str">
        <f>IF(ISBLANK(laps_times[[#This Row],[16]]),"DNF",CONCATENATE(RANK(rounds_cum_time[[#This Row],[16]],rounds_cum_time[16],1),"."))</f>
        <v>116.</v>
      </c>
      <c r="Z114" s="141" t="str">
        <f>IF(ISBLANK(laps_times[[#This Row],[17]]),"DNF",CONCATENATE(RANK(rounds_cum_time[[#This Row],[17]],rounds_cum_time[17],1),"."))</f>
        <v>115.</v>
      </c>
      <c r="AA114" s="141" t="str">
        <f>IF(ISBLANK(laps_times[[#This Row],[18]]),"DNF",CONCATENATE(RANK(rounds_cum_time[[#This Row],[18]],rounds_cum_time[18],1),"."))</f>
        <v>117.</v>
      </c>
      <c r="AB114" s="141" t="str">
        <f>IF(ISBLANK(laps_times[[#This Row],[19]]),"DNF",CONCATENATE(RANK(rounds_cum_time[[#This Row],[19]],rounds_cum_time[19],1),"."))</f>
        <v>116.</v>
      </c>
      <c r="AC114" s="141" t="str">
        <f>IF(ISBLANK(laps_times[[#This Row],[20]]),"DNF",CONCATENATE(RANK(rounds_cum_time[[#This Row],[20]],rounds_cum_time[20],1),"."))</f>
        <v>116.</v>
      </c>
      <c r="AD114" s="141" t="str">
        <f>IF(ISBLANK(laps_times[[#This Row],[21]]),"DNF",CONCATENATE(RANK(rounds_cum_time[[#This Row],[21]],rounds_cum_time[21],1),"."))</f>
        <v>115.</v>
      </c>
      <c r="AE114" s="141" t="str">
        <f>IF(ISBLANK(laps_times[[#This Row],[22]]),"DNF",CONCATENATE(RANK(rounds_cum_time[[#This Row],[22]],rounds_cum_time[22],1),"."))</f>
        <v>114.</v>
      </c>
      <c r="AF114" s="141" t="str">
        <f>IF(ISBLANK(laps_times[[#This Row],[23]]),"DNF",CONCATENATE(RANK(rounds_cum_time[[#This Row],[23]],rounds_cum_time[23],1),"."))</f>
        <v>114.</v>
      </c>
      <c r="AG114" s="141" t="str">
        <f>IF(ISBLANK(laps_times[[#This Row],[24]]),"DNF",CONCATENATE(RANK(rounds_cum_time[[#This Row],[24]],rounds_cum_time[24],1),"."))</f>
        <v>114.</v>
      </c>
      <c r="AH114" s="141" t="str">
        <f>IF(ISBLANK(laps_times[[#This Row],[25]]),"DNF",CONCATENATE(RANK(rounds_cum_time[[#This Row],[25]],rounds_cum_time[25],1),"."))</f>
        <v>114.</v>
      </c>
      <c r="AI114" s="141" t="str">
        <f>IF(ISBLANK(laps_times[[#This Row],[26]]),"DNF",CONCATENATE(RANK(rounds_cum_time[[#This Row],[26]],rounds_cum_time[26],1),"."))</f>
        <v>114.</v>
      </c>
      <c r="AJ114" s="141" t="str">
        <f>IF(ISBLANK(laps_times[[#This Row],[27]]),"DNF",CONCATENATE(RANK(rounds_cum_time[[#This Row],[27]],rounds_cum_time[27],1),"."))</f>
        <v>114.</v>
      </c>
      <c r="AK114" s="141" t="str">
        <f>IF(ISBLANK(laps_times[[#This Row],[28]]),"DNF",CONCATENATE(RANK(rounds_cum_time[[#This Row],[28]],rounds_cum_time[28],1),"."))</f>
        <v>114.</v>
      </c>
      <c r="AL114" s="141" t="str">
        <f>IF(ISBLANK(laps_times[[#This Row],[29]]),"DNF",CONCATENATE(RANK(rounds_cum_time[[#This Row],[29]],rounds_cum_time[29],1),"."))</f>
        <v>114.</v>
      </c>
      <c r="AM114" s="141" t="str">
        <f>IF(ISBLANK(laps_times[[#This Row],[30]]),"DNF",CONCATENATE(RANK(rounds_cum_time[[#This Row],[30]],rounds_cum_time[30],1),"."))</f>
        <v>114.</v>
      </c>
      <c r="AN114" s="141" t="str">
        <f>IF(ISBLANK(laps_times[[#This Row],[31]]),"DNF",CONCATENATE(RANK(rounds_cum_time[[#This Row],[31]],rounds_cum_time[31],1),"."))</f>
        <v>114.</v>
      </c>
      <c r="AO114" s="141" t="str">
        <f>IF(ISBLANK(laps_times[[#This Row],[32]]),"DNF",CONCATENATE(RANK(rounds_cum_time[[#This Row],[32]],rounds_cum_time[32],1),"."))</f>
        <v>114.</v>
      </c>
      <c r="AP114" s="141" t="str">
        <f>IF(ISBLANK(laps_times[[#This Row],[33]]),"DNF",CONCATENATE(RANK(rounds_cum_time[[#This Row],[33]],rounds_cum_time[33],1),"."))</f>
        <v>114.</v>
      </c>
      <c r="AQ114" s="141" t="str">
        <f>IF(ISBLANK(laps_times[[#This Row],[34]]),"DNF",CONCATENATE(RANK(rounds_cum_time[[#This Row],[34]],rounds_cum_time[34],1),"."))</f>
        <v>114.</v>
      </c>
      <c r="AR114" s="141" t="str">
        <f>IF(ISBLANK(laps_times[[#This Row],[35]]),"DNF",CONCATENATE(RANK(rounds_cum_time[[#This Row],[35]],rounds_cum_time[35],1),"."))</f>
        <v>114.</v>
      </c>
      <c r="AS114" s="141" t="str">
        <f>IF(ISBLANK(laps_times[[#This Row],[36]]),"DNF",CONCATENATE(RANK(rounds_cum_time[[#This Row],[36]],rounds_cum_time[36],1),"."))</f>
        <v>114.</v>
      </c>
      <c r="AT114" s="141" t="str">
        <f>IF(ISBLANK(laps_times[[#This Row],[37]]),"DNF",CONCATENATE(RANK(rounds_cum_time[[#This Row],[37]],rounds_cum_time[37],1),"."))</f>
        <v>114.</v>
      </c>
      <c r="AU114" s="141" t="str">
        <f>IF(ISBLANK(laps_times[[#This Row],[38]]),"DNF",CONCATENATE(RANK(rounds_cum_time[[#This Row],[38]],rounds_cum_time[38],1),"."))</f>
        <v>114.</v>
      </c>
      <c r="AV114" s="141" t="str">
        <f>IF(ISBLANK(laps_times[[#This Row],[39]]),"DNF",CONCATENATE(RANK(rounds_cum_time[[#This Row],[39]],rounds_cum_time[39],1),"."))</f>
        <v>114.</v>
      </c>
      <c r="AW114" s="141" t="str">
        <f>IF(ISBLANK(laps_times[[#This Row],[40]]),"DNF",CONCATENATE(RANK(rounds_cum_time[[#This Row],[40]],rounds_cum_time[40],1),"."))</f>
        <v>114.</v>
      </c>
      <c r="AX114" s="141" t="str">
        <f>IF(ISBLANK(laps_times[[#This Row],[41]]),"DNF",CONCATENATE(RANK(rounds_cum_time[[#This Row],[41]],rounds_cum_time[41],1),"."))</f>
        <v>114.</v>
      </c>
      <c r="AY114" s="141" t="str">
        <f>IF(ISBLANK(laps_times[[#This Row],[42]]),"DNF",CONCATENATE(RANK(rounds_cum_time[[#This Row],[42]],rounds_cum_time[42],1),"."))</f>
        <v>113.</v>
      </c>
      <c r="AZ114" s="141" t="str">
        <f>IF(ISBLANK(laps_times[[#This Row],[43]]),"DNF",CONCATENATE(RANK(rounds_cum_time[[#This Row],[43]],rounds_cum_time[43],1),"."))</f>
        <v>113.</v>
      </c>
      <c r="BA114" s="141" t="str">
        <f>IF(ISBLANK(laps_times[[#This Row],[44]]),"DNF",CONCATENATE(RANK(rounds_cum_time[[#This Row],[44]],rounds_cum_time[44],1),"."))</f>
        <v>113.</v>
      </c>
      <c r="BB114" s="141" t="str">
        <f>IF(ISBLANK(laps_times[[#This Row],[45]]),"DNF",CONCATENATE(RANK(rounds_cum_time[[#This Row],[45]],rounds_cum_time[45],1),"."))</f>
        <v>113.</v>
      </c>
      <c r="BC114" s="141" t="str">
        <f>IF(ISBLANK(laps_times[[#This Row],[46]]),"DNF",CONCATENATE(RANK(rounds_cum_time[[#This Row],[46]],rounds_cum_time[46],1),"."))</f>
        <v>113.</v>
      </c>
      <c r="BD114" s="141" t="str">
        <f>IF(ISBLANK(laps_times[[#This Row],[47]]),"DNF",CONCATENATE(RANK(rounds_cum_time[[#This Row],[47]],rounds_cum_time[47],1),"."))</f>
        <v>113.</v>
      </c>
      <c r="BE114" s="141" t="str">
        <f>IF(ISBLANK(laps_times[[#This Row],[48]]),"DNF",CONCATENATE(RANK(rounds_cum_time[[#This Row],[48]],rounds_cum_time[48],1),"."))</f>
        <v>113.</v>
      </c>
      <c r="BF114" s="141" t="str">
        <f>IF(ISBLANK(laps_times[[#This Row],[49]]),"DNF",CONCATENATE(RANK(rounds_cum_time[[#This Row],[49]],rounds_cum_time[49],1),"."))</f>
        <v>111.</v>
      </c>
      <c r="BG114" s="141" t="str">
        <f>IF(ISBLANK(laps_times[[#This Row],[50]]),"DNF",CONCATENATE(RANK(rounds_cum_time[[#This Row],[50]],rounds_cum_time[50],1),"."))</f>
        <v>111.</v>
      </c>
      <c r="BH114" s="141" t="str">
        <f>IF(ISBLANK(laps_times[[#This Row],[51]]),"DNF",CONCATENATE(RANK(rounds_cum_time[[#This Row],[51]],rounds_cum_time[51],1),"."))</f>
        <v>110.</v>
      </c>
      <c r="BI114" s="141" t="str">
        <f>IF(ISBLANK(laps_times[[#This Row],[52]]),"DNF",CONCATENATE(RANK(rounds_cum_time[[#This Row],[52]],rounds_cum_time[52],1),"."))</f>
        <v>110.</v>
      </c>
      <c r="BJ114" s="141" t="str">
        <f>IF(ISBLANK(laps_times[[#This Row],[53]]),"DNF",CONCATENATE(RANK(rounds_cum_time[[#This Row],[53]],rounds_cum_time[53],1),"."))</f>
        <v>110.</v>
      </c>
      <c r="BK114" s="141" t="str">
        <f>IF(ISBLANK(laps_times[[#This Row],[54]]),"DNF",CONCATENATE(RANK(rounds_cum_time[[#This Row],[54]],rounds_cum_time[54],1),"."))</f>
        <v>109.</v>
      </c>
      <c r="BL114" s="141" t="str">
        <f>IF(ISBLANK(laps_times[[#This Row],[55]]),"DNF",CONCATENATE(RANK(rounds_cum_time[[#This Row],[55]],rounds_cum_time[55],1),"."))</f>
        <v>109.</v>
      </c>
      <c r="BM114" s="141" t="str">
        <f>IF(ISBLANK(laps_times[[#This Row],[56]]),"DNF",CONCATENATE(RANK(rounds_cum_time[[#This Row],[56]],rounds_cum_time[56],1),"."))</f>
        <v>109.</v>
      </c>
      <c r="BN114" s="141" t="str">
        <f>IF(ISBLANK(laps_times[[#This Row],[57]]),"DNF",CONCATENATE(RANK(rounds_cum_time[[#This Row],[57]],rounds_cum_time[57],1),"."))</f>
        <v>109.</v>
      </c>
      <c r="BO114" s="141" t="str">
        <f>IF(ISBLANK(laps_times[[#This Row],[58]]),"DNF",CONCATENATE(RANK(rounds_cum_time[[#This Row],[58]],rounds_cum_time[58],1),"."))</f>
        <v>109.</v>
      </c>
      <c r="BP114" s="141" t="str">
        <f>IF(ISBLANK(laps_times[[#This Row],[59]]),"DNF",CONCATENATE(RANK(rounds_cum_time[[#This Row],[59]],rounds_cum_time[59],1),"."))</f>
        <v>109.</v>
      </c>
      <c r="BQ114" s="141" t="str">
        <f>IF(ISBLANK(laps_times[[#This Row],[60]]),"DNF",CONCATENATE(RANK(rounds_cum_time[[#This Row],[60]],rounds_cum_time[60],1),"."))</f>
        <v>109.</v>
      </c>
      <c r="BR114" s="141" t="str">
        <f>IF(ISBLANK(laps_times[[#This Row],[61]]),"DNF",CONCATENATE(RANK(rounds_cum_time[[#This Row],[61]],rounds_cum_time[61],1),"."))</f>
        <v>109.</v>
      </c>
      <c r="BS114" s="141" t="str">
        <f>IF(ISBLANK(laps_times[[#This Row],[62]]),"DNF",CONCATENATE(RANK(rounds_cum_time[[#This Row],[62]],rounds_cum_time[62],1),"."))</f>
        <v>109.</v>
      </c>
      <c r="BT114" s="142" t="str">
        <f>IF(ISBLANK(laps_times[[#This Row],[63]]),"DNF",CONCATENATE(RANK(rounds_cum_time[[#This Row],[63]],rounds_cum_time[63],1),"."))</f>
        <v>109.</v>
      </c>
    </row>
    <row r="115" spans="2:72" x14ac:dyDescent="0.2">
      <c r="B115" s="130">
        <v>110</v>
      </c>
      <c r="C115" s="140">
        <f>laps_times[[#This Row],[s.č.]]</f>
        <v>128</v>
      </c>
      <c r="D115" s="131" t="str">
        <f>laps_times[[#This Row],[jméno]]</f>
        <v>Ge Evžen</v>
      </c>
      <c r="E115" s="132">
        <f>laps_times[[#This Row],[roč]]</f>
        <v>1954</v>
      </c>
      <c r="F115" s="132" t="str">
        <f>laps_times[[#This Row],[kat]]</f>
        <v>M5</v>
      </c>
      <c r="G115" s="132">
        <f>laps_times[[#This Row],[poř_kat]]</f>
        <v>7</v>
      </c>
      <c r="H115" s="146" t="str">
        <f>IF(ISBLANK(laps_times[[#This Row],[klub]]),"-",laps_times[[#This Row],[klub]])</f>
        <v>Trailpoint</v>
      </c>
      <c r="I115" s="134">
        <f>laps_times[[#This Row],[celk. čas]]</f>
        <v>0.20003304398148147</v>
      </c>
      <c r="J115" s="141" t="str">
        <f>IF(ISBLANK(laps_times[[#This Row],[1]]),"DNF",CONCATENATE(RANK(rounds_cum_time[[#This Row],[1]],rounds_cum_time[1],1),"."))</f>
        <v>105.</v>
      </c>
      <c r="K115" s="141" t="str">
        <f>IF(ISBLANK(laps_times[[#This Row],[2]]),"DNF",CONCATENATE(RANK(rounds_cum_time[[#This Row],[2]],rounds_cum_time[2],1),"."))</f>
        <v>109.</v>
      </c>
      <c r="L115" s="141" t="str">
        <f>IF(ISBLANK(laps_times[[#This Row],[3]]),"DNF",CONCATENATE(RANK(rounds_cum_time[[#This Row],[3]],rounds_cum_time[3],1),"."))</f>
        <v>110.</v>
      </c>
      <c r="M115" s="141" t="str">
        <f>IF(ISBLANK(laps_times[[#This Row],[4]]),"DNF",CONCATENATE(RANK(rounds_cum_time[[#This Row],[4]],rounds_cum_time[4],1),"."))</f>
        <v>110.</v>
      </c>
      <c r="N115" s="141" t="str">
        <f>IF(ISBLANK(laps_times[[#This Row],[5]]),"DNF",CONCATENATE(RANK(rounds_cum_time[[#This Row],[5]],rounds_cum_time[5],1),"."))</f>
        <v>110.</v>
      </c>
      <c r="O115" s="141" t="str">
        <f>IF(ISBLANK(laps_times[[#This Row],[6]]),"DNF",CONCATENATE(RANK(rounds_cum_time[[#This Row],[6]],rounds_cum_time[6],1),"."))</f>
        <v>113.</v>
      </c>
      <c r="P115" s="141" t="str">
        <f>IF(ISBLANK(laps_times[[#This Row],[7]]),"DNF",CONCATENATE(RANK(rounds_cum_time[[#This Row],[7]],rounds_cum_time[7],1),"."))</f>
        <v>113.</v>
      </c>
      <c r="Q115" s="141" t="str">
        <f>IF(ISBLANK(laps_times[[#This Row],[8]]),"DNF",CONCATENATE(RANK(rounds_cum_time[[#This Row],[8]],rounds_cum_time[8],1),"."))</f>
        <v>114.</v>
      </c>
      <c r="R115" s="141" t="str">
        <f>IF(ISBLANK(laps_times[[#This Row],[9]]),"DNF",CONCATENATE(RANK(rounds_cum_time[[#This Row],[9]],rounds_cum_time[9],1),"."))</f>
        <v>114.</v>
      </c>
      <c r="S115" s="141" t="str">
        <f>IF(ISBLANK(laps_times[[#This Row],[10]]),"DNF",CONCATENATE(RANK(rounds_cum_time[[#This Row],[10]],rounds_cum_time[10],1),"."))</f>
        <v>114.</v>
      </c>
      <c r="T115" s="141" t="str">
        <f>IF(ISBLANK(laps_times[[#This Row],[11]]),"DNF",CONCATENATE(RANK(rounds_cum_time[[#This Row],[11]],rounds_cum_time[11],1),"."))</f>
        <v>114.</v>
      </c>
      <c r="U115" s="141" t="str">
        <f>IF(ISBLANK(laps_times[[#This Row],[12]]),"DNF",CONCATENATE(RANK(rounds_cum_time[[#This Row],[12]],rounds_cum_time[12],1),"."))</f>
        <v>114.</v>
      </c>
      <c r="V115" s="141" t="str">
        <f>IF(ISBLANK(laps_times[[#This Row],[13]]),"DNF",CONCATENATE(RANK(rounds_cum_time[[#This Row],[13]],rounds_cum_time[13],1),"."))</f>
        <v>115.</v>
      </c>
      <c r="W115" s="141" t="str">
        <f>IF(ISBLANK(laps_times[[#This Row],[14]]),"DNF",CONCATENATE(RANK(rounds_cum_time[[#This Row],[14]],rounds_cum_time[14],1),"."))</f>
        <v>115.</v>
      </c>
      <c r="X115" s="141" t="str">
        <f>IF(ISBLANK(laps_times[[#This Row],[15]]),"DNF",CONCATENATE(RANK(rounds_cum_time[[#This Row],[15]],rounds_cum_time[15],1),"."))</f>
        <v>115.</v>
      </c>
      <c r="Y115" s="141" t="str">
        <f>IF(ISBLANK(laps_times[[#This Row],[16]]),"DNF",CONCATENATE(RANK(rounds_cum_time[[#This Row],[16]],rounds_cum_time[16],1),"."))</f>
        <v>115.</v>
      </c>
      <c r="Z115" s="141" t="str">
        <f>IF(ISBLANK(laps_times[[#This Row],[17]]),"DNF",CONCATENATE(RANK(rounds_cum_time[[#This Row],[17]],rounds_cum_time[17],1),"."))</f>
        <v>116.</v>
      </c>
      <c r="AA115" s="141" t="str">
        <f>IF(ISBLANK(laps_times[[#This Row],[18]]),"DNF",CONCATENATE(RANK(rounds_cum_time[[#This Row],[18]],rounds_cum_time[18],1),"."))</f>
        <v>115.</v>
      </c>
      <c r="AB115" s="141" t="str">
        <f>IF(ISBLANK(laps_times[[#This Row],[19]]),"DNF",CONCATENATE(RANK(rounds_cum_time[[#This Row],[19]],rounds_cum_time[19],1),"."))</f>
        <v>114.</v>
      </c>
      <c r="AC115" s="141" t="str">
        <f>IF(ISBLANK(laps_times[[#This Row],[20]]),"DNF",CONCATENATE(RANK(rounds_cum_time[[#This Row],[20]],rounds_cum_time[20],1),"."))</f>
        <v>114.</v>
      </c>
      <c r="AD115" s="141" t="str">
        <f>IF(ISBLANK(laps_times[[#This Row],[21]]),"DNF",CONCATENATE(RANK(rounds_cum_time[[#This Row],[21]],rounds_cum_time[21],1),"."))</f>
        <v>114.</v>
      </c>
      <c r="AE115" s="141" t="str">
        <f>IF(ISBLANK(laps_times[[#This Row],[22]]),"DNF",CONCATENATE(RANK(rounds_cum_time[[#This Row],[22]],rounds_cum_time[22],1),"."))</f>
        <v>115.</v>
      </c>
      <c r="AF115" s="141" t="str">
        <f>IF(ISBLANK(laps_times[[#This Row],[23]]),"DNF",CONCATENATE(RANK(rounds_cum_time[[#This Row],[23]],rounds_cum_time[23],1),"."))</f>
        <v>115.</v>
      </c>
      <c r="AG115" s="141" t="str">
        <f>IF(ISBLANK(laps_times[[#This Row],[24]]),"DNF",CONCATENATE(RANK(rounds_cum_time[[#This Row],[24]],rounds_cum_time[24],1),"."))</f>
        <v>115.</v>
      </c>
      <c r="AH115" s="141" t="str">
        <f>IF(ISBLANK(laps_times[[#This Row],[25]]),"DNF",CONCATENATE(RANK(rounds_cum_time[[#This Row],[25]],rounds_cum_time[25],1),"."))</f>
        <v>115.</v>
      </c>
      <c r="AI115" s="141" t="str">
        <f>IF(ISBLANK(laps_times[[#This Row],[26]]),"DNF",CONCATENATE(RANK(rounds_cum_time[[#This Row],[26]],rounds_cum_time[26],1),"."))</f>
        <v>115.</v>
      </c>
      <c r="AJ115" s="141" t="str">
        <f>IF(ISBLANK(laps_times[[#This Row],[27]]),"DNF",CONCATENATE(RANK(rounds_cum_time[[#This Row],[27]],rounds_cum_time[27],1),"."))</f>
        <v>115.</v>
      </c>
      <c r="AK115" s="141" t="str">
        <f>IF(ISBLANK(laps_times[[#This Row],[28]]),"DNF",CONCATENATE(RANK(rounds_cum_time[[#This Row],[28]],rounds_cum_time[28],1),"."))</f>
        <v>115.</v>
      </c>
      <c r="AL115" s="141" t="str">
        <f>IF(ISBLANK(laps_times[[#This Row],[29]]),"DNF",CONCATENATE(RANK(rounds_cum_time[[#This Row],[29]],rounds_cum_time[29],1),"."))</f>
        <v>115.</v>
      </c>
      <c r="AM115" s="141" t="str">
        <f>IF(ISBLANK(laps_times[[#This Row],[30]]),"DNF",CONCATENATE(RANK(rounds_cum_time[[#This Row],[30]],rounds_cum_time[30],1),"."))</f>
        <v>115.</v>
      </c>
      <c r="AN115" s="141" t="str">
        <f>IF(ISBLANK(laps_times[[#This Row],[31]]),"DNF",CONCATENATE(RANK(rounds_cum_time[[#This Row],[31]],rounds_cum_time[31],1),"."))</f>
        <v>115.</v>
      </c>
      <c r="AO115" s="141" t="str">
        <f>IF(ISBLANK(laps_times[[#This Row],[32]]),"DNF",CONCATENATE(RANK(rounds_cum_time[[#This Row],[32]],rounds_cum_time[32],1),"."))</f>
        <v>115.</v>
      </c>
      <c r="AP115" s="141" t="str">
        <f>IF(ISBLANK(laps_times[[#This Row],[33]]),"DNF",CONCATENATE(RANK(rounds_cum_time[[#This Row],[33]],rounds_cum_time[33],1),"."))</f>
        <v>115.</v>
      </c>
      <c r="AQ115" s="141" t="str">
        <f>IF(ISBLANK(laps_times[[#This Row],[34]]),"DNF",CONCATENATE(RANK(rounds_cum_time[[#This Row],[34]],rounds_cum_time[34],1),"."))</f>
        <v>115.</v>
      </c>
      <c r="AR115" s="141" t="str">
        <f>IF(ISBLANK(laps_times[[#This Row],[35]]),"DNF",CONCATENATE(RANK(rounds_cum_time[[#This Row],[35]],rounds_cum_time[35],1),"."))</f>
        <v>115.</v>
      </c>
      <c r="AS115" s="141" t="str">
        <f>IF(ISBLANK(laps_times[[#This Row],[36]]),"DNF",CONCATENATE(RANK(rounds_cum_time[[#This Row],[36]],rounds_cum_time[36],1),"."))</f>
        <v>115.</v>
      </c>
      <c r="AT115" s="141" t="str">
        <f>IF(ISBLANK(laps_times[[#This Row],[37]]),"DNF",CONCATENATE(RANK(rounds_cum_time[[#This Row],[37]],rounds_cum_time[37],1),"."))</f>
        <v>115.</v>
      </c>
      <c r="AU115" s="141" t="str">
        <f>IF(ISBLANK(laps_times[[#This Row],[38]]),"DNF",CONCATENATE(RANK(rounds_cum_time[[#This Row],[38]],rounds_cum_time[38],1),"."))</f>
        <v>115.</v>
      </c>
      <c r="AV115" s="141" t="str">
        <f>IF(ISBLANK(laps_times[[#This Row],[39]]),"DNF",CONCATENATE(RANK(rounds_cum_time[[#This Row],[39]],rounds_cum_time[39],1),"."))</f>
        <v>115.</v>
      </c>
      <c r="AW115" s="141" t="str">
        <f>IF(ISBLANK(laps_times[[#This Row],[40]]),"DNF",CONCATENATE(RANK(rounds_cum_time[[#This Row],[40]],rounds_cum_time[40],1),"."))</f>
        <v>115.</v>
      </c>
      <c r="AX115" s="141" t="str">
        <f>IF(ISBLANK(laps_times[[#This Row],[41]]),"DNF",CONCATENATE(RANK(rounds_cum_time[[#This Row],[41]],rounds_cum_time[41],1),"."))</f>
        <v>115.</v>
      </c>
      <c r="AY115" s="141" t="str">
        <f>IF(ISBLANK(laps_times[[#This Row],[42]]),"DNF",CONCATENATE(RANK(rounds_cum_time[[#This Row],[42]],rounds_cum_time[42],1),"."))</f>
        <v>115.</v>
      </c>
      <c r="AZ115" s="141" t="str">
        <f>IF(ISBLANK(laps_times[[#This Row],[43]]),"DNF",CONCATENATE(RANK(rounds_cum_time[[#This Row],[43]],rounds_cum_time[43],1),"."))</f>
        <v>115.</v>
      </c>
      <c r="BA115" s="141" t="str">
        <f>IF(ISBLANK(laps_times[[#This Row],[44]]),"DNF",CONCATENATE(RANK(rounds_cum_time[[#This Row],[44]],rounds_cum_time[44],1),"."))</f>
        <v>115.</v>
      </c>
      <c r="BB115" s="141" t="str">
        <f>IF(ISBLANK(laps_times[[#This Row],[45]]),"DNF",CONCATENATE(RANK(rounds_cum_time[[#This Row],[45]],rounds_cum_time[45],1),"."))</f>
        <v>115.</v>
      </c>
      <c r="BC115" s="141" t="str">
        <f>IF(ISBLANK(laps_times[[#This Row],[46]]),"DNF",CONCATENATE(RANK(rounds_cum_time[[#This Row],[46]],rounds_cum_time[46],1),"."))</f>
        <v>115.</v>
      </c>
      <c r="BD115" s="141" t="str">
        <f>IF(ISBLANK(laps_times[[#This Row],[47]]),"DNF",CONCATENATE(RANK(rounds_cum_time[[#This Row],[47]],rounds_cum_time[47],1),"."))</f>
        <v>115.</v>
      </c>
      <c r="BE115" s="141" t="str">
        <f>IF(ISBLANK(laps_times[[#This Row],[48]]),"DNF",CONCATENATE(RANK(rounds_cum_time[[#This Row],[48]],rounds_cum_time[48],1),"."))</f>
        <v>115.</v>
      </c>
      <c r="BF115" s="141" t="str">
        <f>IF(ISBLANK(laps_times[[#This Row],[49]]),"DNF",CONCATENATE(RANK(rounds_cum_time[[#This Row],[49]],rounds_cum_time[49],1),"."))</f>
        <v>113.</v>
      </c>
      <c r="BG115" s="141" t="str">
        <f>IF(ISBLANK(laps_times[[#This Row],[50]]),"DNF",CONCATENATE(RANK(rounds_cum_time[[#This Row],[50]],rounds_cum_time[50],1),"."))</f>
        <v>113.</v>
      </c>
      <c r="BH115" s="141" t="str">
        <f>IF(ISBLANK(laps_times[[#This Row],[51]]),"DNF",CONCATENATE(RANK(rounds_cum_time[[#This Row],[51]],rounds_cum_time[51],1),"."))</f>
        <v>112.</v>
      </c>
      <c r="BI115" s="141" t="str">
        <f>IF(ISBLANK(laps_times[[#This Row],[52]]),"DNF",CONCATENATE(RANK(rounds_cum_time[[#This Row],[52]],rounds_cum_time[52],1),"."))</f>
        <v>112.</v>
      </c>
      <c r="BJ115" s="141" t="str">
        <f>IF(ISBLANK(laps_times[[#This Row],[53]]),"DNF",CONCATENATE(RANK(rounds_cum_time[[#This Row],[53]],rounds_cum_time[53],1),"."))</f>
        <v>112.</v>
      </c>
      <c r="BK115" s="141" t="str">
        <f>IF(ISBLANK(laps_times[[#This Row],[54]]),"DNF",CONCATENATE(RANK(rounds_cum_time[[#This Row],[54]],rounds_cum_time[54],1),"."))</f>
        <v>111.</v>
      </c>
      <c r="BL115" s="141" t="str">
        <f>IF(ISBLANK(laps_times[[#This Row],[55]]),"DNF",CONCATENATE(RANK(rounds_cum_time[[#This Row],[55]],rounds_cum_time[55],1),"."))</f>
        <v>111.</v>
      </c>
      <c r="BM115" s="141" t="str">
        <f>IF(ISBLANK(laps_times[[#This Row],[56]]),"DNF",CONCATENATE(RANK(rounds_cum_time[[#This Row],[56]],rounds_cum_time[56],1),"."))</f>
        <v>110.</v>
      </c>
      <c r="BN115" s="141" t="str">
        <f>IF(ISBLANK(laps_times[[#This Row],[57]]),"DNF",CONCATENATE(RANK(rounds_cum_time[[#This Row],[57]],rounds_cum_time[57],1),"."))</f>
        <v>110.</v>
      </c>
      <c r="BO115" s="141" t="str">
        <f>IF(ISBLANK(laps_times[[#This Row],[58]]),"DNF",CONCATENATE(RANK(rounds_cum_time[[#This Row],[58]],rounds_cum_time[58],1),"."))</f>
        <v>110.</v>
      </c>
      <c r="BP115" s="141" t="str">
        <f>IF(ISBLANK(laps_times[[#This Row],[59]]),"DNF",CONCATENATE(RANK(rounds_cum_time[[#This Row],[59]],rounds_cum_time[59],1),"."))</f>
        <v>110.</v>
      </c>
      <c r="BQ115" s="141" t="str">
        <f>IF(ISBLANK(laps_times[[#This Row],[60]]),"DNF",CONCATENATE(RANK(rounds_cum_time[[#This Row],[60]],rounds_cum_time[60],1),"."))</f>
        <v>110.</v>
      </c>
      <c r="BR115" s="141" t="str">
        <f>IF(ISBLANK(laps_times[[#This Row],[61]]),"DNF",CONCATENATE(RANK(rounds_cum_time[[#This Row],[61]],rounds_cum_time[61],1),"."))</f>
        <v>110.</v>
      </c>
      <c r="BS115" s="141" t="str">
        <f>IF(ISBLANK(laps_times[[#This Row],[62]]),"DNF",CONCATENATE(RANK(rounds_cum_time[[#This Row],[62]],rounds_cum_time[62],1),"."))</f>
        <v>110.</v>
      </c>
      <c r="BT115" s="142" t="str">
        <f>IF(ISBLANK(laps_times[[#This Row],[63]]),"DNF",CONCATENATE(RANK(rounds_cum_time[[#This Row],[63]],rounds_cum_time[63],1),"."))</f>
        <v>110.</v>
      </c>
    </row>
    <row r="116" spans="2:72" x14ac:dyDescent="0.2">
      <c r="B116" s="130">
        <v>111</v>
      </c>
      <c r="C116" s="140">
        <f>laps_times[[#This Row],[s.č.]]</f>
        <v>14</v>
      </c>
      <c r="D116" s="131" t="str">
        <f>laps_times[[#This Row],[jméno]]</f>
        <v>Neubauer Petr</v>
      </c>
      <c r="E116" s="132">
        <f>laps_times[[#This Row],[roč]]</f>
        <v>1974</v>
      </c>
      <c r="F116" s="132" t="str">
        <f>laps_times[[#This Row],[kat]]</f>
        <v>M3</v>
      </c>
      <c r="G116" s="132">
        <f>laps_times[[#This Row],[poř_kat]]</f>
        <v>37</v>
      </c>
      <c r="H116" s="146" t="str">
        <f>IF(ISBLANK(laps_times[[#This Row],[klub]]),"-",laps_times[[#This Row],[klub]])</f>
        <v>IRONMAN CLUB Boršov nad Vltavou</v>
      </c>
      <c r="I116" s="134">
        <f>laps_times[[#This Row],[celk. čas]]</f>
        <v>0.20307189814814816</v>
      </c>
      <c r="J116" s="141" t="str">
        <f>IF(ISBLANK(laps_times[[#This Row],[1]]),"DNF",CONCATENATE(RANK(rounds_cum_time[[#This Row],[1]],rounds_cum_time[1],1),"."))</f>
        <v>102.</v>
      </c>
      <c r="K116" s="141" t="str">
        <f>IF(ISBLANK(laps_times[[#This Row],[2]]),"DNF",CONCATENATE(RANK(rounds_cum_time[[#This Row],[2]],rounds_cum_time[2],1),"."))</f>
        <v>106.</v>
      </c>
      <c r="L116" s="141" t="str">
        <f>IF(ISBLANK(laps_times[[#This Row],[3]]),"DNF",CONCATENATE(RANK(rounds_cum_time[[#This Row],[3]],rounds_cum_time[3],1),"."))</f>
        <v>107.</v>
      </c>
      <c r="M116" s="141" t="str">
        <f>IF(ISBLANK(laps_times[[#This Row],[4]]),"DNF",CONCATENATE(RANK(rounds_cum_time[[#This Row],[4]],rounds_cum_time[4],1),"."))</f>
        <v>108.</v>
      </c>
      <c r="N116" s="141" t="str">
        <f>IF(ISBLANK(laps_times[[#This Row],[5]]),"DNF",CONCATENATE(RANK(rounds_cum_time[[#This Row],[5]],rounds_cum_time[5],1),"."))</f>
        <v>108.</v>
      </c>
      <c r="O116" s="141" t="str">
        <f>IF(ISBLANK(laps_times[[#This Row],[6]]),"DNF",CONCATENATE(RANK(rounds_cum_time[[#This Row],[6]],rounds_cum_time[6],1),"."))</f>
        <v>108.</v>
      </c>
      <c r="P116" s="141" t="str">
        <f>IF(ISBLANK(laps_times[[#This Row],[7]]),"DNF",CONCATENATE(RANK(rounds_cum_time[[#This Row],[7]],rounds_cum_time[7],1),"."))</f>
        <v>108.</v>
      </c>
      <c r="Q116" s="141" t="str">
        <f>IF(ISBLANK(laps_times[[#This Row],[8]]),"DNF",CONCATENATE(RANK(rounds_cum_time[[#This Row],[8]],rounds_cum_time[8],1),"."))</f>
        <v>108.</v>
      </c>
      <c r="R116" s="141" t="str">
        <f>IF(ISBLANK(laps_times[[#This Row],[9]]),"DNF",CONCATENATE(RANK(rounds_cum_time[[#This Row],[9]],rounds_cum_time[9],1),"."))</f>
        <v>108.</v>
      </c>
      <c r="S116" s="141" t="str">
        <f>IF(ISBLANK(laps_times[[#This Row],[10]]),"DNF",CONCATENATE(RANK(rounds_cum_time[[#This Row],[10]],rounds_cum_time[10],1),"."))</f>
        <v>107.</v>
      </c>
      <c r="T116" s="141" t="str">
        <f>IF(ISBLANK(laps_times[[#This Row],[11]]),"DNF",CONCATENATE(RANK(rounds_cum_time[[#This Row],[11]],rounds_cum_time[11],1),"."))</f>
        <v>108.</v>
      </c>
      <c r="U116" s="141" t="str">
        <f>IF(ISBLANK(laps_times[[#This Row],[12]]),"DNF",CONCATENATE(RANK(rounds_cum_time[[#This Row],[12]],rounds_cum_time[12],1),"."))</f>
        <v>108.</v>
      </c>
      <c r="V116" s="141" t="str">
        <f>IF(ISBLANK(laps_times[[#This Row],[13]]),"DNF",CONCATENATE(RANK(rounds_cum_time[[#This Row],[13]],rounds_cum_time[13],1),"."))</f>
        <v>109.</v>
      </c>
      <c r="W116" s="141" t="str">
        <f>IF(ISBLANK(laps_times[[#This Row],[14]]),"DNF",CONCATENATE(RANK(rounds_cum_time[[#This Row],[14]],rounds_cum_time[14],1),"."))</f>
        <v>110.</v>
      </c>
      <c r="X116" s="141" t="str">
        <f>IF(ISBLANK(laps_times[[#This Row],[15]]),"DNF",CONCATENATE(RANK(rounds_cum_time[[#This Row],[15]],rounds_cum_time[15],1),"."))</f>
        <v>110.</v>
      </c>
      <c r="Y116" s="141" t="str">
        <f>IF(ISBLANK(laps_times[[#This Row],[16]]),"DNF",CONCATENATE(RANK(rounds_cum_time[[#This Row],[16]],rounds_cum_time[16],1),"."))</f>
        <v>110.</v>
      </c>
      <c r="Z116" s="141" t="str">
        <f>IF(ISBLANK(laps_times[[#This Row],[17]]),"DNF",CONCATENATE(RANK(rounds_cum_time[[#This Row],[17]],rounds_cum_time[17],1),"."))</f>
        <v>110.</v>
      </c>
      <c r="AA116" s="141" t="str">
        <f>IF(ISBLANK(laps_times[[#This Row],[18]]),"DNF",CONCATENATE(RANK(rounds_cum_time[[#This Row],[18]],rounds_cum_time[18],1),"."))</f>
        <v>110.</v>
      </c>
      <c r="AB116" s="141" t="str">
        <f>IF(ISBLANK(laps_times[[#This Row],[19]]),"DNF",CONCATENATE(RANK(rounds_cum_time[[#This Row],[19]],rounds_cum_time[19],1),"."))</f>
        <v>110.</v>
      </c>
      <c r="AC116" s="141" t="str">
        <f>IF(ISBLANK(laps_times[[#This Row],[20]]),"DNF",CONCATENATE(RANK(rounds_cum_time[[#This Row],[20]],rounds_cum_time[20],1),"."))</f>
        <v>110.</v>
      </c>
      <c r="AD116" s="141" t="str">
        <f>IF(ISBLANK(laps_times[[#This Row],[21]]),"DNF",CONCATENATE(RANK(rounds_cum_time[[#This Row],[21]],rounds_cum_time[21],1),"."))</f>
        <v>110.</v>
      </c>
      <c r="AE116" s="141" t="str">
        <f>IF(ISBLANK(laps_times[[#This Row],[22]]),"DNF",CONCATENATE(RANK(rounds_cum_time[[#This Row],[22]],rounds_cum_time[22],1),"."))</f>
        <v>110.</v>
      </c>
      <c r="AF116" s="141" t="str">
        <f>IF(ISBLANK(laps_times[[#This Row],[23]]),"DNF",CONCATENATE(RANK(rounds_cum_time[[#This Row],[23]],rounds_cum_time[23],1),"."))</f>
        <v>110.</v>
      </c>
      <c r="AG116" s="141" t="str">
        <f>IF(ISBLANK(laps_times[[#This Row],[24]]),"DNF",CONCATENATE(RANK(rounds_cum_time[[#This Row],[24]],rounds_cum_time[24],1),"."))</f>
        <v>110.</v>
      </c>
      <c r="AH116" s="141" t="str">
        <f>IF(ISBLANK(laps_times[[#This Row],[25]]),"DNF",CONCATENATE(RANK(rounds_cum_time[[#This Row],[25]],rounds_cum_time[25],1),"."))</f>
        <v>110.</v>
      </c>
      <c r="AI116" s="141" t="str">
        <f>IF(ISBLANK(laps_times[[#This Row],[26]]),"DNF",CONCATENATE(RANK(rounds_cum_time[[#This Row],[26]],rounds_cum_time[26],1),"."))</f>
        <v>110.</v>
      </c>
      <c r="AJ116" s="141" t="str">
        <f>IF(ISBLANK(laps_times[[#This Row],[27]]),"DNF",CONCATENATE(RANK(rounds_cum_time[[#This Row],[27]],rounds_cum_time[27],1),"."))</f>
        <v>110.</v>
      </c>
      <c r="AK116" s="141" t="str">
        <f>IF(ISBLANK(laps_times[[#This Row],[28]]),"DNF",CONCATENATE(RANK(rounds_cum_time[[#This Row],[28]],rounds_cum_time[28],1),"."))</f>
        <v>110.</v>
      </c>
      <c r="AL116" s="141" t="str">
        <f>IF(ISBLANK(laps_times[[#This Row],[29]]),"DNF",CONCATENATE(RANK(rounds_cum_time[[#This Row],[29]],rounds_cum_time[29],1),"."))</f>
        <v>111.</v>
      </c>
      <c r="AM116" s="141" t="str">
        <f>IF(ISBLANK(laps_times[[#This Row],[30]]),"DNF",CONCATENATE(RANK(rounds_cum_time[[#This Row],[30]],rounds_cum_time[30],1),"."))</f>
        <v>111.</v>
      </c>
      <c r="AN116" s="141" t="str">
        <f>IF(ISBLANK(laps_times[[#This Row],[31]]),"DNF",CONCATENATE(RANK(rounds_cum_time[[#This Row],[31]],rounds_cum_time[31],1),"."))</f>
        <v>111.</v>
      </c>
      <c r="AO116" s="141" t="str">
        <f>IF(ISBLANK(laps_times[[#This Row],[32]]),"DNF",CONCATENATE(RANK(rounds_cum_time[[#This Row],[32]],rounds_cum_time[32],1),"."))</f>
        <v>111.</v>
      </c>
      <c r="AP116" s="141" t="str">
        <f>IF(ISBLANK(laps_times[[#This Row],[33]]),"DNF",CONCATENATE(RANK(rounds_cum_time[[#This Row],[33]],rounds_cum_time[33],1),"."))</f>
        <v>113.</v>
      </c>
      <c r="AQ116" s="141" t="str">
        <f>IF(ISBLANK(laps_times[[#This Row],[34]]),"DNF",CONCATENATE(RANK(rounds_cum_time[[#This Row],[34]],rounds_cum_time[34],1),"."))</f>
        <v>113.</v>
      </c>
      <c r="AR116" s="141" t="str">
        <f>IF(ISBLANK(laps_times[[#This Row],[35]]),"DNF",CONCATENATE(RANK(rounds_cum_time[[#This Row],[35]],rounds_cum_time[35],1),"."))</f>
        <v>113.</v>
      </c>
      <c r="AS116" s="141" t="str">
        <f>IF(ISBLANK(laps_times[[#This Row],[36]]),"DNF",CONCATENATE(RANK(rounds_cum_time[[#This Row],[36]],rounds_cum_time[36],1),"."))</f>
        <v>113.</v>
      </c>
      <c r="AT116" s="141" t="str">
        <f>IF(ISBLANK(laps_times[[#This Row],[37]]),"DNF",CONCATENATE(RANK(rounds_cum_time[[#This Row],[37]],rounds_cum_time[37],1),"."))</f>
        <v>113.</v>
      </c>
      <c r="AU116" s="141" t="str">
        <f>IF(ISBLANK(laps_times[[#This Row],[38]]),"DNF",CONCATENATE(RANK(rounds_cum_time[[#This Row],[38]],rounds_cum_time[38],1),"."))</f>
        <v>113.</v>
      </c>
      <c r="AV116" s="141" t="str">
        <f>IF(ISBLANK(laps_times[[#This Row],[39]]),"DNF",CONCATENATE(RANK(rounds_cum_time[[#This Row],[39]],rounds_cum_time[39],1),"."))</f>
        <v>113.</v>
      </c>
      <c r="AW116" s="141" t="str">
        <f>IF(ISBLANK(laps_times[[#This Row],[40]]),"DNF",CONCATENATE(RANK(rounds_cum_time[[#This Row],[40]],rounds_cum_time[40],1),"."))</f>
        <v>113.</v>
      </c>
      <c r="AX116" s="141" t="str">
        <f>IF(ISBLANK(laps_times[[#This Row],[41]]),"DNF",CONCATENATE(RANK(rounds_cum_time[[#This Row],[41]],rounds_cum_time[41],1),"."))</f>
        <v>113.</v>
      </c>
      <c r="AY116" s="141" t="str">
        <f>IF(ISBLANK(laps_times[[#This Row],[42]]),"DNF",CONCATENATE(RANK(rounds_cum_time[[#This Row],[42]],rounds_cum_time[42],1),"."))</f>
        <v>114.</v>
      </c>
      <c r="AZ116" s="141" t="str">
        <f>IF(ISBLANK(laps_times[[#This Row],[43]]),"DNF",CONCATENATE(RANK(rounds_cum_time[[#This Row],[43]],rounds_cum_time[43],1),"."))</f>
        <v>114.</v>
      </c>
      <c r="BA116" s="141" t="str">
        <f>IF(ISBLANK(laps_times[[#This Row],[44]]),"DNF",CONCATENATE(RANK(rounds_cum_time[[#This Row],[44]],rounds_cum_time[44],1),"."))</f>
        <v>114.</v>
      </c>
      <c r="BB116" s="141" t="str">
        <f>IF(ISBLANK(laps_times[[#This Row],[45]]),"DNF",CONCATENATE(RANK(rounds_cum_time[[#This Row],[45]],rounds_cum_time[45],1),"."))</f>
        <v>114.</v>
      </c>
      <c r="BC116" s="141" t="str">
        <f>IF(ISBLANK(laps_times[[#This Row],[46]]),"DNF",CONCATENATE(RANK(rounds_cum_time[[#This Row],[46]],rounds_cum_time[46],1),"."))</f>
        <v>114.</v>
      </c>
      <c r="BD116" s="141" t="str">
        <f>IF(ISBLANK(laps_times[[#This Row],[47]]),"DNF",CONCATENATE(RANK(rounds_cum_time[[#This Row],[47]],rounds_cum_time[47],1),"."))</f>
        <v>114.</v>
      </c>
      <c r="BE116" s="141" t="str">
        <f>IF(ISBLANK(laps_times[[#This Row],[48]]),"DNF",CONCATENATE(RANK(rounds_cum_time[[#This Row],[48]],rounds_cum_time[48],1),"."))</f>
        <v>114.</v>
      </c>
      <c r="BF116" s="141" t="str">
        <f>IF(ISBLANK(laps_times[[#This Row],[49]]),"DNF",CONCATENATE(RANK(rounds_cum_time[[#This Row],[49]],rounds_cum_time[49],1),"."))</f>
        <v>112.</v>
      </c>
      <c r="BG116" s="141" t="str">
        <f>IF(ISBLANK(laps_times[[#This Row],[50]]),"DNF",CONCATENATE(RANK(rounds_cum_time[[#This Row],[50]],rounds_cum_time[50],1),"."))</f>
        <v>112.</v>
      </c>
      <c r="BH116" s="141" t="str">
        <f>IF(ISBLANK(laps_times[[#This Row],[51]]),"DNF",CONCATENATE(RANK(rounds_cum_time[[#This Row],[51]],rounds_cum_time[51],1),"."))</f>
        <v>111.</v>
      </c>
      <c r="BI116" s="141" t="str">
        <f>IF(ISBLANK(laps_times[[#This Row],[52]]),"DNF",CONCATENATE(RANK(rounds_cum_time[[#This Row],[52]],rounds_cum_time[52],1),"."))</f>
        <v>111.</v>
      </c>
      <c r="BJ116" s="141" t="str">
        <f>IF(ISBLANK(laps_times[[#This Row],[53]]),"DNF",CONCATENATE(RANK(rounds_cum_time[[#This Row],[53]],rounds_cum_time[53],1),"."))</f>
        <v>111.</v>
      </c>
      <c r="BK116" s="141" t="str">
        <f>IF(ISBLANK(laps_times[[#This Row],[54]]),"DNF",CONCATENATE(RANK(rounds_cum_time[[#This Row],[54]],rounds_cum_time[54],1),"."))</f>
        <v>110.</v>
      </c>
      <c r="BL116" s="141" t="str">
        <f>IF(ISBLANK(laps_times[[#This Row],[55]]),"DNF",CONCATENATE(RANK(rounds_cum_time[[#This Row],[55]],rounds_cum_time[55],1),"."))</f>
        <v>110.</v>
      </c>
      <c r="BM116" s="141" t="str">
        <f>IF(ISBLANK(laps_times[[#This Row],[56]]),"DNF",CONCATENATE(RANK(rounds_cum_time[[#This Row],[56]],rounds_cum_time[56],1),"."))</f>
        <v>111.</v>
      </c>
      <c r="BN116" s="141" t="str">
        <f>IF(ISBLANK(laps_times[[#This Row],[57]]),"DNF",CONCATENATE(RANK(rounds_cum_time[[#This Row],[57]],rounds_cum_time[57],1),"."))</f>
        <v>111.</v>
      </c>
      <c r="BO116" s="141" t="str">
        <f>IF(ISBLANK(laps_times[[#This Row],[58]]),"DNF",CONCATENATE(RANK(rounds_cum_time[[#This Row],[58]],rounds_cum_time[58],1),"."))</f>
        <v>111.</v>
      </c>
      <c r="BP116" s="141" t="str">
        <f>IF(ISBLANK(laps_times[[#This Row],[59]]),"DNF",CONCATENATE(RANK(rounds_cum_time[[#This Row],[59]],rounds_cum_time[59],1),"."))</f>
        <v>111.</v>
      </c>
      <c r="BQ116" s="141" t="str">
        <f>IF(ISBLANK(laps_times[[#This Row],[60]]),"DNF",CONCATENATE(RANK(rounds_cum_time[[#This Row],[60]],rounds_cum_time[60],1),"."))</f>
        <v>111.</v>
      </c>
      <c r="BR116" s="141" t="str">
        <f>IF(ISBLANK(laps_times[[#This Row],[61]]),"DNF",CONCATENATE(RANK(rounds_cum_time[[#This Row],[61]],rounds_cum_time[61],1),"."))</f>
        <v>111.</v>
      </c>
      <c r="BS116" s="141" t="str">
        <f>IF(ISBLANK(laps_times[[#This Row],[62]]),"DNF",CONCATENATE(RANK(rounds_cum_time[[#This Row],[62]],rounds_cum_time[62],1),"."))</f>
        <v>111.</v>
      </c>
      <c r="BT116" s="142" t="str">
        <f>IF(ISBLANK(laps_times[[#This Row],[63]]),"DNF",CONCATENATE(RANK(rounds_cum_time[[#This Row],[63]],rounds_cum_time[63],1),"."))</f>
        <v>111.</v>
      </c>
    </row>
    <row r="117" spans="2:72" x14ac:dyDescent="0.2">
      <c r="B117" s="130">
        <v>112</v>
      </c>
      <c r="C117" s="140">
        <f>laps_times[[#This Row],[s.č.]]</f>
        <v>97</v>
      </c>
      <c r="D117" s="131" t="str">
        <f>laps_times[[#This Row],[jméno]]</f>
        <v>Pártl Roman</v>
      </c>
      <c r="E117" s="132">
        <f>laps_times[[#This Row],[roč]]</f>
        <v>1970</v>
      </c>
      <c r="F117" s="132" t="str">
        <f>laps_times[[#This Row],[kat]]</f>
        <v>M3</v>
      </c>
      <c r="G117" s="132">
        <f>laps_times[[#This Row],[poř_kat]]</f>
        <v>38</v>
      </c>
      <c r="H117" s="146" t="str">
        <f>IF(ISBLANK(laps_times[[#This Row],[klub]]),"-",laps_times[[#This Row],[klub]])</f>
        <v>pproma Choceň</v>
      </c>
      <c r="I117" s="134">
        <f>laps_times[[#This Row],[celk. čas]]</f>
        <v>0.20878619212962965</v>
      </c>
      <c r="J117" s="141" t="str">
        <f>IF(ISBLANK(laps_times[[#This Row],[1]]),"DNF",CONCATENATE(RANK(rounds_cum_time[[#This Row],[1]],rounds_cum_time[1],1),"."))</f>
        <v>110.</v>
      </c>
      <c r="K117" s="141" t="str">
        <f>IF(ISBLANK(laps_times[[#This Row],[2]]),"DNF",CONCATENATE(RANK(rounds_cum_time[[#This Row],[2]],rounds_cum_time[2],1),"."))</f>
        <v>112.</v>
      </c>
      <c r="L117" s="141" t="str">
        <f>IF(ISBLANK(laps_times[[#This Row],[3]]),"DNF",CONCATENATE(RANK(rounds_cum_time[[#This Row],[3]],rounds_cum_time[3],1),"."))</f>
        <v>112.</v>
      </c>
      <c r="M117" s="141" t="str">
        <f>IF(ISBLANK(laps_times[[#This Row],[4]]),"DNF",CONCATENATE(RANK(rounds_cum_time[[#This Row],[4]],rounds_cum_time[4],1),"."))</f>
        <v>112.</v>
      </c>
      <c r="N117" s="141" t="str">
        <f>IF(ISBLANK(laps_times[[#This Row],[5]]),"DNF",CONCATENATE(RANK(rounds_cum_time[[#This Row],[5]],rounds_cum_time[5],1),"."))</f>
        <v>112.</v>
      </c>
      <c r="O117" s="141" t="str">
        <f>IF(ISBLANK(laps_times[[#This Row],[6]]),"DNF",CONCATENATE(RANK(rounds_cum_time[[#This Row],[6]],rounds_cum_time[6],1),"."))</f>
        <v>111.</v>
      </c>
      <c r="P117" s="141" t="str">
        <f>IF(ISBLANK(laps_times[[#This Row],[7]]),"DNF",CONCATENATE(RANK(rounds_cum_time[[#This Row],[7]],rounds_cum_time[7],1),"."))</f>
        <v>112.</v>
      </c>
      <c r="Q117" s="141" t="str">
        <f>IF(ISBLANK(laps_times[[#This Row],[8]]),"DNF",CONCATENATE(RANK(rounds_cum_time[[#This Row],[8]],rounds_cum_time[8],1),"."))</f>
        <v>113.</v>
      </c>
      <c r="R117" s="141" t="str">
        <f>IF(ISBLANK(laps_times[[#This Row],[9]]),"DNF",CONCATENATE(RANK(rounds_cum_time[[#This Row],[9]],rounds_cum_time[9],1),"."))</f>
        <v>113.</v>
      </c>
      <c r="S117" s="141" t="str">
        <f>IF(ISBLANK(laps_times[[#This Row],[10]]),"DNF",CONCATENATE(RANK(rounds_cum_time[[#This Row],[10]],rounds_cum_time[10],1),"."))</f>
        <v>112.</v>
      </c>
      <c r="T117" s="141" t="str">
        <f>IF(ISBLANK(laps_times[[#This Row],[11]]),"DNF",CONCATENATE(RANK(rounds_cum_time[[#This Row],[11]],rounds_cum_time[11],1),"."))</f>
        <v>113.</v>
      </c>
      <c r="U117" s="141" t="str">
        <f>IF(ISBLANK(laps_times[[#This Row],[12]]),"DNF",CONCATENATE(RANK(rounds_cum_time[[#This Row],[12]],rounds_cum_time[12],1),"."))</f>
        <v>113.</v>
      </c>
      <c r="V117" s="141" t="str">
        <f>IF(ISBLANK(laps_times[[#This Row],[13]]),"DNF",CONCATENATE(RANK(rounds_cum_time[[#This Row],[13]],rounds_cum_time[13],1),"."))</f>
        <v>113.</v>
      </c>
      <c r="W117" s="141" t="str">
        <f>IF(ISBLANK(laps_times[[#This Row],[14]]),"DNF",CONCATENATE(RANK(rounds_cum_time[[#This Row],[14]],rounds_cum_time[14],1),"."))</f>
        <v>113.</v>
      </c>
      <c r="X117" s="141" t="str">
        <f>IF(ISBLANK(laps_times[[#This Row],[15]]),"DNF",CONCATENATE(RANK(rounds_cum_time[[#This Row],[15]],rounds_cum_time[15],1),"."))</f>
        <v>113.</v>
      </c>
      <c r="Y117" s="141" t="str">
        <f>IF(ISBLANK(laps_times[[#This Row],[16]]),"DNF",CONCATENATE(RANK(rounds_cum_time[[#This Row],[16]],rounds_cum_time[16],1),"."))</f>
        <v>114.</v>
      </c>
      <c r="Z117" s="141" t="str">
        <f>IF(ISBLANK(laps_times[[#This Row],[17]]),"DNF",CONCATENATE(RANK(rounds_cum_time[[#This Row],[17]],rounds_cum_time[17],1),"."))</f>
        <v>114.</v>
      </c>
      <c r="AA117" s="141" t="str">
        <f>IF(ISBLANK(laps_times[[#This Row],[18]]),"DNF",CONCATENATE(RANK(rounds_cum_time[[#This Row],[18]],rounds_cum_time[18],1),"."))</f>
        <v>114.</v>
      </c>
      <c r="AB117" s="141" t="str">
        <f>IF(ISBLANK(laps_times[[#This Row],[19]]),"DNF",CONCATENATE(RANK(rounds_cum_time[[#This Row],[19]],rounds_cum_time[19],1),"."))</f>
        <v>115.</v>
      </c>
      <c r="AC117" s="141" t="str">
        <f>IF(ISBLANK(laps_times[[#This Row],[20]]),"DNF",CONCATENATE(RANK(rounds_cum_time[[#This Row],[20]],rounds_cum_time[20],1),"."))</f>
        <v>115.</v>
      </c>
      <c r="AD117" s="141" t="str">
        <f>IF(ISBLANK(laps_times[[#This Row],[21]]),"DNF",CONCATENATE(RANK(rounds_cum_time[[#This Row],[21]],rounds_cum_time[21],1),"."))</f>
        <v>116.</v>
      </c>
      <c r="AE117" s="141" t="str">
        <f>IF(ISBLANK(laps_times[[#This Row],[22]]),"DNF",CONCATENATE(RANK(rounds_cum_time[[#This Row],[22]],rounds_cum_time[22],1),"."))</f>
        <v>117.</v>
      </c>
      <c r="AF117" s="141" t="str">
        <f>IF(ISBLANK(laps_times[[#This Row],[23]]),"DNF",CONCATENATE(RANK(rounds_cum_time[[#This Row],[23]],rounds_cum_time[23],1),"."))</f>
        <v>117.</v>
      </c>
      <c r="AG117" s="141" t="str">
        <f>IF(ISBLANK(laps_times[[#This Row],[24]]),"DNF",CONCATENATE(RANK(rounds_cum_time[[#This Row],[24]],rounds_cum_time[24],1),"."))</f>
        <v>117.</v>
      </c>
      <c r="AH117" s="141" t="str">
        <f>IF(ISBLANK(laps_times[[#This Row],[25]]),"DNF",CONCATENATE(RANK(rounds_cum_time[[#This Row],[25]],rounds_cum_time[25],1),"."))</f>
        <v>117.</v>
      </c>
      <c r="AI117" s="141" t="str">
        <f>IF(ISBLANK(laps_times[[#This Row],[26]]),"DNF",CONCATENATE(RANK(rounds_cum_time[[#This Row],[26]],rounds_cum_time[26],1),"."))</f>
        <v>117.</v>
      </c>
      <c r="AJ117" s="141" t="str">
        <f>IF(ISBLANK(laps_times[[#This Row],[27]]),"DNF",CONCATENATE(RANK(rounds_cum_time[[#This Row],[27]],rounds_cum_time[27],1),"."))</f>
        <v>117.</v>
      </c>
      <c r="AK117" s="141" t="str">
        <f>IF(ISBLANK(laps_times[[#This Row],[28]]),"DNF",CONCATENATE(RANK(rounds_cum_time[[#This Row],[28]],rounds_cum_time[28],1),"."))</f>
        <v>117.</v>
      </c>
      <c r="AL117" s="141" t="str">
        <f>IF(ISBLANK(laps_times[[#This Row],[29]]),"DNF",CONCATENATE(RANK(rounds_cum_time[[#This Row],[29]],rounds_cum_time[29],1),"."))</f>
        <v>117.</v>
      </c>
      <c r="AM117" s="141" t="str">
        <f>IF(ISBLANK(laps_times[[#This Row],[30]]),"DNF",CONCATENATE(RANK(rounds_cum_time[[#This Row],[30]],rounds_cum_time[30],1),"."))</f>
        <v>117.</v>
      </c>
      <c r="AN117" s="141" t="str">
        <f>IF(ISBLANK(laps_times[[#This Row],[31]]),"DNF",CONCATENATE(RANK(rounds_cum_time[[#This Row],[31]],rounds_cum_time[31],1),"."))</f>
        <v>117.</v>
      </c>
      <c r="AO117" s="141" t="str">
        <f>IF(ISBLANK(laps_times[[#This Row],[32]]),"DNF",CONCATENATE(RANK(rounds_cum_time[[#This Row],[32]],rounds_cum_time[32],1),"."))</f>
        <v>117.</v>
      </c>
      <c r="AP117" s="141" t="str">
        <f>IF(ISBLANK(laps_times[[#This Row],[33]]),"DNF",CONCATENATE(RANK(rounds_cum_time[[#This Row],[33]],rounds_cum_time[33],1),"."))</f>
        <v>117.</v>
      </c>
      <c r="AQ117" s="141" t="str">
        <f>IF(ISBLANK(laps_times[[#This Row],[34]]),"DNF",CONCATENATE(RANK(rounds_cum_time[[#This Row],[34]],rounds_cum_time[34],1),"."))</f>
        <v>117.</v>
      </c>
      <c r="AR117" s="141" t="str">
        <f>IF(ISBLANK(laps_times[[#This Row],[35]]),"DNF",CONCATENATE(RANK(rounds_cum_time[[#This Row],[35]],rounds_cum_time[35],1),"."))</f>
        <v>117.</v>
      </c>
      <c r="AS117" s="141" t="str">
        <f>IF(ISBLANK(laps_times[[#This Row],[36]]),"DNF",CONCATENATE(RANK(rounds_cum_time[[#This Row],[36]],rounds_cum_time[36],1),"."))</f>
        <v>117.</v>
      </c>
      <c r="AT117" s="141" t="str">
        <f>IF(ISBLANK(laps_times[[#This Row],[37]]),"DNF",CONCATENATE(RANK(rounds_cum_time[[#This Row],[37]],rounds_cum_time[37],1),"."))</f>
        <v>117.</v>
      </c>
      <c r="AU117" s="141" t="str">
        <f>IF(ISBLANK(laps_times[[#This Row],[38]]),"DNF",CONCATENATE(RANK(rounds_cum_time[[#This Row],[38]],rounds_cum_time[38],1),"."))</f>
        <v>116.</v>
      </c>
      <c r="AV117" s="141" t="str">
        <f>IF(ISBLANK(laps_times[[#This Row],[39]]),"DNF",CONCATENATE(RANK(rounds_cum_time[[#This Row],[39]],rounds_cum_time[39],1),"."))</f>
        <v>116.</v>
      </c>
      <c r="AW117" s="141" t="str">
        <f>IF(ISBLANK(laps_times[[#This Row],[40]]),"DNF",CONCATENATE(RANK(rounds_cum_time[[#This Row],[40]],rounds_cum_time[40],1),"."))</f>
        <v>116.</v>
      </c>
      <c r="AX117" s="141" t="str">
        <f>IF(ISBLANK(laps_times[[#This Row],[41]]),"DNF",CONCATENATE(RANK(rounds_cum_time[[#This Row],[41]],rounds_cum_time[41],1),"."))</f>
        <v>116.</v>
      </c>
      <c r="AY117" s="141" t="str">
        <f>IF(ISBLANK(laps_times[[#This Row],[42]]),"DNF",CONCATENATE(RANK(rounds_cum_time[[#This Row],[42]],rounds_cum_time[42],1),"."))</f>
        <v>116.</v>
      </c>
      <c r="AZ117" s="141" t="str">
        <f>IF(ISBLANK(laps_times[[#This Row],[43]]),"DNF",CONCATENATE(RANK(rounds_cum_time[[#This Row],[43]],rounds_cum_time[43],1),"."))</f>
        <v>116.</v>
      </c>
      <c r="BA117" s="141" t="str">
        <f>IF(ISBLANK(laps_times[[#This Row],[44]]),"DNF",CONCATENATE(RANK(rounds_cum_time[[#This Row],[44]],rounds_cum_time[44],1),"."))</f>
        <v>116.</v>
      </c>
      <c r="BB117" s="141" t="str">
        <f>IF(ISBLANK(laps_times[[#This Row],[45]]),"DNF",CONCATENATE(RANK(rounds_cum_time[[#This Row],[45]],rounds_cum_time[45],1),"."))</f>
        <v>116.</v>
      </c>
      <c r="BC117" s="141" t="str">
        <f>IF(ISBLANK(laps_times[[#This Row],[46]]),"DNF",CONCATENATE(RANK(rounds_cum_time[[#This Row],[46]],rounds_cum_time[46],1),"."))</f>
        <v>116.</v>
      </c>
      <c r="BD117" s="141" t="str">
        <f>IF(ISBLANK(laps_times[[#This Row],[47]]),"DNF",CONCATENATE(RANK(rounds_cum_time[[#This Row],[47]],rounds_cum_time[47],1),"."))</f>
        <v>116.</v>
      </c>
      <c r="BE117" s="141" t="str">
        <f>IF(ISBLANK(laps_times[[#This Row],[48]]),"DNF",CONCATENATE(RANK(rounds_cum_time[[#This Row],[48]],rounds_cum_time[48],1),"."))</f>
        <v>116.</v>
      </c>
      <c r="BF117" s="141" t="str">
        <f>IF(ISBLANK(laps_times[[#This Row],[49]]),"DNF",CONCATENATE(RANK(rounds_cum_time[[#This Row],[49]],rounds_cum_time[49],1),"."))</f>
        <v>114.</v>
      </c>
      <c r="BG117" s="141" t="str">
        <f>IF(ISBLANK(laps_times[[#This Row],[50]]),"DNF",CONCATENATE(RANK(rounds_cum_time[[#This Row],[50]],rounds_cum_time[50],1),"."))</f>
        <v>114.</v>
      </c>
      <c r="BH117" s="141" t="str">
        <f>IF(ISBLANK(laps_times[[#This Row],[51]]),"DNF",CONCATENATE(RANK(rounds_cum_time[[#This Row],[51]],rounds_cum_time[51],1),"."))</f>
        <v>113.</v>
      </c>
      <c r="BI117" s="141" t="str">
        <f>IF(ISBLANK(laps_times[[#This Row],[52]]),"DNF",CONCATENATE(RANK(rounds_cum_time[[#This Row],[52]],rounds_cum_time[52],1),"."))</f>
        <v>113.</v>
      </c>
      <c r="BJ117" s="141" t="str">
        <f>IF(ISBLANK(laps_times[[#This Row],[53]]),"DNF",CONCATENATE(RANK(rounds_cum_time[[#This Row],[53]],rounds_cum_time[53],1),"."))</f>
        <v>113.</v>
      </c>
      <c r="BK117" s="141" t="str">
        <f>IF(ISBLANK(laps_times[[#This Row],[54]]),"DNF",CONCATENATE(RANK(rounds_cum_time[[#This Row],[54]],rounds_cum_time[54],1),"."))</f>
        <v>112.</v>
      </c>
      <c r="BL117" s="141" t="str">
        <f>IF(ISBLANK(laps_times[[#This Row],[55]]),"DNF",CONCATENATE(RANK(rounds_cum_time[[#This Row],[55]],rounds_cum_time[55],1),"."))</f>
        <v>112.</v>
      </c>
      <c r="BM117" s="141" t="str">
        <f>IF(ISBLANK(laps_times[[#This Row],[56]]),"DNF",CONCATENATE(RANK(rounds_cum_time[[#This Row],[56]],rounds_cum_time[56],1),"."))</f>
        <v>112.</v>
      </c>
      <c r="BN117" s="141" t="str">
        <f>IF(ISBLANK(laps_times[[#This Row],[57]]),"DNF",CONCATENATE(RANK(rounds_cum_time[[#This Row],[57]],rounds_cum_time[57],1),"."))</f>
        <v>112.</v>
      </c>
      <c r="BO117" s="141" t="str">
        <f>IF(ISBLANK(laps_times[[#This Row],[58]]),"DNF",CONCATENATE(RANK(rounds_cum_time[[#This Row],[58]],rounds_cum_time[58],1),"."))</f>
        <v>112.</v>
      </c>
      <c r="BP117" s="141" t="str">
        <f>IF(ISBLANK(laps_times[[#This Row],[59]]),"DNF",CONCATENATE(RANK(rounds_cum_time[[#This Row],[59]],rounds_cum_time[59],1),"."))</f>
        <v>112.</v>
      </c>
      <c r="BQ117" s="141" t="str">
        <f>IF(ISBLANK(laps_times[[#This Row],[60]]),"DNF",CONCATENATE(RANK(rounds_cum_time[[#This Row],[60]],rounds_cum_time[60],1),"."))</f>
        <v>112.</v>
      </c>
      <c r="BR117" s="141" t="str">
        <f>IF(ISBLANK(laps_times[[#This Row],[61]]),"DNF",CONCATENATE(RANK(rounds_cum_time[[#This Row],[61]],rounds_cum_time[61],1),"."))</f>
        <v>112.</v>
      </c>
      <c r="BS117" s="141" t="str">
        <f>IF(ISBLANK(laps_times[[#This Row],[62]]),"DNF",CONCATENATE(RANK(rounds_cum_time[[#This Row],[62]],rounds_cum_time[62],1),"."))</f>
        <v>112.</v>
      </c>
      <c r="BT117" s="142" t="str">
        <f>IF(ISBLANK(laps_times[[#This Row],[63]]),"DNF",CONCATENATE(RANK(rounds_cum_time[[#This Row],[63]],rounds_cum_time[63],1),"."))</f>
        <v>112.</v>
      </c>
    </row>
    <row r="118" spans="2:72" x14ac:dyDescent="0.2">
      <c r="B118" s="130">
        <v>113</v>
      </c>
      <c r="C118" s="140">
        <f>laps_times[[#This Row],[s.č.]]</f>
        <v>42</v>
      </c>
      <c r="D118" s="131" t="str">
        <f>laps_times[[#This Row],[jméno]]</f>
        <v>Reiter Anton</v>
      </c>
      <c r="E118" s="132">
        <f>laps_times[[#This Row],[roč]]</f>
        <v>1954</v>
      </c>
      <c r="F118" s="132" t="str">
        <f>laps_times[[#This Row],[kat]]</f>
        <v>M5</v>
      </c>
      <c r="G118" s="132">
        <f>laps_times[[#This Row],[poř_kat]]</f>
        <v>8</v>
      </c>
      <c r="H118" s="146" t="str">
        <f>IF(ISBLANK(laps_times[[#This Row],[klub]]),"-",laps_times[[#This Row],[klub]])</f>
        <v>Marathon maniacs</v>
      </c>
      <c r="I118" s="134">
        <f>laps_times[[#This Row],[celk. čas]]</f>
        <v>0.21843386574074075</v>
      </c>
      <c r="J118" s="141" t="str">
        <f>IF(ISBLANK(laps_times[[#This Row],[1]]),"DNF",CONCATENATE(RANK(rounds_cum_time[[#This Row],[1]],rounds_cum_time[1],1),"."))</f>
        <v>114.</v>
      </c>
      <c r="K118" s="141" t="str">
        <f>IF(ISBLANK(laps_times[[#This Row],[2]]),"DNF",CONCATENATE(RANK(rounds_cum_time[[#This Row],[2]],rounds_cum_time[2],1),"."))</f>
        <v>114.</v>
      </c>
      <c r="L118" s="141" t="str">
        <f>IF(ISBLANK(laps_times[[#This Row],[3]]),"DNF",CONCATENATE(RANK(rounds_cum_time[[#This Row],[3]],rounds_cum_time[3],1),"."))</f>
        <v>115.</v>
      </c>
      <c r="M118" s="141" t="str">
        <f>IF(ISBLANK(laps_times[[#This Row],[4]]),"DNF",CONCATENATE(RANK(rounds_cum_time[[#This Row],[4]],rounds_cum_time[4],1),"."))</f>
        <v>115.</v>
      </c>
      <c r="N118" s="141" t="str">
        <f>IF(ISBLANK(laps_times[[#This Row],[5]]),"DNF",CONCATENATE(RANK(rounds_cum_time[[#This Row],[5]],rounds_cum_time[5],1),"."))</f>
        <v>115.</v>
      </c>
      <c r="O118" s="141" t="str">
        <f>IF(ISBLANK(laps_times[[#This Row],[6]]),"DNF",CONCATENATE(RANK(rounds_cum_time[[#This Row],[6]],rounds_cum_time[6],1),"."))</f>
        <v>115.</v>
      </c>
      <c r="P118" s="141" t="str">
        <f>IF(ISBLANK(laps_times[[#This Row],[7]]),"DNF",CONCATENATE(RANK(rounds_cum_time[[#This Row],[7]],rounds_cum_time[7],1),"."))</f>
        <v>115.</v>
      </c>
      <c r="Q118" s="141" t="str">
        <f>IF(ISBLANK(laps_times[[#This Row],[8]]),"DNF",CONCATENATE(RANK(rounds_cum_time[[#This Row],[8]],rounds_cum_time[8],1),"."))</f>
        <v>115.</v>
      </c>
      <c r="R118" s="141" t="str">
        <f>IF(ISBLANK(laps_times[[#This Row],[9]]),"DNF",CONCATENATE(RANK(rounds_cum_time[[#This Row],[9]],rounds_cum_time[9],1),"."))</f>
        <v>115.</v>
      </c>
      <c r="S118" s="141" t="str">
        <f>IF(ISBLANK(laps_times[[#This Row],[10]]),"DNF",CONCATENATE(RANK(rounds_cum_time[[#This Row],[10]],rounds_cum_time[10],1),"."))</f>
        <v>115.</v>
      </c>
      <c r="T118" s="141" t="str">
        <f>IF(ISBLANK(laps_times[[#This Row],[11]]),"DNF",CONCATENATE(RANK(rounds_cum_time[[#This Row],[11]],rounds_cum_time[11],1),"."))</f>
        <v>116.</v>
      </c>
      <c r="U118" s="141" t="str">
        <f>IF(ISBLANK(laps_times[[#This Row],[12]]),"DNF",CONCATENATE(RANK(rounds_cum_time[[#This Row],[12]],rounds_cum_time[12],1),"."))</f>
        <v>116.</v>
      </c>
      <c r="V118" s="141" t="str">
        <f>IF(ISBLANK(laps_times[[#This Row],[13]]),"DNF",CONCATENATE(RANK(rounds_cum_time[[#This Row],[13]],rounds_cum_time[13],1),"."))</f>
        <v>116.</v>
      </c>
      <c r="W118" s="141" t="str">
        <f>IF(ISBLANK(laps_times[[#This Row],[14]]),"DNF",CONCATENATE(RANK(rounds_cum_time[[#This Row],[14]],rounds_cum_time[14],1),"."))</f>
        <v>117.</v>
      </c>
      <c r="X118" s="141" t="str">
        <f>IF(ISBLANK(laps_times[[#This Row],[15]]),"DNF",CONCATENATE(RANK(rounds_cum_time[[#This Row],[15]],rounds_cum_time[15],1),"."))</f>
        <v>117.</v>
      </c>
      <c r="Y118" s="141" t="str">
        <f>IF(ISBLANK(laps_times[[#This Row],[16]]),"DNF",CONCATENATE(RANK(rounds_cum_time[[#This Row],[16]],rounds_cum_time[16],1),"."))</f>
        <v>117.</v>
      </c>
      <c r="Z118" s="141" t="str">
        <f>IF(ISBLANK(laps_times[[#This Row],[17]]),"DNF",CONCATENATE(RANK(rounds_cum_time[[#This Row],[17]],rounds_cum_time[17],1),"."))</f>
        <v>117.</v>
      </c>
      <c r="AA118" s="141" t="str">
        <f>IF(ISBLANK(laps_times[[#This Row],[18]]),"DNF",CONCATENATE(RANK(rounds_cum_time[[#This Row],[18]],rounds_cum_time[18],1),"."))</f>
        <v>116.</v>
      </c>
      <c r="AB118" s="141" t="str">
        <f>IF(ISBLANK(laps_times[[#This Row],[19]]),"DNF",CONCATENATE(RANK(rounds_cum_time[[#This Row],[19]],rounds_cum_time[19],1),"."))</f>
        <v>117.</v>
      </c>
      <c r="AC118" s="141" t="str">
        <f>IF(ISBLANK(laps_times[[#This Row],[20]]),"DNF",CONCATENATE(RANK(rounds_cum_time[[#This Row],[20]],rounds_cum_time[20],1),"."))</f>
        <v>117.</v>
      </c>
      <c r="AD118" s="141" t="str">
        <f>IF(ISBLANK(laps_times[[#This Row],[21]]),"DNF",CONCATENATE(RANK(rounds_cum_time[[#This Row],[21]],rounds_cum_time[21],1),"."))</f>
        <v>117.</v>
      </c>
      <c r="AE118" s="141" t="str">
        <f>IF(ISBLANK(laps_times[[#This Row],[22]]),"DNF",CONCATENATE(RANK(rounds_cum_time[[#This Row],[22]],rounds_cum_time[22],1),"."))</f>
        <v>116.</v>
      </c>
      <c r="AF118" s="141" t="str">
        <f>IF(ISBLANK(laps_times[[#This Row],[23]]),"DNF",CONCATENATE(RANK(rounds_cum_time[[#This Row],[23]],rounds_cum_time[23],1),"."))</f>
        <v>116.</v>
      </c>
      <c r="AG118" s="141" t="str">
        <f>IF(ISBLANK(laps_times[[#This Row],[24]]),"DNF",CONCATENATE(RANK(rounds_cum_time[[#This Row],[24]],rounds_cum_time[24],1),"."))</f>
        <v>116.</v>
      </c>
      <c r="AH118" s="141" t="str">
        <f>IF(ISBLANK(laps_times[[#This Row],[25]]),"DNF",CONCATENATE(RANK(rounds_cum_time[[#This Row],[25]],rounds_cum_time[25],1),"."))</f>
        <v>116.</v>
      </c>
      <c r="AI118" s="141" t="str">
        <f>IF(ISBLANK(laps_times[[#This Row],[26]]),"DNF",CONCATENATE(RANK(rounds_cum_time[[#This Row],[26]],rounds_cum_time[26],1),"."))</f>
        <v>116.</v>
      </c>
      <c r="AJ118" s="141" t="str">
        <f>IF(ISBLANK(laps_times[[#This Row],[27]]),"DNF",CONCATENATE(RANK(rounds_cum_time[[#This Row],[27]],rounds_cum_time[27],1),"."))</f>
        <v>116.</v>
      </c>
      <c r="AK118" s="141" t="str">
        <f>IF(ISBLANK(laps_times[[#This Row],[28]]),"DNF",CONCATENATE(RANK(rounds_cum_time[[#This Row],[28]],rounds_cum_time[28],1),"."))</f>
        <v>116.</v>
      </c>
      <c r="AL118" s="141" t="str">
        <f>IF(ISBLANK(laps_times[[#This Row],[29]]),"DNF",CONCATENATE(RANK(rounds_cum_time[[#This Row],[29]],rounds_cum_time[29],1),"."))</f>
        <v>116.</v>
      </c>
      <c r="AM118" s="141" t="str">
        <f>IF(ISBLANK(laps_times[[#This Row],[30]]),"DNF",CONCATENATE(RANK(rounds_cum_time[[#This Row],[30]],rounds_cum_time[30],1),"."))</f>
        <v>116.</v>
      </c>
      <c r="AN118" s="141" t="str">
        <f>IF(ISBLANK(laps_times[[#This Row],[31]]),"DNF",CONCATENATE(RANK(rounds_cum_time[[#This Row],[31]],rounds_cum_time[31],1),"."))</f>
        <v>116.</v>
      </c>
      <c r="AO118" s="141" t="str">
        <f>IF(ISBLANK(laps_times[[#This Row],[32]]),"DNF",CONCATENATE(RANK(rounds_cum_time[[#This Row],[32]],rounds_cum_time[32],1),"."))</f>
        <v>116.</v>
      </c>
      <c r="AP118" s="141" t="str">
        <f>IF(ISBLANK(laps_times[[#This Row],[33]]),"DNF",CONCATENATE(RANK(rounds_cum_time[[#This Row],[33]],rounds_cum_time[33],1),"."))</f>
        <v>116.</v>
      </c>
      <c r="AQ118" s="141" t="str">
        <f>IF(ISBLANK(laps_times[[#This Row],[34]]),"DNF",CONCATENATE(RANK(rounds_cum_time[[#This Row],[34]],rounds_cum_time[34],1),"."))</f>
        <v>116.</v>
      </c>
      <c r="AR118" s="141" t="str">
        <f>IF(ISBLANK(laps_times[[#This Row],[35]]),"DNF",CONCATENATE(RANK(rounds_cum_time[[#This Row],[35]],rounds_cum_time[35],1),"."))</f>
        <v>116.</v>
      </c>
      <c r="AS118" s="141" t="str">
        <f>IF(ISBLANK(laps_times[[#This Row],[36]]),"DNF",CONCATENATE(RANK(rounds_cum_time[[#This Row],[36]],rounds_cum_time[36],1),"."))</f>
        <v>116.</v>
      </c>
      <c r="AT118" s="141" t="str">
        <f>IF(ISBLANK(laps_times[[#This Row],[37]]),"DNF",CONCATENATE(RANK(rounds_cum_time[[#This Row],[37]],rounds_cum_time[37],1),"."))</f>
        <v>116.</v>
      </c>
      <c r="AU118" s="141" t="str">
        <f>IF(ISBLANK(laps_times[[#This Row],[38]]),"DNF",CONCATENATE(RANK(rounds_cum_time[[#This Row],[38]],rounds_cum_time[38],1),"."))</f>
        <v>117.</v>
      </c>
      <c r="AV118" s="141" t="str">
        <f>IF(ISBLANK(laps_times[[#This Row],[39]]),"DNF",CONCATENATE(RANK(rounds_cum_time[[#This Row],[39]],rounds_cum_time[39],1),"."))</f>
        <v>117.</v>
      </c>
      <c r="AW118" s="141" t="str">
        <f>IF(ISBLANK(laps_times[[#This Row],[40]]),"DNF",CONCATENATE(RANK(rounds_cum_time[[#This Row],[40]],rounds_cum_time[40],1),"."))</f>
        <v>117.</v>
      </c>
      <c r="AX118" s="141" t="str">
        <f>IF(ISBLANK(laps_times[[#This Row],[41]]),"DNF",CONCATENATE(RANK(rounds_cum_time[[#This Row],[41]],rounds_cum_time[41],1),"."))</f>
        <v>117.</v>
      </c>
      <c r="AY118" s="141" t="str">
        <f>IF(ISBLANK(laps_times[[#This Row],[42]]),"DNF",CONCATENATE(RANK(rounds_cum_time[[#This Row],[42]],rounds_cum_time[42],1),"."))</f>
        <v>117.</v>
      </c>
      <c r="AZ118" s="141" t="str">
        <f>IF(ISBLANK(laps_times[[#This Row],[43]]),"DNF",CONCATENATE(RANK(rounds_cum_time[[#This Row],[43]],rounds_cum_time[43],1),"."))</f>
        <v>117.</v>
      </c>
      <c r="BA118" s="141" t="str">
        <f>IF(ISBLANK(laps_times[[#This Row],[44]]),"DNF",CONCATENATE(RANK(rounds_cum_time[[#This Row],[44]],rounds_cum_time[44],1),"."))</f>
        <v>117.</v>
      </c>
      <c r="BB118" s="141" t="str">
        <f>IF(ISBLANK(laps_times[[#This Row],[45]]),"DNF",CONCATENATE(RANK(rounds_cum_time[[#This Row],[45]],rounds_cum_time[45],1),"."))</f>
        <v>117.</v>
      </c>
      <c r="BC118" s="141" t="str">
        <f>IF(ISBLANK(laps_times[[#This Row],[46]]),"DNF",CONCATENATE(RANK(rounds_cum_time[[#This Row],[46]],rounds_cum_time[46],1),"."))</f>
        <v>117.</v>
      </c>
      <c r="BD118" s="141" t="str">
        <f>IF(ISBLANK(laps_times[[#This Row],[47]]),"DNF",CONCATENATE(RANK(rounds_cum_time[[#This Row],[47]],rounds_cum_time[47],1),"."))</f>
        <v>117.</v>
      </c>
      <c r="BE118" s="141" t="str">
        <f>IF(ISBLANK(laps_times[[#This Row],[48]]),"DNF",CONCATENATE(RANK(rounds_cum_time[[#This Row],[48]],rounds_cum_time[48],1),"."))</f>
        <v>117.</v>
      </c>
      <c r="BF118" s="141" t="str">
        <f>IF(ISBLANK(laps_times[[#This Row],[49]]),"DNF",CONCATENATE(RANK(rounds_cum_time[[#This Row],[49]],rounds_cum_time[49],1),"."))</f>
        <v>115.</v>
      </c>
      <c r="BG118" s="141" t="str">
        <f>IF(ISBLANK(laps_times[[#This Row],[50]]),"DNF",CONCATENATE(RANK(rounds_cum_time[[#This Row],[50]],rounds_cum_time[50],1),"."))</f>
        <v>115.</v>
      </c>
      <c r="BH118" s="141" t="str">
        <f>IF(ISBLANK(laps_times[[#This Row],[51]]),"DNF",CONCATENATE(RANK(rounds_cum_time[[#This Row],[51]],rounds_cum_time[51],1),"."))</f>
        <v>114.</v>
      </c>
      <c r="BI118" s="141" t="str">
        <f>IF(ISBLANK(laps_times[[#This Row],[52]]),"DNF",CONCATENATE(RANK(rounds_cum_time[[#This Row],[52]],rounds_cum_time[52],1),"."))</f>
        <v>114.</v>
      </c>
      <c r="BJ118" s="141" t="str">
        <f>IF(ISBLANK(laps_times[[#This Row],[53]]),"DNF",CONCATENATE(RANK(rounds_cum_time[[#This Row],[53]],rounds_cum_time[53],1),"."))</f>
        <v>114.</v>
      </c>
      <c r="BK118" s="141" t="str">
        <f>IF(ISBLANK(laps_times[[#This Row],[54]]),"DNF",CONCATENATE(RANK(rounds_cum_time[[#This Row],[54]],rounds_cum_time[54],1),"."))</f>
        <v>113.</v>
      </c>
      <c r="BL118" s="141" t="str">
        <f>IF(ISBLANK(laps_times[[#This Row],[55]]),"DNF",CONCATENATE(RANK(rounds_cum_time[[#This Row],[55]],rounds_cum_time[55],1),"."))</f>
        <v>113.</v>
      </c>
      <c r="BM118" s="141" t="str">
        <f>IF(ISBLANK(laps_times[[#This Row],[56]]),"DNF",CONCATENATE(RANK(rounds_cum_time[[#This Row],[56]],rounds_cum_time[56],1),"."))</f>
        <v>113.</v>
      </c>
      <c r="BN118" s="141" t="str">
        <f>IF(ISBLANK(laps_times[[#This Row],[57]]),"DNF",CONCATENATE(RANK(rounds_cum_time[[#This Row],[57]],rounds_cum_time[57],1),"."))</f>
        <v>113.</v>
      </c>
      <c r="BO118" s="141" t="str">
        <f>IF(ISBLANK(laps_times[[#This Row],[58]]),"DNF",CONCATENATE(RANK(rounds_cum_time[[#This Row],[58]],rounds_cum_time[58],1),"."))</f>
        <v>113.</v>
      </c>
      <c r="BP118" s="141" t="str">
        <f>IF(ISBLANK(laps_times[[#This Row],[59]]),"DNF",CONCATENATE(RANK(rounds_cum_time[[#This Row],[59]],rounds_cum_time[59],1),"."))</f>
        <v>113.</v>
      </c>
      <c r="BQ118" s="141" t="str">
        <f>IF(ISBLANK(laps_times[[#This Row],[60]]),"DNF",CONCATENATE(RANK(rounds_cum_time[[#This Row],[60]],rounds_cum_time[60],1),"."))</f>
        <v>113.</v>
      </c>
      <c r="BR118" s="141" t="str">
        <f>IF(ISBLANK(laps_times[[#This Row],[61]]),"DNF",CONCATENATE(RANK(rounds_cum_time[[#This Row],[61]],rounds_cum_time[61],1),"."))</f>
        <v>113.</v>
      </c>
      <c r="BS118" s="141" t="str">
        <f>IF(ISBLANK(laps_times[[#This Row],[62]]),"DNF",CONCATENATE(RANK(rounds_cum_time[[#This Row],[62]],rounds_cum_time[62],1),"."))</f>
        <v>113.</v>
      </c>
      <c r="BT118" s="142" t="str">
        <f>IF(ISBLANK(laps_times[[#This Row],[63]]),"DNF",CONCATENATE(RANK(rounds_cum_time[[#This Row],[63]],rounds_cum_time[63],1),"."))</f>
        <v>113.</v>
      </c>
    </row>
    <row r="119" spans="2:72" x14ac:dyDescent="0.2">
      <c r="B119" s="130" t="s">
        <v>498</v>
      </c>
      <c r="C119" s="140">
        <f>laps_times[[#This Row],[s.č.]]</f>
        <v>45</v>
      </c>
      <c r="D119" s="131" t="str">
        <f>laps_times[[#This Row],[jméno]]</f>
        <v>Kmuníčková Jana</v>
      </c>
      <c r="E119" s="132">
        <f>laps_times[[#This Row],[roč]]</f>
        <v>1970</v>
      </c>
      <c r="F119" s="132" t="str">
        <f>laps_times[[#This Row],[kat]]</f>
        <v>Z2</v>
      </c>
      <c r="G119" s="132" t="str">
        <f>laps_times[[#This Row],[poř_kat]]</f>
        <v>DNF</v>
      </c>
      <c r="H119" s="146" t="str">
        <f>IF(ISBLANK(laps_times[[#This Row],[klub]]),"-",laps_times[[#This Row],[klub]])</f>
        <v>Maratón Klub Kladno</v>
      </c>
      <c r="I119" s="134" t="str">
        <f>laps_times[[#This Row],[celk. čas]]</f>
        <v>DNF</v>
      </c>
      <c r="J119" s="141" t="str">
        <f>IF(ISBLANK(laps_times[[#This Row],[1]]),"DNF",CONCATENATE(RANK(rounds_cum_time[[#This Row],[1]],rounds_cum_time[1],1),"."))</f>
        <v>117.</v>
      </c>
      <c r="K119" s="141" t="str">
        <f>IF(ISBLANK(laps_times[[#This Row],[2]]),"DNF",CONCATENATE(RANK(rounds_cum_time[[#This Row],[2]],rounds_cum_time[2],1),"."))</f>
        <v>117.</v>
      </c>
      <c r="L119" s="141" t="str">
        <f>IF(ISBLANK(laps_times[[#This Row],[3]]),"DNF",CONCATENATE(RANK(rounds_cum_time[[#This Row],[3]],rounds_cum_time[3],1),"."))</f>
        <v>117.</v>
      </c>
      <c r="M119" s="141" t="str">
        <f>IF(ISBLANK(laps_times[[#This Row],[4]]),"DNF",CONCATENATE(RANK(rounds_cum_time[[#This Row],[4]],rounds_cum_time[4],1),"."))</f>
        <v>117.</v>
      </c>
      <c r="N119" s="141" t="str">
        <f>IF(ISBLANK(laps_times[[#This Row],[5]]),"DNF",CONCATENATE(RANK(rounds_cum_time[[#This Row],[5]],rounds_cum_time[5],1),"."))</f>
        <v>117.</v>
      </c>
      <c r="O119" s="141" t="str">
        <f>IF(ISBLANK(laps_times[[#This Row],[6]]),"DNF",CONCATENATE(RANK(rounds_cum_time[[#This Row],[6]],rounds_cum_time[6],1),"."))</f>
        <v>117.</v>
      </c>
      <c r="P119" s="141" t="str">
        <f>IF(ISBLANK(laps_times[[#This Row],[7]]),"DNF",CONCATENATE(RANK(rounds_cum_time[[#This Row],[7]],rounds_cum_time[7],1),"."))</f>
        <v>117.</v>
      </c>
      <c r="Q119" s="141" t="str">
        <f>IF(ISBLANK(laps_times[[#This Row],[8]]),"DNF",CONCATENATE(RANK(rounds_cum_time[[#This Row],[8]],rounds_cum_time[8],1),"."))</f>
        <v>117.</v>
      </c>
      <c r="R119" s="141" t="str">
        <f>IF(ISBLANK(laps_times[[#This Row],[9]]),"DNF",CONCATENATE(RANK(rounds_cum_time[[#This Row],[9]],rounds_cum_time[9],1),"."))</f>
        <v>116.</v>
      </c>
      <c r="S119" s="141" t="str">
        <f>IF(ISBLANK(laps_times[[#This Row],[10]]),"DNF",CONCATENATE(RANK(rounds_cum_time[[#This Row],[10]],rounds_cum_time[10],1),"."))</f>
        <v>116.</v>
      </c>
      <c r="T119" s="141" t="str">
        <f>IF(ISBLANK(laps_times[[#This Row],[11]]),"DNF",CONCATENATE(RANK(rounds_cum_time[[#This Row],[11]],rounds_cum_time[11],1),"."))</f>
        <v>115.</v>
      </c>
      <c r="U119" s="141" t="str">
        <f>IF(ISBLANK(laps_times[[#This Row],[12]]),"DNF",CONCATENATE(RANK(rounds_cum_time[[#This Row],[12]],rounds_cum_time[12],1),"."))</f>
        <v>115.</v>
      </c>
      <c r="V119" s="141" t="str">
        <f>IF(ISBLANK(laps_times[[#This Row],[13]]),"DNF",CONCATENATE(RANK(rounds_cum_time[[#This Row],[13]],rounds_cum_time[13],1),"."))</f>
        <v>114.</v>
      </c>
      <c r="W119" s="141" t="str">
        <f>IF(ISBLANK(laps_times[[#This Row],[14]]),"DNF",CONCATENATE(RANK(rounds_cum_time[[#This Row],[14]],rounds_cum_time[14],1),"."))</f>
        <v>114.</v>
      </c>
      <c r="X119" s="141" t="str">
        <f>IF(ISBLANK(laps_times[[#This Row],[15]]),"DNF",CONCATENATE(RANK(rounds_cum_time[[#This Row],[15]],rounds_cum_time[15],1),"."))</f>
        <v>114.</v>
      </c>
      <c r="Y119" s="141" t="str">
        <f>IF(ISBLANK(laps_times[[#This Row],[16]]),"DNF",CONCATENATE(RANK(rounds_cum_time[[#This Row],[16]],rounds_cum_time[16],1),"."))</f>
        <v>113.</v>
      </c>
      <c r="Z119" s="141" t="str">
        <f>IF(ISBLANK(laps_times[[#This Row],[17]]),"DNF",CONCATENATE(RANK(rounds_cum_time[[#This Row],[17]],rounds_cum_time[17],1),"."))</f>
        <v>113.</v>
      </c>
      <c r="AA119" s="141" t="str">
        <f>IF(ISBLANK(laps_times[[#This Row],[18]]),"DNF",CONCATENATE(RANK(rounds_cum_time[[#This Row],[18]],rounds_cum_time[18],1),"."))</f>
        <v>113.</v>
      </c>
      <c r="AB119" s="141" t="str">
        <f>IF(ISBLANK(laps_times[[#This Row],[19]]),"DNF",CONCATENATE(RANK(rounds_cum_time[[#This Row],[19]],rounds_cum_time[19],1),"."))</f>
        <v>113.</v>
      </c>
      <c r="AC119" s="141" t="str">
        <f>IF(ISBLANK(laps_times[[#This Row],[20]]),"DNF",CONCATENATE(RANK(rounds_cum_time[[#This Row],[20]],rounds_cum_time[20],1),"."))</f>
        <v>113.</v>
      </c>
      <c r="AD119" s="141" t="str">
        <f>IF(ISBLANK(laps_times[[#This Row],[21]]),"DNF",CONCATENATE(RANK(rounds_cum_time[[#This Row],[21]],rounds_cum_time[21],1),"."))</f>
        <v>113.</v>
      </c>
      <c r="AE119" s="141" t="str">
        <f>IF(ISBLANK(laps_times[[#This Row],[22]]),"DNF",CONCATENATE(RANK(rounds_cum_time[[#This Row],[22]],rounds_cum_time[22],1),"."))</f>
        <v>113.</v>
      </c>
      <c r="AF119" s="141" t="str">
        <f>IF(ISBLANK(laps_times[[#This Row],[23]]),"DNF",CONCATENATE(RANK(rounds_cum_time[[#This Row],[23]],rounds_cum_time[23],1),"."))</f>
        <v>113.</v>
      </c>
      <c r="AG119" s="141" t="str">
        <f>IF(ISBLANK(laps_times[[#This Row],[24]]),"DNF",CONCATENATE(RANK(rounds_cum_time[[#This Row],[24]],rounds_cum_time[24],1),"."))</f>
        <v>113.</v>
      </c>
      <c r="AH119" s="141" t="str">
        <f>IF(ISBLANK(laps_times[[#This Row],[25]]),"DNF",CONCATENATE(RANK(rounds_cum_time[[#This Row],[25]],rounds_cum_time[25],1),"."))</f>
        <v>113.</v>
      </c>
      <c r="AI119" s="141" t="str">
        <f>IF(ISBLANK(laps_times[[#This Row],[26]]),"DNF",CONCATENATE(RANK(rounds_cum_time[[#This Row],[26]],rounds_cum_time[26],1),"."))</f>
        <v>113.</v>
      </c>
      <c r="AJ119" s="141" t="str">
        <f>IF(ISBLANK(laps_times[[#This Row],[27]]),"DNF",CONCATENATE(RANK(rounds_cum_time[[#This Row],[27]],rounds_cum_time[27],1),"."))</f>
        <v>113.</v>
      </c>
      <c r="AK119" s="141" t="str">
        <f>IF(ISBLANK(laps_times[[#This Row],[28]]),"DNF",CONCATENATE(RANK(rounds_cum_time[[#This Row],[28]],rounds_cum_time[28],1),"."))</f>
        <v>113.</v>
      </c>
      <c r="AL119" s="141" t="str">
        <f>IF(ISBLANK(laps_times[[#This Row],[29]]),"DNF",CONCATENATE(RANK(rounds_cum_time[[#This Row],[29]],rounds_cum_time[29],1),"."))</f>
        <v>113.</v>
      </c>
      <c r="AM119" s="141" t="str">
        <f>IF(ISBLANK(laps_times[[#This Row],[30]]),"DNF",CONCATENATE(RANK(rounds_cum_time[[#This Row],[30]],rounds_cum_time[30],1),"."))</f>
        <v>113.</v>
      </c>
      <c r="AN119" s="141" t="str">
        <f>IF(ISBLANK(laps_times[[#This Row],[31]]),"DNF",CONCATENATE(RANK(rounds_cum_time[[#This Row],[31]],rounds_cum_time[31],1),"."))</f>
        <v>113.</v>
      </c>
      <c r="AO119" s="141" t="str">
        <f>IF(ISBLANK(laps_times[[#This Row],[32]]),"DNF",CONCATENATE(RANK(rounds_cum_time[[#This Row],[32]],rounds_cum_time[32],1),"."))</f>
        <v>113.</v>
      </c>
      <c r="AP119" s="141" t="str">
        <f>IF(ISBLANK(laps_times[[#This Row],[33]]),"DNF",CONCATENATE(RANK(rounds_cum_time[[#This Row],[33]],rounds_cum_time[33],1),"."))</f>
        <v>112.</v>
      </c>
      <c r="AQ119" s="141" t="str">
        <f>IF(ISBLANK(laps_times[[#This Row],[34]]),"DNF",CONCATENATE(RANK(rounds_cum_time[[#This Row],[34]],rounds_cum_time[34],1),"."))</f>
        <v>112.</v>
      </c>
      <c r="AR119" s="141" t="str">
        <f>IF(ISBLANK(laps_times[[#This Row],[35]]),"DNF",CONCATENATE(RANK(rounds_cum_time[[#This Row],[35]],rounds_cum_time[35],1),"."))</f>
        <v>111.</v>
      </c>
      <c r="AS119" s="141" t="str">
        <f>IF(ISBLANK(laps_times[[#This Row],[36]]),"DNF",CONCATENATE(RANK(rounds_cum_time[[#This Row],[36]],rounds_cum_time[36],1),"."))</f>
        <v>111.</v>
      </c>
      <c r="AT119" s="141" t="str">
        <f>IF(ISBLANK(laps_times[[#This Row],[37]]),"DNF",CONCATENATE(RANK(rounds_cum_time[[#This Row],[37]],rounds_cum_time[37],1),"."))</f>
        <v>110.</v>
      </c>
      <c r="AU119" s="141" t="str">
        <f>IF(ISBLANK(laps_times[[#This Row],[38]]),"DNF",CONCATENATE(RANK(rounds_cum_time[[#This Row],[38]],rounds_cum_time[38],1),"."))</f>
        <v>110.</v>
      </c>
      <c r="AV119" s="141" t="str">
        <f>IF(ISBLANK(laps_times[[#This Row],[39]]),"DNF",CONCATENATE(RANK(rounds_cum_time[[#This Row],[39]],rounds_cum_time[39],1),"."))</f>
        <v>110.</v>
      </c>
      <c r="AW119" s="141" t="str">
        <f>IF(ISBLANK(laps_times[[#This Row],[40]]),"DNF",CONCATENATE(RANK(rounds_cum_time[[#This Row],[40]],rounds_cum_time[40],1),"."))</f>
        <v>110.</v>
      </c>
      <c r="AX119" s="141" t="str">
        <f>IF(ISBLANK(laps_times[[#This Row],[41]]),"DNF",CONCATENATE(RANK(rounds_cum_time[[#This Row],[41]],rounds_cum_time[41],1),"."))</f>
        <v>110.</v>
      </c>
      <c r="AY119" s="141" t="str">
        <f>IF(ISBLANK(laps_times[[#This Row],[42]]),"DNF",CONCATENATE(RANK(rounds_cum_time[[#This Row],[42]],rounds_cum_time[42],1),"."))</f>
        <v>109.</v>
      </c>
      <c r="AZ119" s="141" t="str">
        <f>IF(ISBLANK(laps_times[[#This Row],[43]]),"DNF",CONCATENATE(RANK(rounds_cum_time[[#This Row],[43]],rounds_cum_time[43],1),"."))</f>
        <v>109.</v>
      </c>
      <c r="BA119" s="141" t="str">
        <f>IF(ISBLANK(laps_times[[#This Row],[44]]),"DNF",CONCATENATE(RANK(rounds_cum_time[[#This Row],[44]],rounds_cum_time[44],1),"."))</f>
        <v>108.</v>
      </c>
      <c r="BB119" s="141" t="str">
        <f>IF(ISBLANK(laps_times[[#This Row],[45]]),"DNF",CONCATENATE(RANK(rounds_cum_time[[#This Row],[45]],rounds_cum_time[45],1),"."))</f>
        <v>108.</v>
      </c>
      <c r="BC119" s="141" t="str">
        <f>IF(ISBLANK(laps_times[[#This Row],[46]]),"DNF",CONCATENATE(RANK(rounds_cum_time[[#This Row],[46]],rounds_cum_time[46],1),"."))</f>
        <v>108.</v>
      </c>
      <c r="BD119" s="141" t="str">
        <f>IF(ISBLANK(laps_times[[#This Row],[47]]),"DNF",CONCATENATE(RANK(rounds_cum_time[[#This Row],[47]],rounds_cum_time[47],1),"."))</f>
        <v>108.</v>
      </c>
      <c r="BE119" s="141" t="str">
        <f>IF(ISBLANK(laps_times[[#This Row],[48]]),"DNF",CONCATENATE(RANK(rounds_cum_time[[#This Row],[48]],rounds_cum_time[48],1),"."))</f>
        <v>108.</v>
      </c>
      <c r="BF119" s="141" t="str">
        <f>IF(ISBLANK(laps_times[[#This Row],[49]]),"DNF",CONCATENATE(RANK(rounds_cum_time[[#This Row],[49]],rounds_cum_time[49],1),"."))</f>
        <v>106.</v>
      </c>
      <c r="BG119" s="141" t="str">
        <f>IF(ISBLANK(laps_times[[#This Row],[50]]),"DNF",CONCATENATE(RANK(rounds_cum_time[[#This Row],[50]],rounds_cum_time[50],1),"."))</f>
        <v>106.</v>
      </c>
      <c r="BH119" s="141" t="str">
        <f>IF(ISBLANK(laps_times[[#This Row],[51]]),"DNF",CONCATENATE(RANK(rounds_cum_time[[#This Row],[51]],rounds_cum_time[51],1),"."))</f>
        <v>106.</v>
      </c>
      <c r="BI119" s="141" t="str">
        <f>IF(ISBLANK(laps_times[[#This Row],[52]]),"DNF",CONCATENATE(RANK(rounds_cum_time[[#This Row],[52]],rounds_cum_time[52],1),"."))</f>
        <v>107.</v>
      </c>
      <c r="BJ119" s="141" t="str">
        <f>IF(ISBLANK(laps_times[[#This Row],[53]]),"DNF",CONCATENATE(RANK(rounds_cum_time[[#This Row],[53]],rounds_cum_time[53],1),"."))</f>
        <v>107.</v>
      </c>
      <c r="BK119" s="141" t="str">
        <f>IF(ISBLANK(laps_times[[#This Row],[54]]),"DNF",CONCATENATE(RANK(rounds_cum_time[[#This Row],[54]],rounds_cum_time[54],1),"."))</f>
        <v>DNF</v>
      </c>
      <c r="BL119" s="141" t="str">
        <f>IF(ISBLANK(laps_times[[#This Row],[55]]),"DNF",CONCATENATE(RANK(rounds_cum_time[[#This Row],[55]],rounds_cum_time[55],1),"."))</f>
        <v>DNF</v>
      </c>
      <c r="BM119" s="141" t="str">
        <f>IF(ISBLANK(laps_times[[#This Row],[56]]),"DNF",CONCATENATE(RANK(rounds_cum_time[[#This Row],[56]],rounds_cum_time[56],1),"."))</f>
        <v>DNF</v>
      </c>
      <c r="BN119" s="141" t="str">
        <f>IF(ISBLANK(laps_times[[#This Row],[57]]),"DNF",CONCATENATE(RANK(rounds_cum_time[[#This Row],[57]],rounds_cum_time[57],1),"."))</f>
        <v>DNF</v>
      </c>
      <c r="BO119" s="141" t="str">
        <f>IF(ISBLANK(laps_times[[#This Row],[58]]),"DNF",CONCATENATE(RANK(rounds_cum_time[[#This Row],[58]],rounds_cum_time[58],1),"."))</f>
        <v>DNF</v>
      </c>
      <c r="BP119" s="141" t="str">
        <f>IF(ISBLANK(laps_times[[#This Row],[59]]),"DNF",CONCATENATE(RANK(rounds_cum_time[[#This Row],[59]],rounds_cum_time[59],1),"."))</f>
        <v>DNF</v>
      </c>
      <c r="BQ119" s="141" t="str">
        <f>IF(ISBLANK(laps_times[[#This Row],[60]]),"DNF",CONCATENATE(RANK(rounds_cum_time[[#This Row],[60]],rounds_cum_time[60],1),"."))</f>
        <v>DNF</v>
      </c>
      <c r="BR119" s="141" t="str">
        <f>IF(ISBLANK(laps_times[[#This Row],[61]]),"DNF",CONCATENATE(RANK(rounds_cum_time[[#This Row],[61]],rounds_cum_time[61],1),"."))</f>
        <v>DNF</v>
      </c>
      <c r="BS119" s="141" t="str">
        <f>IF(ISBLANK(laps_times[[#This Row],[62]]),"DNF",CONCATENATE(RANK(rounds_cum_time[[#This Row],[62]],rounds_cum_time[62],1),"."))</f>
        <v>DNF</v>
      </c>
      <c r="BT119" s="142" t="str">
        <f>IF(ISBLANK(laps_times[[#This Row],[63]]),"DNF",CONCATENATE(RANK(rounds_cum_time[[#This Row],[63]],rounds_cum_time[63],1),"."))</f>
        <v>DNF</v>
      </c>
    </row>
    <row r="120" spans="2:72" x14ac:dyDescent="0.2">
      <c r="B120" s="130" t="s">
        <v>498</v>
      </c>
      <c r="C120" s="140">
        <f>laps_times[[#This Row],[s.č.]]</f>
        <v>89</v>
      </c>
      <c r="D120" s="131" t="str">
        <f>laps_times[[#This Row],[jméno]]</f>
        <v>Havranová Stanislava</v>
      </c>
      <c r="E120" s="132">
        <f>laps_times[[#This Row],[roč]]</f>
        <v>1970</v>
      </c>
      <c r="F120" s="132" t="str">
        <f>laps_times[[#This Row],[kat]]</f>
        <v>Z2</v>
      </c>
      <c r="G120" s="132" t="str">
        <f>laps_times[[#This Row],[poř_kat]]</f>
        <v>DNF</v>
      </c>
      <c r="H120" s="146" t="str">
        <f>IF(ISBLANK(laps_times[[#This Row],[klub]]),"-",laps_times[[#This Row],[klub]])</f>
        <v>-</v>
      </c>
      <c r="I120" s="134" t="str">
        <f>laps_times[[#This Row],[celk. čas]]</f>
        <v>DNF</v>
      </c>
      <c r="J120" s="141" t="str">
        <f>IF(ISBLANK(laps_times[[#This Row],[1]]),"DNF",CONCATENATE(RANK(rounds_cum_time[[#This Row],[1]],rounds_cum_time[1],1),"."))</f>
        <v>95.</v>
      </c>
      <c r="K120" s="141" t="str">
        <f>IF(ISBLANK(laps_times[[#This Row],[2]]),"DNF",CONCATENATE(RANK(rounds_cum_time[[#This Row],[2]],rounds_cum_time[2],1),"."))</f>
        <v>104.</v>
      </c>
      <c r="L120" s="141" t="str">
        <f>IF(ISBLANK(laps_times[[#This Row],[3]]),"DNF",CONCATENATE(RANK(rounds_cum_time[[#This Row],[3]],rounds_cum_time[3],1),"."))</f>
        <v>105.</v>
      </c>
      <c r="M120" s="141" t="str">
        <f>IF(ISBLANK(laps_times[[#This Row],[4]]),"DNF",CONCATENATE(RANK(rounds_cum_time[[#This Row],[4]],rounds_cum_time[4],1),"."))</f>
        <v>107.</v>
      </c>
      <c r="N120" s="141" t="str">
        <f>IF(ISBLANK(laps_times[[#This Row],[5]]),"DNF",CONCATENATE(RANK(rounds_cum_time[[#This Row],[5]],rounds_cum_time[5],1),"."))</f>
        <v>106.</v>
      </c>
      <c r="O120" s="141" t="str">
        <f>IF(ISBLANK(laps_times[[#This Row],[6]]),"DNF",CONCATENATE(RANK(rounds_cum_time[[#This Row],[6]],rounds_cum_time[6],1),"."))</f>
        <v>106.</v>
      </c>
      <c r="P120" s="141" t="str">
        <f>IF(ISBLANK(laps_times[[#This Row],[7]]),"DNF",CONCATENATE(RANK(rounds_cum_time[[#This Row],[7]],rounds_cum_time[7],1),"."))</f>
        <v>106.</v>
      </c>
      <c r="Q120" s="141" t="str">
        <f>IF(ISBLANK(laps_times[[#This Row],[8]]),"DNF",CONCATENATE(RANK(rounds_cum_time[[#This Row],[8]],rounds_cum_time[8],1),"."))</f>
        <v>106.</v>
      </c>
      <c r="R120" s="141" t="str">
        <f>IF(ISBLANK(laps_times[[#This Row],[9]]),"DNF",CONCATENATE(RANK(rounds_cum_time[[#This Row],[9]],rounds_cum_time[9],1),"."))</f>
        <v>106.</v>
      </c>
      <c r="S120" s="141" t="str">
        <f>IF(ISBLANK(laps_times[[#This Row],[10]]),"DNF",CONCATENATE(RANK(rounds_cum_time[[#This Row],[10]],rounds_cum_time[10],1),"."))</f>
        <v>106.</v>
      </c>
      <c r="T120" s="141" t="str">
        <f>IF(ISBLANK(laps_times[[#This Row],[11]]),"DNF",CONCATENATE(RANK(rounds_cum_time[[#This Row],[11]],rounds_cum_time[11],1),"."))</f>
        <v>106.</v>
      </c>
      <c r="U120" s="141" t="str">
        <f>IF(ISBLANK(laps_times[[#This Row],[12]]),"DNF",CONCATENATE(RANK(rounds_cum_time[[#This Row],[12]],rounds_cum_time[12],1),"."))</f>
        <v>106.</v>
      </c>
      <c r="V120" s="141" t="str">
        <f>IF(ISBLANK(laps_times[[#This Row],[13]]),"DNF",CONCATENATE(RANK(rounds_cum_time[[#This Row],[13]],rounds_cum_time[13],1),"."))</f>
        <v>106.</v>
      </c>
      <c r="W120" s="141" t="str">
        <f>IF(ISBLANK(laps_times[[#This Row],[14]]),"DNF",CONCATENATE(RANK(rounds_cum_time[[#This Row],[14]],rounds_cum_time[14],1),"."))</f>
        <v>108.</v>
      </c>
      <c r="X120" s="141" t="str">
        <f>IF(ISBLANK(laps_times[[#This Row],[15]]),"DNF",CONCATENATE(RANK(rounds_cum_time[[#This Row],[15]],rounds_cum_time[15],1),"."))</f>
        <v>109.</v>
      </c>
      <c r="Y120" s="141" t="str">
        <f>IF(ISBLANK(laps_times[[#This Row],[16]]),"DNF",CONCATENATE(RANK(rounds_cum_time[[#This Row],[16]],rounds_cum_time[16],1),"."))</f>
        <v>109.</v>
      </c>
      <c r="Z120" s="141" t="str">
        <f>IF(ISBLANK(laps_times[[#This Row],[17]]),"DNF",CONCATENATE(RANK(rounds_cum_time[[#This Row],[17]],rounds_cum_time[17],1),"."))</f>
        <v>109.</v>
      </c>
      <c r="AA120" s="141" t="str">
        <f>IF(ISBLANK(laps_times[[#This Row],[18]]),"DNF",CONCATENATE(RANK(rounds_cum_time[[#This Row],[18]],rounds_cum_time[18],1),"."))</f>
        <v>109.</v>
      </c>
      <c r="AB120" s="141" t="str">
        <f>IF(ISBLANK(laps_times[[#This Row],[19]]),"DNF",CONCATENATE(RANK(rounds_cum_time[[#This Row],[19]],rounds_cum_time[19],1),"."))</f>
        <v>109.</v>
      </c>
      <c r="AC120" s="141" t="str">
        <f>IF(ISBLANK(laps_times[[#This Row],[20]]),"DNF",CONCATENATE(RANK(rounds_cum_time[[#This Row],[20]],rounds_cum_time[20],1),"."))</f>
        <v>109.</v>
      </c>
      <c r="AD120" s="141" t="str">
        <f>IF(ISBLANK(laps_times[[#This Row],[21]]),"DNF",CONCATENATE(RANK(rounds_cum_time[[#This Row],[21]],rounds_cum_time[21],1),"."))</f>
        <v>109.</v>
      </c>
      <c r="AE120" s="141" t="str">
        <f>IF(ISBLANK(laps_times[[#This Row],[22]]),"DNF",CONCATENATE(RANK(rounds_cum_time[[#This Row],[22]],rounds_cum_time[22],1),"."))</f>
        <v>109.</v>
      </c>
      <c r="AF120" s="141" t="str">
        <f>IF(ISBLANK(laps_times[[#This Row],[23]]),"DNF",CONCATENATE(RANK(rounds_cum_time[[#This Row],[23]],rounds_cum_time[23],1),"."))</f>
        <v>109.</v>
      </c>
      <c r="AG120" s="141" t="str">
        <f>IF(ISBLANK(laps_times[[#This Row],[24]]),"DNF",CONCATENATE(RANK(rounds_cum_time[[#This Row],[24]],rounds_cum_time[24],1),"."))</f>
        <v>109.</v>
      </c>
      <c r="AH120" s="141" t="str">
        <f>IF(ISBLANK(laps_times[[#This Row],[25]]),"DNF",CONCATENATE(RANK(rounds_cum_time[[#This Row],[25]],rounds_cum_time[25],1),"."))</f>
        <v>109.</v>
      </c>
      <c r="AI120" s="141" t="str">
        <f>IF(ISBLANK(laps_times[[#This Row],[26]]),"DNF",CONCATENATE(RANK(rounds_cum_time[[#This Row],[26]],rounds_cum_time[26],1),"."))</f>
        <v>109.</v>
      </c>
      <c r="AJ120" s="141" t="str">
        <f>IF(ISBLANK(laps_times[[#This Row],[27]]),"DNF",CONCATENATE(RANK(rounds_cum_time[[#This Row],[27]],rounds_cum_time[27],1),"."))</f>
        <v>109.</v>
      </c>
      <c r="AK120" s="141" t="str">
        <f>IF(ISBLANK(laps_times[[#This Row],[28]]),"DNF",CONCATENATE(RANK(rounds_cum_time[[#This Row],[28]],rounds_cum_time[28],1),"."))</f>
        <v>109.</v>
      </c>
      <c r="AL120" s="141" t="str">
        <f>IF(ISBLANK(laps_times[[#This Row],[29]]),"DNF",CONCATENATE(RANK(rounds_cum_time[[#This Row],[29]],rounds_cum_time[29],1),"."))</f>
        <v>109.</v>
      </c>
      <c r="AM120" s="141" t="str">
        <f>IF(ISBLANK(laps_times[[#This Row],[30]]),"DNF",CONCATENATE(RANK(rounds_cum_time[[#This Row],[30]],rounds_cum_time[30],1),"."))</f>
        <v>109.</v>
      </c>
      <c r="AN120" s="141" t="str">
        <f>IF(ISBLANK(laps_times[[#This Row],[31]]),"DNF",CONCATENATE(RANK(rounds_cum_time[[#This Row],[31]],rounds_cum_time[31],1),"."))</f>
        <v>109.</v>
      </c>
      <c r="AO120" s="141" t="str">
        <f>IF(ISBLANK(laps_times[[#This Row],[32]]),"DNF",CONCATENATE(RANK(rounds_cum_time[[#This Row],[32]],rounds_cum_time[32],1),"."))</f>
        <v>109.</v>
      </c>
      <c r="AP120" s="141" t="str">
        <f>IF(ISBLANK(laps_times[[#This Row],[33]]),"DNF",CONCATENATE(RANK(rounds_cum_time[[#This Row],[33]],rounds_cum_time[33],1),"."))</f>
        <v>108.</v>
      </c>
      <c r="AQ120" s="141" t="str">
        <f>IF(ISBLANK(laps_times[[#This Row],[34]]),"DNF",CONCATENATE(RANK(rounds_cum_time[[#This Row],[34]],rounds_cum_time[34],1),"."))</f>
        <v>109.</v>
      </c>
      <c r="AR120" s="141" t="str">
        <f>IF(ISBLANK(laps_times[[#This Row],[35]]),"DNF",CONCATENATE(RANK(rounds_cum_time[[#This Row],[35]],rounds_cum_time[35],1),"."))</f>
        <v>109.</v>
      </c>
      <c r="AS120" s="141" t="str">
        <f>IF(ISBLANK(laps_times[[#This Row],[36]]),"DNF",CONCATENATE(RANK(rounds_cum_time[[#This Row],[36]],rounds_cum_time[36],1),"."))</f>
        <v>109.</v>
      </c>
      <c r="AT120" s="141" t="str">
        <f>IF(ISBLANK(laps_times[[#This Row],[37]]),"DNF",CONCATENATE(RANK(rounds_cum_time[[#This Row],[37]],rounds_cum_time[37],1),"."))</f>
        <v>108.</v>
      </c>
      <c r="AU120" s="141" t="str">
        <f>IF(ISBLANK(laps_times[[#This Row],[38]]),"DNF",CONCATENATE(RANK(rounds_cum_time[[#This Row],[38]],rounds_cum_time[38],1),"."))</f>
        <v>108.</v>
      </c>
      <c r="AV120" s="141" t="str">
        <f>IF(ISBLANK(laps_times[[#This Row],[39]]),"DNF",CONCATENATE(RANK(rounds_cum_time[[#This Row],[39]],rounds_cum_time[39],1),"."))</f>
        <v>108.</v>
      </c>
      <c r="AW120" s="141" t="str">
        <f>IF(ISBLANK(laps_times[[#This Row],[40]]),"DNF",CONCATENATE(RANK(rounds_cum_time[[#This Row],[40]],rounds_cum_time[40],1),"."))</f>
        <v>109.</v>
      </c>
      <c r="AX120" s="141" t="str">
        <f>IF(ISBLANK(laps_times[[#This Row],[41]]),"DNF",CONCATENATE(RANK(rounds_cum_time[[#This Row],[41]],rounds_cum_time[41],1),"."))</f>
        <v>109.</v>
      </c>
      <c r="AY120" s="141" t="str">
        <f>IF(ISBLANK(laps_times[[#This Row],[42]]),"DNF",CONCATENATE(RANK(rounds_cum_time[[#This Row],[42]],rounds_cum_time[42],1),"."))</f>
        <v>110.</v>
      </c>
      <c r="AZ120" s="141" t="str">
        <f>IF(ISBLANK(laps_times[[#This Row],[43]]),"DNF",CONCATENATE(RANK(rounds_cum_time[[#This Row],[43]],rounds_cum_time[43],1),"."))</f>
        <v>110.</v>
      </c>
      <c r="BA120" s="141" t="str">
        <f>IF(ISBLANK(laps_times[[#This Row],[44]]),"DNF",CONCATENATE(RANK(rounds_cum_time[[#This Row],[44]],rounds_cum_time[44],1),"."))</f>
        <v>109.</v>
      </c>
      <c r="BB120" s="141" t="str">
        <f>IF(ISBLANK(laps_times[[#This Row],[45]]),"DNF",CONCATENATE(RANK(rounds_cum_time[[#This Row],[45]],rounds_cum_time[45],1),"."))</f>
        <v>110.</v>
      </c>
      <c r="BC120" s="141" t="str">
        <f>IF(ISBLANK(laps_times[[#This Row],[46]]),"DNF",CONCATENATE(RANK(rounds_cum_time[[#This Row],[46]],rounds_cum_time[46],1),"."))</f>
        <v>111.</v>
      </c>
      <c r="BD120" s="141" t="str">
        <f>IF(ISBLANK(laps_times[[#This Row],[47]]),"DNF",CONCATENATE(RANK(rounds_cum_time[[#This Row],[47]],rounds_cum_time[47],1),"."))</f>
        <v>111.</v>
      </c>
      <c r="BE120" s="141" t="str">
        <f>IF(ISBLANK(laps_times[[#This Row],[48]]),"DNF",CONCATENATE(RANK(rounds_cum_time[[#This Row],[48]],rounds_cum_time[48],1),"."))</f>
        <v>111.</v>
      </c>
      <c r="BF120" s="141" t="str">
        <f>IF(ISBLANK(laps_times[[#This Row],[49]]),"DNF",CONCATENATE(RANK(rounds_cum_time[[#This Row],[49]],rounds_cum_time[49],1),"."))</f>
        <v>109.</v>
      </c>
      <c r="BG120" s="141" t="str">
        <f>IF(ISBLANK(laps_times[[#This Row],[50]]),"DNF",CONCATENATE(RANK(rounds_cum_time[[#This Row],[50]],rounds_cum_time[50],1),"."))</f>
        <v>109.</v>
      </c>
      <c r="BH120" s="141" t="str">
        <f>IF(ISBLANK(laps_times[[#This Row],[51]]),"DNF",CONCATENATE(RANK(rounds_cum_time[[#This Row],[51]],rounds_cum_time[51],1),"."))</f>
        <v>DNF</v>
      </c>
      <c r="BI120" s="141" t="str">
        <f>IF(ISBLANK(laps_times[[#This Row],[52]]),"DNF",CONCATENATE(RANK(rounds_cum_time[[#This Row],[52]],rounds_cum_time[52],1),"."))</f>
        <v>DNF</v>
      </c>
      <c r="BJ120" s="141" t="str">
        <f>IF(ISBLANK(laps_times[[#This Row],[53]]),"DNF",CONCATENATE(RANK(rounds_cum_time[[#This Row],[53]],rounds_cum_time[53],1),"."))</f>
        <v>DNF</v>
      </c>
      <c r="BK120" s="141" t="str">
        <f>IF(ISBLANK(laps_times[[#This Row],[54]]),"DNF",CONCATENATE(RANK(rounds_cum_time[[#This Row],[54]],rounds_cum_time[54],1),"."))</f>
        <v>DNF</v>
      </c>
      <c r="BL120" s="141" t="str">
        <f>IF(ISBLANK(laps_times[[#This Row],[55]]),"DNF",CONCATENATE(RANK(rounds_cum_time[[#This Row],[55]],rounds_cum_time[55],1),"."))</f>
        <v>DNF</v>
      </c>
      <c r="BM120" s="141" t="str">
        <f>IF(ISBLANK(laps_times[[#This Row],[56]]),"DNF",CONCATENATE(RANK(rounds_cum_time[[#This Row],[56]],rounds_cum_time[56],1),"."))</f>
        <v>DNF</v>
      </c>
      <c r="BN120" s="141" t="str">
        <f>IF(ISBLANK(laps_times[[#This Row],[57]]),"DNF",CONCATENATE(RANK(rounds_cum_time[[#This Row],[57]],rounds_cum_time[57],1),"."))</f>
        <v>DNF</v>
      </c>
      <c r="BO120" s="141" t="str">
        <f>IF(ISBLANK(laps_times[[#This Row],[58]]),"DNF",CONCATENATE(RANK(rounds_cum_time[[#This Row],[58]],rounds_cum_time[58],1),"."))</f>
        <v>DNF</v>
      </c>
      <c r="BP120" s="141" t="str">
        <f>IF(ISBLANK(laps_times[[#This Row],[59]]),"DNF",CONCATENATE(RANK(rounds_cum_time[[#This Row],[59]],rounds_cum_time[59],1),"."))</f>
        <v>DNF</v>
      </c>
      <c r="BQ120" s="141" t="str">
        <f>IF(ISBLANK(laps_times[[#This Row],[60]]),"DNF",CONCATENATE(RANK(rounds_cum_time[[#This Row],[60]],rounds_cum_time[60],1),"."))</f>
        <v>DNF</v>
      </c>
      <c r="BR120" s="141" t="str">
        <f>IF(ISBLANK(laps_times[[#This Row],[61]]),"DNF",CONCATENATE(RANK(rounds_cum_time[[#This Row],[61]],rounds_cum_time[61],1),"."))</f>
        <v>DNF</v>
      </c>
      <c r="BS120" s="141" t="str">
        <f>IF(ISBLANK(laps_times[[#This Row],[62]]),"DNF",CONCATENATE(RANK(rounds_cum_time[[#This Row],[62]],rounds_cum_time[62],1),"."))</f>
        <v>DNF</v>
      </c>
      <c r="BT120" s="142" t="str">
        <f>IF(ISBLANK(laps_times[[#This Row],[63]]),"DNF",CONCATENATE(RANK(rounds_cum_time[[#This Row],[63]],rounds_cum_time[63],1),"."))</f>
        <v>DNF</v>
      </c>
    </row>
    <row r="121" spans="2:72" x14ac:dyDescent="0.2">
      <c r="B121" s="130" t="s">
        <v>498</v>
      </c>
      <c r="C121" s="140">
        <f>laps_times[[#This Row],[s.č.]]</f>
        <v>49</v>
      </c>
      <c r="D121" s="131" t="str">
        <f>laps_times[[#This Row],[jméno]]</f>
        <v>Kmuníček Miloš</v>
      </c>
      <c r="E121" s="132">
        <f>laps_times[[#This Row],[roč]]</f>
        <v>1961</v>
      </c>
      <c r="F121" s="132" t="str">
        <f>laps_times[[#This Row],[kat]]</f>
        <v>M4</v>
      </c>
      <c r="G121" s="132" t="str">
        <f>laps_times[[#This Row],[poř_kat]]</f>
        <v>DNF</v>
      </c>
      <c r="H121" s="146" t="str">
        <f>IF(ISBLANK(laps_times[[#This Row],[klub]]),"-",laps_times[[#This Row],[klub]])</f>
        <v>Maratón Klub Kladno</v>
      </c>
      <c r="I121" s="134" t="str">
        <f>laps_times[[#This Row],[celk. čas]]</f>
        <v>DNF</v>
      </c>
      <c r="J121" s="141" t="str">
        <f>IF(ISBLANK(laps_times[[#This Row],[1]]),"DNF",CONCATENATE(RANK(rounds_cum_time[[#This Row],[1]],rounds_cum_time[1],1),"."))</f>
        <v>80.</v>
      </c>
      <c r="K121" s="141" t="str">
        <f>IF(ISBLANK(laps_times[[#This Row],[2]]),"DNF",CONCATENATE(RANK(rounds_cum_time[[#This Row],[2]],rounds_cum_time[2],1),"."))</f>
        <v>76.</v>
      </c>
      <c r="L121" s="141" t="str">
        <f>IF(ISBLANK(laps_times[[#This Row],[3]]),"DNF",CONCATENATE(RANK(rounds_cum_time[[#This Row],[3]],rounds_cum_time[3],1),"."))</f>
        <v>75.</v>
      </c>
      <c r="M121" s="141" t="str">
        <f>IF(ISBLANK(laps_times[[#This Row],[4]]),"DNF",CONCATENATE(RANK(rounds_cum_time[[#This Row],[4]],rounds_cum_time[4],1),"."))</f>
        <v>75.</v>
      </c>
      <c r="N121" s="141" t="str">
        <f>IF(ISBLANK(laps_times[[#This Row],[5]]),"DNF",CONCATENATE(RANK(rounds_cum_time[[#This Row],[5]],rounds_cum_time[5],1),"."))</f>
        <v>74.</v>
      </c>
      <c r="O121" s="141" t="str">
        <f>IF(ISBLANK(laps_times[[#This Row],[6]]),"DNF",CONCATENATE(RANK(rounds_cum_time[[#This Row],[6]],rounds_cum_time[6],1),"."))</f>
        <v>70.</v>
      </c>
      <c r="P121" s="141" t="str">
        <f>IF(ISBLANK(laps_times[[#This Row],[7]]),"DNF",CONCATENATE(RANK(rounds_cum_time[[#This Row],[7]],rounds_cum_time[7],1),"."))</f>
        <v>68.</v>
      </c>
      <c r="Q121" s="141" t="str">
        <f>IF(ISBLANK(laps_times[[#This Row],[8]]),"DNF",CONCATENATE(RANK(rounds_cum_time[[#This Row],[8]],rounds_cum_time[8],1),"."))</f>
        <v>64.</v>
      </c>
      <c r="R121" s="141" t="str">
        <f>IF(ISBLANK(laps_times[[#This Row],[9]]),"DNF",CONCATENATE(RANK(rounds_cum_time[[#This Row],[9]],rounds_cum_time[9],1),"."))</f>
        <v>61.</v>
      </c>
      <c r="S121" s="141" t="str">
        <f>IF(ISBLANK(laps_times[[#This Row],[10]]),"DNF",CONCATENATE(RANK(rounds_cum_time[[#This Row],[10]],rounds_cum_time[10],1),"."))</f>
        <v>70.</v>
      </c>
      <c r="T121" s="141" t="str">
        <f>IF(ISBLANK(laps_times[[#This Row],[11]]),"DNF",CONCATENATE(RANK(rounds_cum_time[[#This Row],[11]],rounds_cum_time[11],1),"."))</f>
        <v>70.</v>
      </c>
      <c r="U121" s="141" t="str">
        <f>IF(ISBLANK(laps_times[[#This Row],[12]]),"DNF",CONCATENATE(RANK(rounds_cum_time[[#This Row],[12]],rounds_cum_time[12],1),"."))</f>
        <v>68.</v>
      </c>
      <c r="V121" s="141" t="str">
        <f>IF(ISBLANK(laps_times[[#This Row],[13]]),"DNF",CONCATENATE(RANK(rounds_cum_time[[#This Row],[13]],rounds_cum_time[13],1),"."))</f>
        <v>68.</v>
      </c>
      <c r="W121" s="141" t="str">
        <f>IF(ISBLANK(laps_times[[#This Row],[14]]),"DNF",CONCATENATE(RANK(rounds_cum_time[[#This Row],[14]],rounds_cum_time[14],1),"."))</f>
        <v>68.</v>
      </c>
      <c r="X121" s="141" t="str">
        <f>IF(ISBLANK(laps_times[[#This Row],[15]]),"DNF",CONCATENATE(RANK(rounds_cum_time[[#This Row],[15]],rounds_cum_time[15],1),"."))</f>
        <v>61.</v>
      </c>
      <c r="Y121" s="141" t="str">
        <f>IF(ISBLANK(laps_times[[#This Row],[16]]),"DNF",CONCATENATE(RANK(rounds_cum_time[[#This Row],[16]],rounds_cum_time[16],1),"."))</f>
        <v>60.</v>
      </c>
      <c r="Z121" s="141" t="str">
        <f>IF(ISBLANK(laps_times[[#This Row],[17]]),"DNF",CONCATENATE(RANK(rounds_cum_time[[#This Row],[17]],rounds_cum_time[17],1),"."))</f>
        <v>57.</v>
      </c>
      <c r="AA121" s="141" t="str">
        <f>IF(ISBLANK(laps_times[[#This Row],[18]]),"DNF",CONCATENATE(RANK(rounds_cum_time[[#This Row],[18]],rounds_cum_time[18],1),"."))</f>
        <v>56.</v>
      </c>
      <c r="AB121" s="141" t="str">
        <f>IF(ISBLANK(laps_times[[#This Row],[19]]),"DNF",CONCATENATE(RANK(rounds_cum_time[[#This Row],[19]],rounds_cum_time[19],1),"."))</f>
        <v>56.</v>
      </c>
      <c r="AC121" s="141" t="str">
        <f>IF(ISBLANK(laps_times[[#This Row],[20]]),"DNF",CONCATENATE(RANK(rounds_cum_time[[#This Row],[20]],rounds_cum_time[20],1),"."))</f>
        <v>55.</v>
      </c>
      <c r="AD121" s="141" t="str">
        <f>IF(ISBLANK(laps_times[[#This Row],[21]]),"DNF",CONCATENATE(RANK(rounds_cum_time[[#This Row],[21]],rounds_cum_time[21],1),"."))</f>
        <v>55.</v>
      </c>
      <c r="AE121" s="141" t="str">
        <f>IF(ISBLANK(laps_times[[#This Row],[22]]),"DNF",CONCATENATE(RANK(rounds_cum_time[[#This Row],[22]],rounds_cum_time[22],1),"."))</f>
        <v>55.</v>
      </c>
      <c r="AF121" s="141" t="str">
        <f>IF(ISBLANK(laps_times[[#This Row],[23]]),"DNF",CONCATENATE(RANK(rounds_cum_time[[#This Row],[23]],rounds_cum_time[23],1),"."))</f>
        <v>64.</v>
      </c>
      <c r="AG121" s="141" t="str">
        <f>IF(ISBLANK(laps_times[[#This Row],[24]]),"DNF",CONCATENATE(RANK(rounds_cum_time[[#This Row],[24]],rounds_cum_time[24],1),"."))</f>
        <v>63.</v>
      </c>
      <c r="AH121" s="141" t="str">
        <f>IF(ISBLANK(laps_times[[#This Row],[25]]),"DNF",CONCATENATE(RANK(rounds_cum_time[[#This Row],[25]],rounds_cum_time[25],1),"."))</f>
        <v>62.</v>
      </c>
      <c r="AI121" s="141" t="str">
        <f>IF(ISBLANK(laps_times[[#This Row],[26]]),"DNF",CONCATENATE(RANK(rounds_cum_time[[#This Row],[26]],rounds_cum_time[26],1),"."))</f>
        <v>61.</v>
      </c>
      <c r="AJ121" s="141" t="str">
        <f>IF(ISBLANK(laps_times[[#This Row],[27]]),"DNF",CONCATENATE(RANK(rounds_cum_time[[#This Row],[27]],rounds_cum_time[27],1),"."))</f>
        <v>61.</v>
      </c>
      <c r="AK121" s="141" t="str">
        <f>IF(ISBLANK(laps_times[[#This Row],[28]]),"DNF",CONCATENATE(RANK(rounds_cum_time[[#This Row],[28]],rounds_cum_time[28],1),"."))</f>
        <v>61.</v>
      </c>
      <c r="AL121" s="141" t="str">
        <f>IF(ISBLANK(laps_times[[#This Row],[29]]),"DNF",CONCATENATE(RANK(rounds_cum_time[[#This Row],[29]],rounds_cum_time[29],1),"."))</f>
        <v>61.</v>
      </c>
      <c r="AM121" s="141" t="str">
        <f>IF(ISBLANK(laps_times[[#This Row],[30]]),"DNF",CONCATENATE(RANK(rounds_cum_time[[#This Row],[30]],rounds_cum_time[30],1),"."))</f>
        <v>61.</v>
      </c>
      <c r="AN121" s="141" t="str">
        <f>IF(ISBLANK(laps_times[[#This Row],[31]]),"DNF",CONCATENATE(RANK(rounds_cum_time[[#This Row],[31]],rounds_cum_time[31],1),"."))</f>
        <v>61.</v>
      </c>
      <c r="AO121" s="141" t="str">
        <f>IF(ISBLANK(laps_times[[#This Row],[32]]),"DNF",CONCATENATE(RANK(rounds_cum_time[[#This Row],[32]],rounds_cum_time[32],1),"."))</f>
        <v>61.</v>
      </c>
      <c r="AP121" s="141" t="str">
        <f>IF(ISBLANK(laps_times[[#This Row],[33]]),"DNF",CONCATENATE(RANK(rounds_cum_time[[#This Row],[33]],rounds_cum_time[33],1),"."))</f>
        <v>61.</v>
      </c>
      <c r="AQ121" s="141" t="str">
        <f>IF(ISBLANK(laps_times[[#This Row],[34]]),"DNF",CONCATENATE(RANK(rounds_cum_time[[#This Row],[34]],rounds_cum_time[34],1),"."))</f>
        <v>61.</v>
      </c>
      <c r="AR121" s="141" t="str">
        <f>IF(ISBLANK(laps_times[[#This Row],[35]]),"DNF",CONCATENATE(RANK(rounds_cum_time[[#This Row],[35]],rounds_cum_time[35],1),"."))</f>
        <v>60.</v>
      </c>
      <c r="AS121" s="141" t="str">
        <f>IF(ISBLANK(laps_times[[#This Row],[36]]),"DNF",CONCATENATE(RANK(rounds_cum_time[[#This Row],[36]],rounds_cum_time[36],1),"."))</f>
        <v>58.</v>
      </c>
      <c r="AT121" s="141" t="str">
        <f>IF(ISBLANK(laps_times[[#This Row],[37]]),"DNF",CONCATENATE(RANK(rounds_cum_time[[#This Row],[37]],rounds_cum_time[37],1),"."))</f>
        <v>58.</v>
      </c>
      <c r="AU121" s="141" t="str">
        <f>IF(ISBLANK(laps_times[[#This Row],[38]]),"DNF",CONCATENATE(RANK(rounds_cum_time[[#This Row],[38]],rounds_cum_time[38],1),"."))</f>
        <v>58.</v>
      </c>
      <c r="AV121" s="141" t="str">
        <f>IF(ISBLANK(laps_times[[#This Row],[39]]),"DNF",CONCATENATE(RANK(rounds_cum_time[[#This Row],[39]],rounds_cum_time[39],1),"."))</f>
        <v>57.</v>
      </c>
      <c r="AW121" s="141" t="str">
        <f>IF(ISBLANK(laps_times[[#This Row],[40]]),"DNF",CONCATENATE(RANK(rounds_cum_time[[#This Row],[40]],rounds_cum_time[40],1),"."))</f>
        <v>57.</v>
      </c>
      <c r="AX121" s="141" t="str">
        <f>IF(ISBLANK(laps_times[[#This Row],[41]]),"DNF",CONCATENATE(RANK(rounds_cum_time[[#This Row],[41]],rounds_cum_time[41],1),"."))</f>
        <v>57.</v>
      </c>
      <c r="AY121" s="141" t="str">
        <f>IF(ISBLANK(laps_times[[#This Row],[42]]),"DNF",CONCATENATE(RANK(rounds_cum_time[[#This Row],[42]],rounds_cum_time[42],1),"."))</f>
        <v>59.</v>
      </c>
      <c r="AZ121" s="141" t="str">
        <f>IF(ISBLANK(laps_times[[#This Row],[43]]),"DNF",CONCATENATE(RANK(rounds_cum_time[[#This Row],[43]],rounds_cum_time[43],1),"."))</f>
        <v>59.</v>
      </c>
      <c r="BA121" s="141" t="str">
        <f>IF(ISBLANK(laps_times[[#This Row],[44]]),"DNF",CONCATENATE(RANK(rounds_cum_time[[#This Row],[44]],rounds_cum_time[44],1),"."))</f>
        <v>59.</v>
      </c>
      <c r="BB121" s="141" t="str">
        <f>IF(ISBLANK(laps_times[[#This Row],[45]]),"DNF",CONCATENATE(RANK(rounds_cum_time[[#This Row],[45]],rounds_cum_time[45],1),"."))</f>
        <v>59.</v>
      </c>
      <c r="BC121" s="141" t="str">
        <f>IF(ISBLANK(laps_times[[#This Row],[46]]),"DNF",CONCATENATE(RANK(rounds_cum_time[[#This Row],[46]],rounds_cum_time[46],1),"."))</f>
        <v>59.</v>
      </c>
      <c r="BD121" s="141" t="str">
        <f>IF(ISBLANK(laps_times[[#This Row],[47]]),"DNF",CONCATENATE(RANK(rounds_cum_time[[#This Row],[47]],rounds_cum_time[47],1),"."))</f>
        <v>59.</v>
      </c>
      <c r="BE121" s="141" t="str">
        <f>IF(ISBLANK(laps_times[[#This Row],[48]]),"DNF",CONCATENATE(RANK(rounds_cum_time[[#This Row],[48]],rounds_cum_time[48],1),"."))</f>
        <v>59.</v>
      </c>
      <c r="BF121" s="141" t="str">
        <f>IF(ISBLANK(laps_times[[#This Row],[49]]),"DNF",CONCATENATE(RANK(rounds_cum_time[[#This Row],[49]],rounds_cum_time[49],1),"."))</f>
        <v>DNF</v>
      </c>
      <c r="BG121" s="141" t="str">
        <f>IF(ISBLANK(laps_times[[#This Row],[50]]),"DNF",CONCATENATE(RANK(rounds_cum_time[[#This Row],[50]],rounds_cum_time[50],1),"."))</f>
        <v>DNF</v>
      </c>
      <c r="BH121" s="141" t="str">
        <f>IF(ISBLANK(laps_times[[#This Row],[51]]),"DNF",CONCATENATE(RANK(rounds_cum_time[[#This Row],[51]],rounds_cum_time[51],1),"."))</f>
        <v>DNF</v>
      </c>
      <c r="BI121" s="141" t="str">
        <f>IF(ISBLANK(laps_times[[#This Row],[52]]),"DNF",CONCATENATE(RANK(rounds_cum_time[[#This Row],[52]],rounds_cum_time[52],1),"."))</f>
        <v>DNF</v>
      </c>
      <c r="BJ121" s="141" t="str">
        <f>IF(ISBLANK(laps_times[[#This Row],[53]]),"DNF",CONCATENATE(RANK(rounds_cum_time[[#This Row],[53]],rounds_cum_time[53],1),"."))</f>
        <v>DNF</v>
      </c>
      <c r="BK121" s="141" t="str">
        <f>IF(ISBLANK(laps_times[[#This Row],[54]]),"DNF",CONCATENATE(RANK(rounds_cum_time[[#This Row],[54]],rounds_cum_time[54],1),"."))</f>
        <v>DNF</v>
      </c>
      <c r="BL121" s="141" t="str">
        <f>IF(ISBLANK(laps_times[[#This Row],[55]]),"DNF",CONCATENATE(RANK(rounds_cum_time[[#This Row],[55]],rounds_cum_time[55],1),"."))</f>
        <v>DNF</v>
      </c>
      <c r="BM121" s="141" t="str">
        <f>IF(ISBLANK(laps_times[[#This Row],[56]]),"DNF",CONCATENATE(RANK(rounds_cum_time[[#This Row],[56]],rounds_cum_time[56],1),"."))</f>
        <v>DNF</v>
      </c>
      <c r="BN121" s="141" t="str">
        <f>IF(ISBLANK(laps_times[[#This Row],[57]]),"DNF",CONCATENATE(RANK(rounds_cum_time[[#This Row],[57]],rounds_cum_time[57],1),"."))</f>
        <v>DNF</v>
      </c>
      <c r="BO121" s="141" t="str">
        <f>IF(ISBLANK(laps_times[[#This Row],[58]]),"DNF",CONCATENATE(RANK(rounds_cum_time[[#This Row],[58]],rounds_cum_time[58],1),"."))</f>
        <v>DNF</v>
      </c>
      <c r="BP121" s="141" t="str">
        <f>IF(ISBLANK(laps_times[[#This Row],[59]]),"DNF",CONCATENATE(RANK(rounds_cum_time[[#This Row],[59]],rounds_cum_time[59],1),"."))</f>
        <v>DNF</v>
      </c>
      <c r="BQ121" s="141" t="str">
        <f>IF(ISBLANK(laps_times[[#This Row],[60]]),"DNF",CONCATENATE(RANK(rounds_cum_time[[#This Row],[60]],rounds_cum_time[60],1),"."))</f>
        <v>DNF</v>
      </c>
      <c r="BR121" s="141" t="str">
        <f>IF(ISBLANK(laps_times[[#This Row],[61]]),"DNF",CONCATENATE(RANK(rounds_cum_time[[#This Row],[61]],rounds_cum_time[61],1),"."))</f>
        <v>DNF</v>
      </c>
      <c r="BS121" s="141" t="str">
        <f>IF(ISBLANK(laps_times[[#This Row],[62]]),"DNF",CONCATENATE(RANK(rounds_cum_time[[#This Row],[62]],rounds_cum_time[62],1),"."))</f>
        <v>DNF</v>
      </c>
      <c r="BT121" s="142" t="str">
        <f>IF(ISBLANK(laps_times[[#This Row],[63]]),"DNF",CONCATENATE(RANK(rounds_cum_time[[#This Row],[63]],rounds_cum_time[63],1),"."))</f>
        <v>DNF</v>
      </c>
    </row>
    <row r="122" spans="2:72" x14ac:dyDescent="0.2">
      <c r="B122" s="130" t="s">
        <v>498</v>
      </c>
      <c r="C122" s="140">
        <f>laps_times[[#This Row],[s.č.]]</f>
        <v>27</v>
      </c>
      <c r="D122" s="131" t="str">
        <f>laps_times[[#This Row],[jméno]]</f>
        <v>Chudožilov Michal</v>
      </c>
      <c r="E122" s="132">
        <f>laps_times[[#This Row],[roč]]</f>
        <v>1986</v>
      </c>
      <c r="F122" s="132" t="str">
        <f>laps_times[[#This Row],[kat]]</f>
        <v>M2</v>
      </c>
      <c r="G122" s="132" t="str">
        <f>laps_times[[#This Row],[poř_kat]]</f>
        <v>DNF</v>
      </c>
      <c r="H122" s="146" t="str">
        <f>IF(ISBLANK(laps_times[[#This Row],[klub]]),"-",laps_times[[#This Row],[klub]])</f>
        <v>ELI Beamlines</v>
      </c>
      <c r="I122" s="134" t="str">
        <f>laps_times[[#This Row],[celk. čas]]</f>
        <v>DNF</v>
      </c>
      <c r="J122" s="141" t="str">
        <f>IF(ISBLANK(laps_times[[#This Row],[1]]),"DNF",CONCATENATE(RANK(rounds_cum_time[[#This Row],[1]],rounds_cum_time[1],1),"."))</f>
        <v>98.</v>
      </c>
      <c r="K122" s="141" t="str">
        <f>IF(ISBLANK(laps_times[[#This Row],[2]]),"DNF",CONCATENATE(RANK(rounds_cum_time[[#This Row],[2]],rounds_cum_time[2],1),"."))</f>
        <v>90.</v>
      </c>
      <c r="L122" s="141" t="str">
        <f>IF(ISBLANK(laps_times[[#This Row],[3]]),"DNF",CONCATENATE(RANK(rounds_cum_time[[#This Row],[3]],rounds_cum_time[3],1),"."))</f>
        <v>92.</v>
      </c>
      <c r="M122" s="141" t="str">
        <f>IF(ISBLANK(laps_times[[#This Row],[4]]),"DNF",CONCATENATE(RANK(rounds_cum_time[[#This Row],[4]],rounds_cum_time[4],1),"."))</f>
        <v>88.</v>
      </c>
      <c r="N122" s="141" t="str">
        <f>IF(ISBLANK(laps_times[[#This Row],[5]]),"DNF",CONCATENATE(RANK(rounds_cum_time[[#This Row],[5]],rounds_cum_time[5],1),"."))</f>
        <v>86.</v>
      </c>
      <c r="O122" s="141" t="str">
        <f>IF(ISBLANK(laps_times[[#This Row],[6]]),"DNF",CONCATENATE(RANK(rounds_cum_time[[#This Row],[6]],rounds_cum_time[6],1),"."))</f>
        <v>85.</v>
      </c>
      <c r="P122" s="141" t="str">
        <f>IF(ISBLANK(laps_times[[#This Row],[7]]),"DNF",CONCATENATE(RANK(rounds_cum_time[[#This Row],[7]],rounds_cum_time[7],1),"."))</f>
        <v>84.</v>
      </c>
      <c r="Q122" s="141" t="str">
        <f>IF(ISBLANK(laps_times[[#This Row],[8]]),"DNF",CONCATENATE(RANK(rounds_cum_time[[#This Row],[8]],rounds_cum_time[8],1),"."))</f>
        <v>84.</v>
      </c>
      <c r="R122" s="141" t="str">
        <f>IF(ISBLANK(laps_times[[#This Row],[9]]),"DNF",CONCATENATE(RANK(rounds_cum_time[[#This Row],[9]],rounds_cum_time[9],1),"."))</f>
        <v>84.</v>
      </c>
      <c r="S122" s="141" t="str">
        <f>IF(ISBLANK(laps_times[[#This Row],[10]]),"DNF",CONCATENATE(RANK(rounds_cum_time[[#This Row],[10]],rounds_cum_time[10],1),"."))</f>
        <v>84.</v>
      </c>
      <c r="T122" s="141" t="str">
        <f>IF(ISBLANK(laps_times[[#This Row],[11]]),"DNF",CONCATENATE(RANK(rounds_cum_time[[#This Row],[11]],rounds_cum_time[11],1),"."))</f>
        <v>82.</v>
      </c>
      <c r="U122" s="141" t="str">
        <f>IF(ISBLANK(laps_times[[#This Row],[12]]),"DNF",CONCATENATE(RANK(rounds_cum_time[[#This Row],[12]],rounds_cum_time[12],1),"."))</f>
        <v>82.</v>
      </c>
      <c r="V122" s="141" t="str">
        <f>IF(ISBLANK(laps_times[[#This Row],[13]]),"DNF",CONCATENATE(RANK(rounds_cum_time[[#This Row],[13]],rounds_cum_time[13],1),"."))</f>
        <v>82.</v>
      </c>
      <c r="W122" s="141" t="str">
        <f>IF(ISBLANK(laps_times[[#This Row],[14]]),"DNF",CONCATENATE(RANK(rounds_cum_time[[#This Row],[14]],rounds_cum_time[14],1),"."))</f>
        <v>82.</v>
      </c>
      <c r="X122" s="141" t="str">
        <f>IF(ISBLANK(laps_times[[#This Row],[15]]),"DNF",CONCATENATE(RANK(rounds_cum_time[[#This Row],[15]],rounds_cum_time[15],1),"."))</f>
        <v>82.</v>
      </c>
      <c r="Y122" s="141" t="str">
        <f>IF(ISBLANK(laps_times[[#This Row],[16]]),"DNF",CONCATENATE(RANK(rounds_cum_time[[#This Row],[16]],rounds_cum_time[16],1),"."))</f>
        <v>81.</v>
      </c>
      <c r="Z122" s="141" t="str">
        <f>IF(ISBLANK(laps_times[[#This Row],[17]]),"DNF",CONCATENATE(RANK(rounds_cum_time[[#This Row],[17]],rounds_cum_time[17],1),"."))</f>
        <v>82.</v>
      </c>
      <c r="AA122" s="141" t="str">
        <f>IF(ISBLANK(laps_times[[#This Row],[18]]),"DNF",CONCATENATE(RANK(rounds_cum_time[[#This Row],[18]],rounds_cum_time[18],1),"."))</f>
        <v>83.</v>
      </c>
      <c r="AB122" s="141" t="str">
        <f>IF(ISBLANK(laps_times[[#This Row],[19]]),"DNF",CONCATENATE(RANK(rounds_cum_time[[#This Row],[19]],rounds_cum_time[19],1),"."))</f>
        <v>82.</v>
      </c>
      <c r="AC122" s="141" t="str">
        <f>IF(ISBLANK(laps_times[[#This Row],[20]]),"DNF",CONCATENATE(RANK(rounds_cum_time[[#This Row],[20]],rounds_cum_time[20],1),"."))</f>
        <v>82.</v>
      </c>
      <c r="AD122" s="141" t="str">
        <f>IF(ISBLANK(laps_times[[#This Row],[21]]),"DNF",CONCATENATE(RANK(rounds_cum_time[[#This Row],[21]],rounds_cum_time[21],1),"."))</f>
        <v>83.</v>
      </c>
      <c r="AE122" s="141" t="str">
        <f>IF(ISBLANK(laps_times[[#This Row],[22]]),"DNF",CONCATENATE(RANK(rounds_cum_time[[#This Row],[22]],rounds_cum_time[22],1),"."))</f>
        <v>83.</v>
      </c>
      <c r="AF122" s="141" t="str">
        <f>IF(ISBLANK(laps_times[[#This Row],[23]]),"DNF",CONCATENATE(RANK(rounds_cum_time[[#This Row],[23]],rounds_cum_time[23],1),"."))</f>
        <v>83.</v>
      </c>
      <c r="AG122" s="141" t="str">
        <f>IF(ISBLANK(laps_times[[#This Row],[24]]),"DNF",CONCATENATE(RANK(rounds_cum_time[[#This Row],[24]],rounds_cum_time[24],1),"."))</f>
        <v>83.</v>
      </c>
      <c r="AH122" s="141" t="str">
        <f>IF(ISBLANK(laps_times[[#This Row],[25]]),"DNF",CONCATENATE(RANK(rounds_cum_time[[#This Row],[25]],rounds_cum_time[25],1),"."))</f>
        <v>83.</v>
      </c>
      <c r="AI122" s="141" t="str">
        <f>IF(ISBLANK(laps_times[[#This Row],[26]]),"DNF",CONCATENATE(RANK(rounds_cum_time[[#This Row],[26]],rounds_cum_time[26],1),"."))</f>
        <v>83.</v>
      </c>
      <c r="AJ122" s="141" t="str">
        <f>IF(ISBLANK(laps_times[[#This Row],[27]]),"DNF",CONCATENATE(RANK(rounds_cum_time[[#This Row],[27]],rounds_cum_time[27],1),"."))</f>
        <v>83.</v>
      </c>
      <c r="AK122" s="141" t="str">
        <f>IF(ISBLANK(laps_times[[#This Row],[28]]),"DNF",CONCATENATE(RANK(rounds_cum_time[[#This Row],[28]],rounds_cum_time[28],1),"."))</f>
        <v>83.</v>
      </c>
      <c r="AL122" s="141" t="str">
        <f>IF(ISBLANK(laps_times[[#This Row],[29]]),"DNF",CONCATENATE(RANK(rounds_cum_time[[#This Row],[29]],rounds_cum_time[29],1),"."))</f>
        <v>83.</v>
      </c>
      <c r="AM122" s="141" t="str">
        <f>IF(ISBLANK(laps_times[[#This Row],[30]]),"DNF",CONCATENATE(RANK(rounds_cum_time[[#This Row],[30]],rounds_cum_time[30],1),"."))</f>
        <v>83.</v>
      </c>
      <c r="AN122" s="141" t="str">
        <f>IF(ISBLANK(laps_times[[#This Row],[31]]),"DNF",CONCATENATE(RANK(rounds_cum_time[[#This Row],[31]],rounds_cum_time[31],1),"."))</f>
        <v>83.</v>
      </c>
      <c r="AO122" s="141" t="str">
        <f>IF(ISBLANK(laps_times[[#This Row],[32]]),"DNF",CONCATENATE(RANK(rounds_cum_time[[#This Row],[32]],rounds_cum_time[32],1),"."))</f>
        <v>83.</v>
      </c>
      <c r="AP122" s="141" t="str">
        <f>IF(ISBLANK(laps_times[[#This Row],[33]]),"DNF",CONCATENATE(RANK(rounds_cum_time[[#This Row],[33]],rounds_cum_time[33],1),"."))</f>
        <v>83.</v>
      </c>
      <c r="AQ122" s="141" t="str">
        <f>IF(ISBLANK(laps_times[[#This Row],[34]]),"DNF",CONCATENATE(RANK(rounds_cum_time[[#This Row],[34]],rounds_cum_time[34],1),"."))</f>
        <v>84.</v>
      </c>
      <c r="AR122" s="141" t="str">
        <f>IF(ISBLANK(laps_times[[#This Row],[35]]),"DNF",CONCATENATE(RANK(rounds_cum_time[[#This Row],[35]],rounds_cum_time[35],1),"."))</f>
        <v>84.</v>
      </c>
      <c r="AS122" s="141" t="str">
        <f>IF(ISBLANK(laps_times[[#This Row],[36]]),"DNF",CONCATENATE(RANK(rounds_cum_time[[#This Row],[36]],rounds_cum_time[36],1),"."))</f>
        <v>84.</v>
      </c>
      <c r="AT122" s="141" t="str">
        <f>IF(ISBLANK(laps_times[[#This Row],[37]]),"DNF",CONCATENATE(RANK(rounds_cum_time[[#This Row],[37]],rounds_cum_time[37],1),"."))</f>
        <v>84.</v>
      </c>
      <c r="AU122" s="141" t="str">
        <f>IF(ISBLANK(laps_times[[#This Row],[38]]),"DNF",CONCATENATE(RANK(rounds_cum_time[[#This Row],[38]],rounds_cum_time[38],1),"."))</f>
        <v>84.</v>
      </c>
      <c r="AV122" s="141" t="str">
        <f>IF(ISBLANK(laps_times[[#This Row],[39]]),"DNF",CONCATENATE(RANK(rounds_cum_time[[#This Row],[39]],rounds_cum_time[39],1),"."))</f>
        <v>84.</v>
      </c>
      <c r="AW122" s="141" t="str">
        <f>IF(ISBLANK(laps_times[[#This Row],[40]]),"DNF",CONCATENATE(RANK(rounds_cum_time[[#This Row],[40]],rounds_cum_time[40],1),"."))</f>
        <v>85.</v>
      </c>
      <c r="AX122" s="141" t="str">
        <f>IF(ISBLANK(laps_times[[#This Row],[41]]),"DNF",CONCATENATE(RANK(rounds_cum_time[[#This Row],[41]],rounds_cum_time[41],1),"."))</f>
        <v>86.</v>
      </c>
      <c r="AY122" s="141" t="str">
        <f>IF(ISBLANK(laps_times[[#This Row],[42]]),"DNF",CONCATENATE(RANK(rounds_cum_time[[#This Row],[42]],rounds_cum_time[42],1),"."))</f>
        <v>86.</v>
      </c>
      <c r="AZ122" s="141" t="str">
        <f>IF(ISBLANK(laps_times[[#This Row],[43]]),"DNF",CONCATENATE(RANK(rounds_cum_time[[#This Row],[43]],rounds_cum_time[43],1),"."))</f>
        <v>86.</v>
      </c>
      <c r="BA122" s="141" t="str">
        <f>IF(ISBLANK(laps_times[[#This Row],[44]]),"DNF",CONCATENATE(RANK(rounds_cum_time[[#This Row],[44]],rounds_cum_time[44],1),"."))</f>
        <v>86.</v>
      </c>
      <c r="BB122" s="141" t="str">
        <f>IF(ISBLANK(laps_times[[#This Row],[45]]),"DNF",CONCATENATE(RANK(rounds_cum_time[[#This Row],[45]],rounds_cum_time[45],1),"."))</f>
        <v>86.</v>
      </c>
      <c r="BC122" s="141" t="str">
        <f>IF(ISBLANK(laps_times[[#This Row],[46]]),"DNF",CONCATENATE(RANK(rounds_cum_time[[#This Row],[46]],rounds_cum_time[46],1),"."))</f>
        <v>87.</v>
      </c>
      <c r="BD122" s="141" t="str">
        <f>IF(ISBLANK(laps_times[[#This Row],[47]]),"DNF",CONCATENATE(RANK(rounds_cum_time[[#This Row],[47]],rounds_cum_time[47],1),"."))</f>
        <v>88.</v>
      </c>
      <c r="BE122" s="141" t="str">
        <f>IF(ISBLANK(laps_times[[#This Row],[48]]),"DNF",CONCATENATE(RANK(rounds_cum_time[[#This Row],[48]],rounds_cum_time[48],1),"."))</f>
        <v>89.</v>
      </c>
      <c r="BF122" s="141" t="str">
        <f>IF(ISBLANK(laps_times[[#This Row],[49]]),"DNF",CONCATENATE(RANK(rounds_cum_time[[#This Row],[49]],rounds_cum_time[49],1),"."))</f>
        <v>DNF</v>
      </c>
      <c r="BG122" s="141" t="str">
        <f>IF(ISBLANK(laps_times[[#This Row],[50]]),"DNF",CONCATENATE(RANK(rounds_cum_time[[#This Row],[50]],rounds_cum_time[50],1),"."))</f>
        <v>DNF</v>
      </c>
      <c r="BH122" s="141" t="str">
        <f>IF(ISBLANK(laps_times[[#This Row],[51]]),"DNF",CONCATENATE(RANK(rounds_cum_time[[#This Row],[51]],rounds_cum_time[51],1),"."))</f>
        <v>DNF</v>
      </c>
      <c r="BI122" s="141" t="str">
        <f>IF(ISBLANK(laps_times[[#This Row],[52]]),"DNF",CONCATENATE(RANK(rounds_cum_time[[#This Row],[52]],rounds_cum_time[52],1),"."))</f>
        <v>DNF</v>
      </c>
      <c r="BJ122" s="141" t="str">
        <f>IF(ISBLANK(laps_times[[#This Row],[53]]),"DNF",CONCATENATE(RANK(rounds_cum_time[[#This Row],[53]],rounds_cum_time[53],1),"."))</f>
        <v>DNF</v>
      </c>
      <c r="BK122" s="141" t="str">
        <f>IF(ISBLANK(laps_times[[#This Row],[54]]),"DNF",CONCATENATE(RANK(rounds_cum_time[[#This Row],[54]],rounds_cum_time[54],1),"."))</f>
        <v>DNF</v>
      </c>
      <c r="BL122" s="141" t="str">
        <f>IF(ISBLANK(laps_times[[#This Row],[55]]),"DNF",CONCATENATE(RANK(rounds_cum_time[[#This Row],[55]],rounds_cum_time[55],1),"."))</f>
        <v>DNF</v>
      </c>
      <c r="BM122" s="141" t="str">
        <f>IF(ISBLANK(laps_times[[#This Row],[56]]),"DNF",CONCATENATE(RANK(rounds_cum_time[[#This Row],[56]],rounds_cum_time[56],1),"."))</f>
        <v>DNF</v>
      </c>
      <c r="BN122" s="141" t="str">
        <f>IF(ISBLANK(laps_times[[#This Row],[57]]),"DNF",CONCATENATE(RANK(rounds_cum_time[[#This Row],[57]],rounds_cum_time[57],1),"."))</f>
        <v>DNF</v>
      </c>
      <c r="BO122" s="141" t="str">
        <f>IF(ISBLANK(laps_times[[#This Row],[58]]),"DNF",CONCATENATE(RANK(rounds_cum_time[[#This Row],[58]],rounds_cum_time[58],1),"."))</f>
        <v>DNF</v>
      </c>
      <c r="BP122" s="141" t="str">
        <f>IF(ISBLANK(laps_times[[#This Row],[59]]),"DNF",CONCATENATE(RANK(rounds_cum_time[[#This Row],[59]],rounds_cum_time[59],1),"."))</f>
        <v>DNF</v>
      </c>
      <c r="BQ122" s="141" t="str">
        <f>IF(ISBLANK(laps_times[[#This Row],[60]]),"DNF",CONCATENATE(RANK(rounds_cum_time[[#This Row],[60]],rounds_cum_time[60],1),"."))</f>
        <v>DNF</v>
      </c>
      <c r="BR122" s="141" t="str">
        <f>IF(ISBLANK(laps_times[[#This Row],[61]]),"DNF",CONCATENATE(RANK(rounds_cum_time[[#This Row],[61]],rounds_cum_time[61],1),"."))</f>
        <v>DNF</v>
      </c>
      <c r="BS122" s="141" t="str">
        <f>IF(ISBLANK(laps_times[[#This Row],[62]]),"DNF",CONCATENATE(RANK(rounds_cum_time[[#This Row],[62]],rounds_cum_time[62],1),"."))</f>
        <v>DNF</v>
      </c>
      <c r="BT122" s="142" t="str">
        <f>IF(ISBLANK(laps_times[[#This Row],[63]]),"DNF",CONCATENATE(RANK(rounds_cum_time[[#This Row],[63]],rounds_cum_time[63],1),"."))</f>
        <v>DNF</v>
      </c>
    </row>
    <row r="123" spans="2:72" x14ac:dyDescent="0.2">
      <c r="B123" s="130" t="s">
        <v>498</v>
      </c>
      <c r="C123" s="140">
        <f>laps_times[[#This Row],[s.č.]]</f>
        <v>127</v>
      </c>
      <c r="D123" s="131" t="str">
        <f>laps_times[[#This Row],[jméno]]</f>
        <v>Běhounek Rostislav</v>
      </c>
      <c r="E123" s="132">
        <f>laps_times[[#This Row],[roč]]</f>
        <v>1962</v>
      </c>
      <c r="F123" s="132" t="str">
        <f>laps_times[[#This Row],[kat]]</f>
        <v>M4</v>
      </c>
      <c r="G123" s="132" t="str">
        <f>laps_times[[#This Row],[poř_kat]]</f>
        <v>DNF</v>
      </c>
      <c r="H123" s="146" t="str">
        <f>IF(ISBLANK(laps_times[[#This Row],[klub]]),"-",laps_times[[#This Row],[klub]])</f>
        <v>Tragéd Team</v>
      </c>
      <c r="I123" s="134" t="str">
        <f>laps_times[[#This Row],[celk. čas]]</f>
        <v>DNF</v>
      </c>
      <c r="J123" s="141" t="str">
        <f>IF(ISBLANK(laps_times[[#This Row],[1]]),"DNF",CONCATENATE(RANK(rounds_cum_time[[#This Row],[1]],rounds_cum_time[1],1),"."))</f>
        <v>118.</v>
      </c>
      <c r="K123" s="141" t="str">
        <f>IF(ISBLANK(laps_times[[#This Row],[2]]),"DNF",CONCATENATE(RANK(rounds_cum_time[[#This Row],[2]],rounds_cum_time[2],1),"."))</f>
        <v>118.</v>
      </c>
      <c r="L123" s="141" t="str">
        <f>IF(ISBLANK(laps_times[[#This Row],[3]]),"DNF",CONCATENATE(RANK(rounds_cum_time[[#This Row],[3]],rounds_cum_time[3],1),"."))</f>
        <v>118.</v>
      </c>
      <c r="M123" s="141" t="str">
        <f>IF(ISBLANK(laps_times[[#This Row],[4]]),"DNF",CONCATENATE(RANK(rounds_cum_time[[#This Row],[4]],rounds_cum_time[4],1),"."))</f>
        <v>118.</v>
      </c>
      <c r="N123" s="141" t="str">
        <f>IF(ISBLANK(laps_times[[#This Row],[5]]),"DNF",CONCATENATE(RANK(rounds_cum_time[[#This Row],[5]],rounds_cum_time[5],1),"."))</f>
        <v>118.</v>
      </c>
      <c r="O123" s="141" t="str">
        <f>IF(ISBLANK(laps_times[[#This Row],[6]]),"DNF",CONCATENATE(RANK(rounds_cum_time[[#This Row],[6]],rounds_cum_time[6],1),"."))</f>
        <v>118.</v>
      </c>
      <c r="P123" s="141" t="str">
        <f>IF(ISBLANK(laps_times[[#This Row],[7]]),"DNF",CONCATENATE(RANK(rounds_cum_time[[#This Row],[7]],rounds_cum_time[7],1),"."))</f>
        <v>118.</v>
      </c>
      <c r="Q123" s="141" t="str">
        <f>IF(ISBLANK(laps_times[[#This Row],[8]]),"DNF",CONCATENATE(RANK(rounds_cum_time[[#This Row],[8]],rounds_cum_time[8],1),"."))</f>
        <v>118.</v>
      </c>
      <c r="R123" s="141" t="str">
        <f>IF(ISBLANK(laps_times[[#This Row],[9]]),"DNF",CONCATENATE(RANK(rounds_cum_time[[#This Row],[9]],rounds_cum_time[9],1),"."))</f>
        <v>118.</v>
      </c>
      <c r="S123" s="141" t="str">
        <f>IF(ISBLANK(laps_times[[#This Row],[10]]),"DNF",CONCATENATE(RANK(rounds_cum_time[[#This Row],[10]],rounds_cum_time[10],1),"."))</f>
        <v>118.</v>
      </c>
      <c r="T123" s="141" t="str">
        <f>IF(ISBLANK(laps_times[[#This Row],[11]]),"DNF",CONCATENATE(RANK(rounds_cum_time[[#This Row],[11]],rounds_cum_time[11],1),"."))</f>
        <v>118.</v>
      </c>
      <c r="U123" s="141" t="str">
        <f>IF(ISBLANK(laps_times[[#This Row],[12]]),"DNF",CONCATENATE(RANK(rounds_cum_time[[#This Row],[12]],rounds_cum_time[12],1),"."))</f>
        <v>118.</v>
      </c>
      <c r="V123" s="141" t="str">
        <f>IF(ISBLANK(laps_times[[#This Row],[13]]),"DNF",CONCATENATE(RANK(rounds_cum_time[[#This Row],[13]],rounds_cum_time[13],1),"."))</f>
        <v>118.</v>
      </c>
      <c r="W123" s="141" t="str">
        <f>IF(ISBLANK(laps_times[[#This Row],[14]]),"DNF",CONCATENATE(RANK(rounds_cum_time[[#This Row],[14]],rounds_cum_time[14],1),"."))</f>
        <v>118.</v>
      </c>
      <c r="X123" s="141" t="str">
        <f>IF(ISBLANK(laps_times[[#This Row],[15]]),"DNF",CONCATENATE(RANK(rounds_cum_time[[#This Row],[15]],rounds_cum_time[15],1),"."))</f>
        <v>118.</v>
      </c>
      <c r="Y123" s="141" t="str">
        <f>IF(ISBLANK(laps_times[[#This Row],[16]]),"DNF",CONCATENATE(RANK(rounds_cum_time[[#This Row],[16]],rounds_cum_time[16],1),"."))</f>
        <v>118.</v>
      </c>
      <c r="Z123" s="141" t="str">
        <f>IF(ISBLANK(laps_times[[#This Row],[17]]),"DNF",CONCATENATE(RANK(rounds_cum_time[[#This Row],[17]],rounds_cum_time[17],1),"."))</f>
        <v>118.</v>
      </c>
      <c r="AA123" s="141" t="str">
        <f>IF(ISBLANK(laps_times[[#This Row],[18]]),"DNF",CONCATENATE(RANK(rounds_cum_time[[#This Row],[18]],rounds_cum_time[18],1),"."))</f>
        <v>118.</v>
      </c>
      <c r="AB123" s="141" t="str">
        <f>IF(ISBLANK(laps_times[[#This Row],[19]]),"DNF",CONCATENATE(RANK(rounds_cum_time[[#This Row],[19]],rounds_cum_time[19],1),"."))</f>
        <v>118.</v>
      </c>
      <c r="AC123" s="141" t="str">
        <f>IF(ISBLANK(laps_times[[#This Row],[20]]),"DNF",CONCATENATE(RANK(rounds_cum_time[[#This Row],[20]],rounds_cum_time[20],1),"."))</f>
        <v>118.</v>
      </c>
      <c r="AD123" s="141" t="str">
        <f>IF(ISBLANK(laps_times[[#This Row],[21]]),"DNF",CONCATENATE(RANK(rounds_cum_time[[#This Row],[21]],rounds_cum_time[21],1),"."))</f>
        <v>118.</v>
      </c>
      <c r="AE123" s="141" t="str">
        <f>IF(ISBLANK(laps_times[[#This Row],[22]]),"DNF",CONCATENATE(RANK(rounds_cum_time[[#This Row],[22]],rounds_cum_time[22],1),"."))</f>
        <v>118.</v>
      </c>
      <c r="AF123" s="141" t="str">
        <f>IF(ISBLANK(laps_times[[#This Row],[23]]),"DNF",CONCATENATE(RANK(rounds_cum_time[[#This Row],[23]],rounds_cum_time[23],1),"."))</f>
        <v>118.</v>
      </c>
      <c r="AG123" s="141" t="str">
        <f>IF(ISBLANK(laps_times[[#This Row],[24]]),"DNF",CONCATENATE(RANK(rounds_cum_time[[#This Row],[24]],rounds_cum_time[24],1),"."))</f>
        <v>118.</v>
      </c>
      <c r="AH123" s="141" t="str">
        <f>IF(ISBLANK(laps_times[[#This Row],[25]]),"DNF",CONCATENATE(RANK(rounds_cum_time[[#This Row],[25]],rounds_cum_time[25],1),"."))</f>
        <v>118.</v>
      </c>
      <c r="AI123" s="141" t="str">
        <f>IF(ISBLANK(laps_times[[#This Row],[26]]),"DNF",CONCATENATE(RANK(rounds_cum_time[[#This Row],[26]],rounds_cum_time[26],1),"."))</f>
        <v>118.</v>
      </c>
      <c r="AJ123" s="141" t="str">
        <f>IF(ISBLANK(laps_times[[#This Row],[27]]),"DNF",CONCATENATE(RANK(rounds_cum_time[[#This Row],[27]],rounds_cum_time[27],1),"."))</f>
        <v>118.</v>
      </c>
      <c r="AK123" s="141" t="str">
        <f>IF(ISBLANK(laps_times[[#This Row],[28]]),"DNF",CONCATENATE(RANK(rounds_cum_time[[#This Row],[28]],rounds_cum_time[28],1),"."))</f>
        <v>118.</v>
      </c>
      <c r="AL123" s="141" t="str">
        <f>IF(ISBLANK(laps_times[[#This Row],[29]]),"DNF",CONCATENATE(RANK(rounds_cum_time[[#This Row],[29]],rounds_cum_time[29],1),"."))</f>
        <v>118.</v>
      </c>
      <c r="AM123" s="141" t="str">
        <f>IF(ISBLANK(laps_times[[#This Row],[30]]),"DNF",CONCATENATE(RANK(rounds_cum_time[[#This Row],[30]],rounds_cum_time[30],1),"."))</f>
        <v>118.</v>
      </c>
      <c r="AN123" s="141" t="str">
        <f>IF(ISBLANK(laps_times[[#This Row],[31]]),"DNF",CONCATENATE(RANK(rounds_cum_time[[#This Row],[31]],rounds_cum_time[31],1),"."))</f>
        <v>118.</v>
      </c>
      <c r="AO123" s="141" t="str">
        <f>IF(ISBLANK(laps_times[[#This Row],[32]]),"DNF",CONCATENATE(RANK(rounds_cum_time[[#This Row],[32]],rounds_cum_time[32],1),"."))</f>
        <v>118.</v>
      </c>
      <c r="AP123" s="141" t="str">
        <f>IF(ISBLANK(laps_times[[#This Row],[33]]),"DNF",CONCATENATE(RANK(rounds_cum_time[[#This Row],[33]],rounds_cum_time[33],1),"."))</f>
        <v>118.</v>
      </c>
      <c r="AQ123" s="141" t="str">
        <f>IF(ISBLANK(laps_times[[#This Row],[34]]),"DNF",CONCATENATE(RANK(rounds_cum_time[[#This Row],[34]],rounds_cum_time[34],1),"."))</f>
        <v>118.</v>
      </c>
      <c r="AR123" s="141" t="str">
        <f>IF(ISBLANK(laps_times[[#This Row],[35]]),"DNF",CONCATENATE(RANK(rounds_cum_time[[#This Row],[35]],rounds_cum_time[35],1),"."))</f>
        <v>118.</v>
      </c>
      <c r="AS123" s="141" t="str">
        <f>IF(ISBLANK(laps_times[[#This Row],[36]]),"DNF",CONCATENATE(RANK(rounds_cum_time[[#This Row],[36]],rounds_cum_time[36],1),"."))</f>
        <v>118.</v>
      </c>
      <c r="AT123" s="141" t="str">
        <f>IF(ISBLANK(laps_times[[#This Row],[37]]),"DNF",CONCATENATE(RANK(rounds_cum_time[[#This Row],[37]],rounds_cum_time[37],1),"."))</f>
        <v>118.</v>
      </c>
      <c r="AU123" s="141" t="str">
        <f>IF(ISBLANK(laps_times[[#This Row],[38]]),"DNF",CONCATENATE(RANK(rounds_cum_time[[#This Row],[38]],rounds_cum_time[38],1),"."))</f>
        <v>DNF</v>
      </c>
      <c r="AV123" s="141" t="str">
        <f>IF(ISBLANK(laps_times[[#This Row],[39]]),"DNF",CONCATENATE(RANK(rounds_cum_time[[#This Row],[39]],rounds_cum_time[39],1),"."))</f>
        <v>DNF</v>
      </c>
      <c r="AW123" s="141" t="str">
        <f>IF(ISBLANK(laps_times[[#This Row],[40]]),"DNF",CONCATENATE(RANK(rounds_cum_time[[#This Row],[40]],rounds_cum_time[40],1),"."))</f>
        <v>DNF</v>
      </c>
      <c r="AX123" s="141" t="str">
        <f>IF(ISBLANK(laps_times[[#This Row],[41]]),"DNF",CONCATENATE(RANK(rounds_cum_time[[#This Row],[41]],rounds_cum_time[41],1),"."))</f>
        <v>DNF</v>
      </c>
      <c r="AY123" s="141" t="str">
        <f>IF(ISBLANK(laps_times[[#This Row],[42]]),"DNF",CONCATENATE(RANK(rounds_cum_time[[#This Row],[42]],rounds_cum_time[42],1),"."))</f>
        <v>DNF</v>
      </c>
      <c r="AZ123" s="141" t="str">
        <f>IF(ISBLANK(laps_times[[#This Row],[43]]),"DNF",CONCATENATE(RANK(rounds_cum_time[[#This Row],[43]],rounds_cum_time[43],1),"."))</f>
        <v>DNF</v>
      </c>
      <c r="BA123" s="141" t="str">
        <f>IF(ISBLANK(laps_times[[#This Row],[44]]),"DNF",CONCATENATE(RANK(rounds_cum_time[[#This Row],[44]],rounds_cum_time[44],1),"."))</f>
        <v>DNF</v>
      </c>
      <c r="BB123" s="141" t="str">
        <f>IF(ISBLANK(laps_times[[#This Row],[45]]),"DNF",CONCATENATE(RANK(rounds_cum_time[[#This Row],[45]],rounds_cum_time[45],1),"."))</f>
        <v>DNF</v>
      </c>
      <c r="BC123" s="141" t="str">
        <f>IF(ISBLANK(laps_times[[#This Row],[46]]),"DNF",CONCATENATE(RANK(rounds_cum_time[[#This Row],[46]],rounds_cum_time[46],1),"."))</f>
        <v>DNF</v>
      </c>
      <c r="BD123" s="141" t="str">
        <f>IF(ISBLANK(laps_times[[#This Row],[47]]),"DNF",CONCATENATE(RANK(rounds_cum_time[[#This Row],[47]],rounds_cum_time[47],1),"."))</f>
        <v>DNF</v>
      </c>
      <c r="BE123" s="141" t="str">
        <f>IF(ISBLANK(laps_times[[#This Row],[48]]),"DNF",CONCATENATE(RANK(rounds_cum_time[[#This Row],[48]],rounds_cum_time[48],1),"."))</f>
        <v>DNF</v>
      </c>
      <c r="BF123" s="141" t="str">
        <f>IF(ISBLANK(laps_times[[#This Row],[49]]),"DNF",CONCATENATE(RANK(rounds_cum_time[[#This Row],[49]],rounds_cum_time[49],1),"."))</f>
        <v>DNF</v>
      </c>
      <c r="BG123" s="141" t="str">
        <f>IF(ISBLANK(laps_times[[#This Row],[50]]),"DNF",CONCATENATE(RANK(rounds_cum_time[[#This Row],[50]],rounds_cum_time[50],1),"."))</f>
        <v>DNF</v>
      </c>
      <c r="BH123" s="141" t="str">
        <f>IF(ISBLANK(laps_times[[#This Row],[51]]),"DNF",CONCATENATE(RANK(rounds_cum_time[[#This Row],[51]],rounds_cum_time[51],1),"."))</f>
        <v>DNF</v>
      </c>
      <c r="BI123" s="141" t="str">
        <f>IF(ISBLANK(laps_times[[#This Row],[52]]),"DNF",CONCATENATE(RANK(rounds_cum_time[[#This Row],[52]],rounds_cum_time[52],1),"."))</f>
        <v>DNF</v>
      </c>
      <c r="BJ123" s="141" t="str">
        <f>IF(ISBLANK(laps_times[[#This Row],[53]]),"DNF",CONCATENATE(RANK(rounds_cum_time[[#This Row],[53]],rounds_cum_time[53],1),"."))</f>
        <v>DNF</v>
      </c>
      <c r="BK123" s="141" t="str">
        <f>IF(ISBLANK(laps_times[[#This Row],[54]]),"DNF",CONCATENATE(RANK(rounds_cum_time[[#This Row],[54]],rounds_cum_time[54],1),"."))</f>
        <v>DNF</v>
      </c>
      <c r="BL123" s="141" t="str">
        <f>IF(ISBLANK(laps_times[[#This Row],[55]]),"DNF",CONCATENATE(RANK(rounds_cum_time[[#This Row],[55]],rounds_cum_time[55],1),"."))</f>
        <v>DNF</v>
      </c>
      <c r="BM123" s="141" t="str">
        <f>IF(ISBLANK(laps_times[[#This Row],[56]]),"DNF",CONCATENATE(RANK(rounds_cum_time[[#This Row],[56]],rounds_cum_time[56],1),"."))</f>
        <v>DNF</v>
      </c>
      <c r="BN123" s="141" t="str">
        <f>IF(ISBLANK(laps_times[[#This Row],[57]]),"DNF",CONCATENATE(RANK(rounds_cum_time[[#This Row],[57]],rounds_cum_time[57],1),"."))</f>
        <v>DNF</v>
      </c>
      <c r="BO123" s="141" t="str">
        <f>IF(ISBLANK(laps_times[[#This Row],[58]]),"DNF",CONCATENATE(RANK(rounds_cum_time[[#This Row],[58]],rounds_cum_time[58],1),"."))</f>
        <v>DNF</v>
      </c>
      <c r="BP123" s="141" t="str">
        <f>IF(ISBLANK(laps_times[[#This Row],[59]]),"DNF",CONCATENATE(RANK(rounds_cum_time[[#This Row],[59]],rounds_cum_time[59],1),"."))</f>
        <v>DNF</v>
      </c>
      <c r="BQ123" s="141" t="str">
        <f>IF(ISBLANK(laps_times[[#This Row],[60]]),"DNF",CONCATENATE(RANK(rounds_cum_time[[#This Row],[60]],rounds_cum_time[60],1),"."))</f>
        <v>DNF</v>
      </c>
      <c r="BR123" s="141" t="str">
        <f>IF(ISBLANK(laps_times[[#This Row],[61]]),"DNF",CONCATENATE(RANK(rounds_cum_time[[#This Row],[61]],rounds_cum_time[61],1),"."))</f>
        <v>DNF</v>
      </c>
      <c r="BS123" s="141" t="str">
        <f>IF(ISBLANK(laps_times[[#This Row],[62]]),"DNF",CONCATENATE(RANK(rounds_cum_time[[#This Row],[62]],rounds_cum_time[62],1),"."))</f>
        <v>DNF</v>
      </c>
      <c r="BT123" s="142" t="str">
        <f>IF(ISBLANK(laps_times[[#This Row],[63]]),"DNF",CONCATENATE(RANK(rounds_cum_time[[#This Row],[63]],rounds_cum_time[63],1),"."))</f>
        <v>DNF</v>
      </c>
    </row>
    <row r="124" spans="2:72" x14ac:dyDescent="0.2"/>
  </sheetData>
  <sheetProtection password="C7B2" sheet="1" objects="1" scenarios="1"/>
  <hyperlinks>
    <hyperlink ref="H2" location="index!A1" display="zpět na OBSAH"/>
  </hyperlinks>
  <pageMargins left="0" right="0" top="0" bottom="0" header="0" footer="0"/>
  <pageSetup paperSize="9" scale="46" fitToWidth="2" orientation="landscape" verticalDpi="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26"/>
  <sheetViews>
    <sheetView showGridLines="0" showRowColHeaders="0" workbookViewId="0">
      <pane xSplit="9" ySplit="5" topLeftCell="J6" activePane="bottomRight" state="frozen"/>
      <selection pane="topRight" activeCell="J1" sqref="J1"/>
      <selection pane="bottomLeft" activeCell="A6" sqref="A6"/>
      <selection pane="bottomRight" activeCell="B5" sqref="B5"/>
    </sheetView>
  </sheetViews>
  <sheetFormatPr defaultColWidth="0" defaultRowHeight="11.25" zeroHeight="1" x14ac:dyDescent="0.2"/>
  <cols>
    <col min="1" max="1" width="1.7109375" style="1" customWidth="1"/>
    <col min="2" max="2" width="3.42578125" style="1" customWidth="1"/>
    <col min="3" max="3" width="3.5703125" style="1" bestFit="1" customWidth="1"/>
    <col min="4" max="4" width="16.42578125" style="1" bestFit="1" customWidth="1"/>
    <col min="5" max="5" width="4.42578125" style="1" bestFit="1" customWidth="1"/>
    <col min="6" max="6" width="3.28515625" style="1" bestFit="1" customWidth="1"/>
    <col min="7" max="7" width="6" style="1" bestFit="1" customWidth="1"/>
    <col min="8" max="8" width="21" style="1" customWidth="1"/>
    <col min="9" max="9" width="9.7109375" style="3" customWidth="1"/>
    <col min="10" max="10" width="6.42578125" style="3" customWidth="1"/>
    <col min="11" max="12" width="4.85546875" style="3" bestFit="1" customWidth="1"/>
    <col min="13" max="13" width="5.42578125" style="3" bestFit="1" customWidth="1"/>
    <col min="14" max="14" width="5.140625" style="3" bestFit="1" customWidth="1"/>
    <col min="15" max="20" width="5.42578125" style="3" bestFit="1" customWidth="1"/>
    <col min="21" max="21" width="5" style="3" bestFit="1" customWidth="1"/>
    <col min="22" max="22" width="4" style="3" bestFit="1" customWidth="1"/>
    <col min="23" max="23" width="4.7109375" style="3" bestFit="1" customWidth="1"/>
    <col min="24" max="24" width="5.5703125" style="3" bestFit="1" customWidth="1"/>
    <col min="25" max="25" width="5.28515625" style="3" bestFit="1" customWidth="1"/>
    <col min="26" max="31" width="5.5703125" style="3" bestFit="1" customWidth="1"/>
    <col min="32" max="32" width="6.140625" style="2" customWidth="1"/>
    <col min="33" max="42" width="6.140625" style="2" bestFit="1" customWidth="1"/>
    <col min="43" max="43" width="5.28515625" style="1" customWidth="1"/>
    <col min="44" max="44" width="4.42578125" style="1" bestFit="1" customWidth="1"/>
    <col min="45" max="53" width="5.28515625" style="1" bestFit="1" customWidth="1"/>
    <col min="54" max="54" width="2.7109375" style="1" customWidth="1"/>
    <col min="55" max="16384" width="9.140625" style="1" hidden="1"/>
  </cols>
  <sheetData>
    <row r="1" spans="2:53" x14ac:dyDescent="0.2"/>
    <row r="2" spans="2:53" ht="15.75" x14ac:dyDescent="0.25">
      <c r="B2" s="16" t="s">
        <v>147</v>
      </c>
      <c r="H2" s="12" t="s">
        <v>222</v>
      </c>
    </row>
    <row r="3" spans="2:53" ht="12" thickBot="1" x14ac:dyDescent="0.25">
      <c r="B3" s="1" t="str">
        <f>laps_times!B3</f>
        <v>8. BUDĚJOVICKÝ MERCURY MARATON 2015</v>
      </c>
    </row>
    <row r="4" spans="2:53" x14ac:dyDescent="0.2">
      <c r="J4" s="32" t="s">
        <v>150</v>
      </c>
      <c r="K4" s="27"/>
      <c r="L4" s="27"/>
      <c r="M4" s="27"/>
      <c r="N4" s="27"/>
      <c r="O4" s="27"/>
      <c r="P4" s="27"/>
      <c r="Q4" s="27"/>
      <c r="R4" s="27"/>
      <c r="S4" s="27"/>
      <c r="T4" s="28"/>
      <c r="U4" s="32" t="s">
        <v>173</v>
      </c>
      <c r="V4" s="27"/>
      <c r="W4" s="27"/>
      <c r="X4" s="27"/>
      <c r="Y4" s="27"/>
      <c r="Z4" s="27"/>
      <c r="AA4" s="27"/>
      <c r="AB4" s="27"/>
      <c r="AC4" s="27"/>
      <c r="AD4" s="27"/>
      <c r="AE4" s="27"/>
      <c r="AF4" s="32" t="s">
        <v>148</v>
      </c>
      <c r="AG4" s="27"/>
      <c r="AH4" s="27"/>
      <c r="AI4" s="27"/>
      <c r="AJ4" s="27"/>
      <c r="AK4" s="27"/>
      <c r="AL4" s="27"/>
      <c r="AM4" s="27"/>
      <c r="AN4" s="27"/>
      <c r="AO4" s="27"/>
      <c r="AP4" s="28"/>
      <c r="AQ4" s="24" t="s">
        <v>149</v>
      </c>
      <c r="AR4" s="25"/>
      <c r="AS4" s="25"/>
      <c r="AT4" s="25"/>
      <c r="AU4" s="25"/>
      <c r="AV4" s="25"/>
      <c r="AW4" s="25"/>
      <c r="AX4" s="25"/>
      <c r="AY4" s="25"/>
      <c r="AZ4" s="25"/>
      <c r="BA4" s="26"/>
    </row>
    <row r="5" spans="2:53" s="7" customFormat="1" x14ac:dyDescent="0.2">
      <c r="B5" s="9" t="s">
        <v>51</v>
      </c>
      <c r="C5" s="15" t="s">
        <v>46</v>
      </c>
      <c r="D5" s="5" t="s">
        <v>47</v>
      </c>
      <c r="E5" s="5" t="s">
        <v>115</v>
      </c>
      <c r="F5" s="5" t="s">
        <v>48</v>
      </c>
      <c r="G5" s="5" t="s">
        <v>49</v>
      </c>
      <c r="H5" s="5" t="s">
        <v>50</v>
      </c>
      <c r="I5" s="6" t="s">
        <v>121</v>
      </c>
      <c r="J5" s="34" t="s">
        <v>162</v>
      </c>
      <c r="K5" s="35" t="s">
        <v>163</v>
      </c>
      <c r="L5" s="35" t="s">
        <v>164</v>
      </c>
      <c r="M5" s="35" t="s">
        <v>165</v>
      </c>
      <c r="N5" s="35" t="s">
        <v>166</v>
      </c>
      <c r="O5" s="35" t="s">
        <v>167</v>
      </c>
      <c r="P5" s="35" t="s">
        <v>168</v>
      </c>
      <c r="Q5" s="35" t="s">
        <v>169</v>
      </c>
      <c r="R5" s="35" t="s">
        <v>170</v>
      </c>
      <c r="S5" s="35" t="s">
        <v>171</v>
      </c>
      <c r="T5" s="36" t="s">
        <v>172</v>
      </c>
      <c r="U5" s="34" t="s">
        <v>151</v>
      </c>
      <c r="V5" s="35" t="s">
        <v>152</v>
      </c>
      <c r="W5" s="35" t="s">
        <v>153</v>
      </c>
      <c r="X5" s="35" t="s">
        <v>154</v>
      </c>
      <c r="Y5" s="35" t="s">
        <v>155</v>
      </c>
      <c r="Z5" s="35" t="s">
        <v>156</v>
      </c>
      <c r="AA5" s="35" t="s">
        <v>157</v>
      </c>
      <c r="AB5" s="35" t="s">
        <v>158</v>
      </c>
      <c r="AC5" s="35" t="s">
        <v>159</v>
      </c>
      <c r="AD5" s="35" t="s">
        <v>160</v>
      </c>
      <c r="AE5" s="36" t="s">
        <v>161</v>
      </c>
      <c r="AF5" s="20" t="s">
        <v>124</v>
      </c>
      <c r="AG5" s="19" t="s">
        <v>125</v>
      </c>
      <c r="AH5" s="19" t="s">
        <v>126</v>
      </c>
      <c r="AI5" s="19" t="s">
        <v>127</v>
      </c>
      <c r="AJ5" s="19" t="s">
        <v>128</v>
      </c>
      <c r="AK5" s="19" t="s">
        <v>129</v>
      </c>
      <c r="AL5" s="19" t="s">
        <v>130</v>
      </c>
      <c r="AM5" s="19" t="s">
        <v>131</v>
      </c>
      <c r="AN5" s="19" t="s">
        <v>132</v>
      </c>
      <c r="AO5" s="19" t="s">
        <v>133</v>
      </c>
      <c r="AP5" s="21" t="s">
        <v>134</v>
      </c>
      <c r="AQ5" s="20" t="s">
        <v>135</v>
      </c>
      <c r="AR5" s="19" t="s">
        <v>136</v>
      </c>
      <c r="AS5" s="19" t="s">
        <v>137</v>
      </c>
      <c r="AT5" s="19" t="s">
        <v>138</v>
      </c>
      <c r="AU5" s="19" t="s">
        <v>139</v>
      </c>
      <c r="AV5" s="19" t="s">
        <v>140</v>
      </c>
      <c r="AW5" s="19" t="s">
        <v>141</v>
      </c>
      <c r="AX5" s="19" t="s">
        <v>142</v>
      </c>
      <c r="AY5" s="19" t="s">
        <v>143</v>
      </c>
      <c r="AZ5" s="19" t="s">
        <v>144</v>
      </c>
      <c r="BA5" s="21" t="s">
        <v>145</v>
      </c>
    </row>
    <row r="6" spans="2:53" x14ac:dyDescent="0.2">
      <c r="B6" s="4">
        <f>laps_times[[#This Row],[poř]]</f>
        <v>1</v>
      </c>
      <c r="C6" s="1">
        <f>laps_times[[#This Row],[s.č.]]</f>
        <v>100</v>
      </c>
      <c r="D6" s="1" t="str">
        <f>laps_times[[#This Row],[jméno]]</f>
        <v>Orálek Daniel</v>
      </c>
      <c r="E6" s="2">
        <f>laps_times[[#This Row],[roč]]</f>
        <v>1970</v>
      </c>
      <c r="F6" s="2" t="str">
        <f>laps_times[[#This Row],[kat]]</f>
        <v>M3</v>
      </c>
      <c r="G6" s="2">
        <f>laps_times[[#This Row],[poř_kat]]</f>
        <v>1</v>
      </c>
      <c r="H6" s="1" t="str">
        <f>IF(ISBLANK(laps_times[[#This Row],[klub]]),"-",laps_times[[#This Row],[klub]])</f>
        <v>Adidas Boost Team</v>
      </c>
      <c r="I6" s="6">
        <f>laps_times[[#This Row],[celk. čas]]</f>
        <v>0.11097261574074074</v>
      </c>
      <c r="J6" s="29">
        <f>SUM(laps_times[[#This Row],[1]:[6]])</f>
        <v>1.0289710648148149E-2</v>
      </c>
      <c r="K6" s="30">
        <f>SUM(laps_times[[#This Row],[7]:[12]])</f>
        <v>9.9506134259259253E-3</v>
      </c>
      <c r="L6" s="30">
        <f>SUM(laps_times[[#This Row],[13]:[18]])</f>
        <v>1.0161828703703704E-2</v>
      </c>
      <c r="M6" s="30">
        <f>SUM(laps_times[[#This Row],[19]:[24]])</f>
        <v>1.0158506944444446E-2</v>
      </c>
      <c r="N6" s="30">
        <f>SUM(laps_times[[#This Row],[25]:[30]])</f>
        <v>1.0159467592592593E-2</v>
      </c>
      <c r="O6" s="30">
        <f>SUM(laps_times[[#This Row],[31]:[36]])</f>
        <v>1.0499652777777778E-2</v>
      </c>
      <c r="P6" s="30">
        <f>SUM(laps_times[[#This Row],[37]:[42]])</f>
        <v>1.071994212962963E-2</v>
      </c>
      <c r="Q6" s="30">
        <f>SUM(laps_times[[#This Row],[43]:[48]])</f>
        <v>1.1127962962962963E-2</v>
      </c>
      <c r="R6" s="30">
        <f>SUM(laps_times[[#This Row],[49]:[54]])</f>
        <v>1.1280960648148148E-2</v>
      </c>
      <c r="S6" s="30">
        <f>SUM(laps_times[[#This Row],[55]:[60]])</f>
        <v>1.1104733796296297E-2</v>
      </c>
      <c r="T6" s="31">
        <f>SUM(laps_times[[#This Row],[61]:[63]])</f>
        <v>5.519236111111111E-3</v>
      </c>
      <c r="U6" s="45">
        <f>IF(km4_splits_ranks[[#This Row],[0 - 4 ]]="DNF","DNF",RANK(km4_splits_ranks[[#This Row],[0 - 4 ]],km4_splits_ranks[0 - 4 ],1))</f>
        <v>1</v>
      </c>
      <c r="V6" s="46">
        <f>IF(km4_splits_ranks[[#This Row],[4 - 8 ]]="DNF","DNF",RANK(km4_splits_ranks[[#This Row],[4 - 8 ]],km4_splits_ranks[4 - 8 ],1))</f>
        <v>1</v>
      </c>
      <c r="W6" s="46">
        <f>IF(km4_splits_ranks[[#This Row],[8 - 12 ]]="DNF","DNF",RANK(km4_splits_ranks[[#This Row],[8 - 12 ]],km4_splits_ranks[8 - 12 ],1))</f>
        <v>1</v>
      </c>
      <c r="X6" s="46">
        <f>IF(km4_splits_ranks[[#This Row],[12 - 16 ]]="DNF","DNF",RANK(km4_splits_ranks[[#This Row],[12 - 16 ]],km4_splits_ranks[12 - 16 ],1))</f>
        <v>1</v>
      </c>
      <c r="Y6" s="46">
        <f>IF(km4_splits_ranks[[#This Row],[16 -20 ]]="DNF","DNF",RANK(km4_splits_ranks[[#This Row],[16 -20 ]],km4_splits_ranks[16 -20 ],1))</f>
        <v>1</v>
      </c>
      <c r="Z6" s="46">
        <f>IF(km4_splits_ranks[[#This Row],[20 - 24 ]]="DNF","DNF",RANK(km4_splits_ranks[[#This Row],[20 - 24 ]],km4_splits_ranks[20 - 24 ],1))</f>
        <v>1</v>
      </c>
      <c r="AA6" s="46">
        <f>IF(km4_splits_ranks[[#This Row],[24 - 28 ]]="DNF","DNF",RANK(km4_splits_ranks[[#This Row],[24 - 28 ]],km4_splits_ranks[24 - 28 ],1))</f>
        <v>3</v>
      </c>
      <c r="AB6" s="46">
        <f>IF(km4_splits_ranks[[#This Row],[28 - 32 ]]="DNF","DNF",RANK(km4_splits_ranks[[#This Row],[28 - 32 ]],km4_splits_ranks[28 - 32 ],1))</f>
        <v>4</v>
      </c>
      <c r="AC6" s="46">
        <f>IF(km4_splits_ranks[[#This Row],[32 - 36 ]]="DNF","DNF",RANK(km4_splits_ranks[[#This Row],[32 - 36 ]],km4_splits_ranks[32 - 36 ],1))</f>
        <v>5</v>
      </c>
      <c r="AD6" s="46">
        <f>IF(km4_splits_ranks[[#This Row],[36 - 40 ]]="DNF","DNF",RANK(km4_splits_ranks[[#This Row],[36 - 40 ]],km4_splits_ranks[36 - 40 ],1))</f>
        <v>3</v>
      </c>
      <c r="AE6" s="47">
        <f>IF(km4_splits_ranks[[#This Row],[40 - 42 ]]="DNF","DNF",RANK(km4_splits_ranks[[#This Row],[40 - 42 ]],km4_splits_ranks[40 - 42 ],1))</f>
        <v>3</v>
      </c>
      <c r="AF6" s="22">
        <f>km4_splits_ranks[[#This Row],[0 - 4 ]]</f>
        <v>1.0289710648148149E-2</v>
      </c>
      <c r="AG6" s="18">
        <f>IF(km4_splits_ranks[[#This Row],[4 - 8 ]]="DNF","DNF",km4_splits_ranks[[#This Row],[4 km]]+km4_splits_ranks[[#This Row],[4 - 8 ]])</f>
        <v>2.0240324074074074E-2</v>
      </c>
      <c r="AH6" s="18">
        <f>IF(km4_splits_ranks[[#This Row],[8 - 12 ]]="DNF","DNF",km4_splits_ranks[[#This Row],[8 km]]+km4_splits_ranks[[#This Row],[8 - 12 ]])</f>
        <v>3.0402152777777778E-2</v>
      </c>
      <c r="AI6" s="18">
        <f>IF(km4_splits_ranks[[#This Row],[12 - 16 ]]="DNF","DNF",km4_splits_ranks[[#This Row],[12 km]]+km4_splits_ranks[[#This Row],[12 - 16 ]])</f>
        <v>4.0560659722222225E-2</v>
      </c>
      <c r="AJ6" s="18">
        <f>IF(km4_splits_ranks[[#This Row],[16 -20 ]]="DNF","DNF",km4_splits_ranks[[#This Row],[16 km]]+km4_splits_ranks[[#This Row],[16 -20 ]])</f>
        <v>5.0720127314814817E-2</v>
      </c>
      <c r="AK6" s="18">
        <f>IF(km4_splits_ranks[[#This Row],[20 - 24 ]]="DNF","DNF",km4_splits_ranks[[#This Row],[20 km]]+km4_splits_ranks[[#This Row],[20 - 24 ]])</f>
        <v>6.1219780092592595E-2</v>
      </c>
      <c r="AL6" s="18">
        <f>IF(km4_splits_ranks[[#This Row],[24 - 28 ]]="DNF","DNF",km4_splits_ranks[[#This Row],[24 km]]+km4_splits_ranks[[#This Row],[24 - 28 ]])</f>
        <v>7.1939722222222224E-2</v>
      </c>
      <c r="AM6" s="18">
        <f>IF(km4_splits_ranks[[#This Row],[28 - 32 ]]="DNF","DNF",km4_splits_ranks[[#This Row],[28 km]]+km4_splits_ranks[[#This Row],[28 - 32 ]])</f>
        <v>8.3067685185185189E-2</v>
      </c>
      <c r="AN6" s="18">
        <f>IF(km4_splits_ranks[[#This Row],[32 - 36 ]]="DNF","DNF",km4_splits_ranks[[#This Row],[32 km]]+km4_splits_ranks[[#This Row],[32 - 36 ]])</f>
        <v>9.4348645833333342E-2</v>
      </c>
      <c r="AO6" s="18">
        <f>IF(km4_splits_ranks[[#This Row],[36 - 40 ]]="DNF","DNF",km4_splits_ranks[[#This Row],[36 km]]+km4_splits_ranks[[#This Row],[36 - 40 ]])</f>
        <v>0.10545337962962964</v>
      </c>
      <c r="AP6" s="23">
        <f>IF(km4_splits_ranks[[#This Row],[40 - 42 ]]="DNF","DNF",km4_splits_ranks[[#This Row],[40 km]]+km4_splits_ranks[[#This Row],[40 - 42 ]])</f>
        <v>0.11097261574074076</v>
      </c>
      <c r="AQ6" s="48">
        <f>IF(km4_splits_ranks[[#This Row],[4 km]]="DNF","DNF",RANK(km4_splits_ranks[[#This Row],[4 km]],km4_splits_ranks[4 km],1))</f>
        <v>1</v>
      </c>
      <c r="AR6" s="49">
        <f>IF(km4_splits_ranks[[#This Row],[8 km]]="DNF","DNF",RANK(km4_splits_ranks[[#This Row],[8 km]],km4_splits_ranks[8 km],1))</f>
        <v>1</v>
      </c>
      <c r="AS6" s="49">
        <f>IF(km4_splits_ranks[[#This Row],[12 km]]="DNF","DNF",RANK(km4_splits_ranks[[#This Row],[12 km]],km4_splits_ranks[12 km],1))</f>
        <v>1</v>
      </c>
      <c r="AT6" s="49">
        <f>IF(km4_splits_ranks[[#This Row],[16 km]]="DNF","DNF",RANK(km4_splits_ranks[[#This Row],[16 km]],km4_splits_ranks[16 km],1))</f>
        <v>1</v>
      </c>
      <c r="AU6" s="49">
        <f>IF(km4_splits_ranks[[#This Row],[20 km]]="DNF","DNF",RANK(km4_splits_ranks[[#This Row],[20 km]],km4_splits_ranks[20 km],1))</f>
        <v>1</v>
      </c>
      <c r="AV6" s="49">
        <f>IF(km4_splits_ranks[[#This Row],[24 km]]="DNF","DNF",RANK(km4_splits_ranks[[#This Row],[24 km]],km4_splits_ranks[24 km],1))</f>
        <v>1</v>
      </c>
      <c r="AW6" s="49">
        <f>IF(km4_splits_ranks[[#This Row],[28 km]]="DNF","DNF",RANK(km4_splits_ranks[[#This Row],[28 km]],km4_splits_ranks[28 km],1))</f>
        <v>1</v>
      </c>
      <c r="AX6" s="49">
        <f>IF(km4_splits_ranks[[#This Row],[32 km]]="DNF","DNF",RANK(km4_splits_ranks[[#This Row],[32 km]],km4_splits_ranks[32 km],1))</f>
        <v>1</v>
      </c>
      <c r="AY6" s="49">
        <f>IF(km4_splits_ranks[[#This Row],[36 km]]="DNF","DNF",RANK(km4_splits_ranks[[#This Row],[36 km]],km4_splits_ranks[36 km],1))</f>
        <v>1</v>
      </c>
      <c r="AZ6" s="49">
        <f>IF(km4_splits_ranks[[#This Row],[40 km]]="DNF","DNF",RANK(km4_splits_ranks[[#This Row],[40 km]],km4_splits_ranks[40 km],1))</f>
        <v>1</v>
      </c>
      <c r="BA6" s="49">
        <f>IF(km4_splits_ranks[[#This Row],[42 km]]="DNF","DNF",RANK(km4_splits_ranks[[#This Row],[42 km]],km4_splits_ranks[42 km],1))</f>
        <v>1</v>
      </c>
    </row>
    <row r="7" spans="2:53" x14ac:dyDescent="0.2">
      <c r="B7" s="4">
        <f>laps_times[[#This Row],[poř]]</f>
        <v>2</v>
      </c>
      <c r="C7" s="1">
        <f>laps_times[[#This Row],[s.č.]]</f>
        <v>123</v>
      </c>
      <c r="D7" s="1" t="str">
        <f>laps_times[[#This Row],[jméno]]</f>
        <v>Schoř Jakub</v>
      </c>
      <c r="E7" s="2">
        <f>laps_times[[#This Row],[roč]]</f>
        <v>1983</v>
      </c>
      <c r="F7" s="2" t="str">
        <f>laps_times[[#This Row],[kat]]</f>
        <v>M2</v>
      </c>
      <c r="G7" s="2">
        <f>laps_times[[#This Row],[poř_kat]]</f>
        <v>1</v>
      </c>
      <c r="H7" s="1" t="str">
        <f>IF(ISBLANK(laps_times[[#This Row],[klub]]),"-",laps_times[[#This Row],[klub]])</f>
        <v>TJ Sokol Unhošť</v>
      </c>
      <c r="I7" s="6">
        <f>laps_times[[#This Row],[celk. čas]]</f>
        <v>0.11370945601851852</v>
      </c>
      <c r="J7" s="29">
        <f>SUM(laps_times[[#This Row],[1]:[6]])</f>
        <v>1.1466597222222222E-2</v>
      </c>
      <c r="K7" s="30">
        <f>SUM(laps_times[[#This Row],[7]:[12]])</f>
        <v>1.0917094907407408E-2</v>
      </c>
      <c r="L7" s="30">
        <f>SUM(laps_times[[#This Row],[13]:[18]])</f>
        <v>1.0956712962962963E-2</v>
      </c>
      <c r="M7" s="30">
        <f>SUM(laps_times[[#This Row],[19]:[24]])</f>
        <v>1.092380787037037E-2</v>
      </c>
      <c r="N7" s="30">
        <f>SUM(laps_times[[#This Row],[25]:[30]])</f>
        <v>1.0963275462962963E-2</v>
      </c>
      <c r="O7" s="30">
        <f>SUM(laps_times[[#This Row],[31]:[36]])</f>
        <v>1.0823101851851851E-2</v>
      </c>
      <c r="P7" s="30">
        <f>SUM(laps_times[[#This Row],[37]:[42]])</f>
        <v>1.0562604166666666E-2</v>
      </c>
      <c r="Q7" s="30">
        <f>SUM(laps_times[[#This Row],[43]:[48]])</f>
        <v>1.029980324074074E-2</v>
      </c>
      <c r="R7" s="30">
        <f>SUM(laps_times[[#This Row],[49]:[54]])</f>
        <v>1.0413865740740741E-2</v>
      </c>
      <c r="S7" s="30">
        <f>SUM(laps_times[[#This Row],[55]:[60]])</f>
        <v>1.0953275462962963E-2</v>
      </c>
      <c r="T7" s="31">
        <f>SUM(laps_times[[#This Row],[61]:[63]])</f>
        <v>5.4293171296296294E-3</v>
      </c>
      <c r="U7" s="45">
        <f>IF(km4_splits_ranks[[#This Row],[0 - 4 ]]="DNF","DNF",RANK(km4_splits_ranks[[#This Row],[0 - 4 ]],km4_splits_ranks[0 - 4 ],1))</f>
        <v>5</v>
      </c>
      <c r="V7" s="46">
        <f>IF(km4_splits_ranks[[#This Row],[4 - 8 ]]="DNF","DNF",RANK(km4_splits_ranks[[#This Row],[4 - 8 ]],km4_splits_ranks[4 - 8 ],1))</f>
        <v>6</v>
      </c>
      <c r="W7" s="46">
        <f>IF(km4_splits_ranks[[#This Row],[8 - 12 ]]="DNF","DNF",RANK(km4_splits_ranks[[#This Row],[8 - 12 ]],km4_splits_ranks[8 - 12 ],1))</f>
        <v>5</v>
      </c>
      <c r="X7" s="46">
        <f>IF(km4_splits_ranks[[#This Row],[12 - 16 ]]="DNF","DNF",RANK(km4_splits_ranks[[#This Row],[12 - 16 ]],km4_splits_ranks[12 - 16 ],1))</f>
        <v>4</v>
      </c>
      <c r="Y7" s="46">
        <f>IF(km4_splits_ranks[[#This Row],[16 -20 ]]="DNF","DNF",RANK(km4_splits_ranks[[#This Row],[16 -20 ]],km4_splits_ranks[16 -20 ],1))</f>
        <v>4</v>
      </c>
      <c r="Z7" s="46">
        <f>IF(km4_splits_ranks[[#This Row],[20 - 24 ]]="DNF","DNF",RANK(km4_splits_ranks[[#This Row],[20 - 24 ]],km4_splits_ranks[20 - 24 ],1))</f>
        <v>2</v>
      </c>
      <c r="AA7" s="46">
        <f>IF(km4_splits_ranks[[#This Row],[24 - 28 ]]="DNF","DNF",RANK(km4_splits_ranks[[#This Row],[24 - 28 ]],km4_splits_ranks[24 - 28 ],1))</f>
        <v>2</v>
      </c>
      <c r="AB7" s="46">
        <f>IF(km4_splits_ranks[[#This Row],[28 - 32 ]]="DNF","DNF",RANK(km4_splits_ranks[[#This Row],[28 - 32 ]],km4_splits_ranks[28 - 32 ],1))</f>
        <v>1</v>
      </c>
      <c r="AC7" s="46">
        <f>IF(km4_splits_ranks[[#This Row],[32 - 36 ]]="DNF","DNF",RANK(km4_splits_ranks[[#This Row],[32 - 36 ]],km4_splits_ranks[32 - 36 ],1))</f>
        <v>2</v>
      </c>
      <c r="AD7" s="46">
        <f>IF(km4_splits_ranks[[#This Row],[36 - 40 ]]="DNF","DNF",RANK(km4_splits_ranks[[#This Row],[36 - 40 ]],km4_splits_ranks[36 - 40 ],1))</f>
        <v>1</v>
      </c>
      <c r="AE7" s="47">
        <f>IF(km4_splits_ranks[[#This Row],[40 - 42 ]]="DNF","DNF",RANK(km4_splits_ranks[[#This Row],[40 - 42 ]],km4_splits_ranks[40 - 42 ],1))</f>
        <v>1</v>
      </c>
      <c r="AF7" s="22">
        <f>km4_splits_ranks[[#This Row],[0 - 4 ]]</f>
        <v>1.1466597222222222E-2</v>
      </c>
      <c r="AG7" s="18">
        <f>IF(km4_splits_ranks[[#This Row],[4 - 8 ]]="DNF","DNF",km4_splits_ranks[[#This Row],[4 km]]+km4_splits_ranks[[#This Row],[4 - 8 ]])</f>
        <v>2.238369212962963E-2</v>
      </c>
      <c r="AH7" s="18">
        <f>IF(km4_splits_ranks[[#This Row],[8 - 12 ]]="DNF","DNF",km4_splits_ranks[[#This Row],[8 km]]+km4_splits_ranks[[#This Row],[8 - 12 ]])</f>
        <v>3.334040509259259E-2</v>
      </c>
      <c r="AI7" s="18">
        <f>IF(km4_splits_ranks[[#This Row],[12 - 16 ]]="DNF","DNF",km4_splits_ranks[[#This Row],[12 km]]+km4_splits_ranks[[#This Row],[12 - 16 ]])</f>
        <v>4.4264212962962957E-2</v>
      </c>
      <c r="AJ7" s="18">
        <f>IF(km4_splits_ranks[[#This Row],[16 -20 ]]="DNF","DNF",km4_splits_ranks[[#This Row],[16 km]]+km4_splits_ranks[[#This Row],[16 -20 ]])</f>
        <v>5.5227488425925918E-2</v>
      </c>
      <c r="AK7" s="18">
        <f>IF(km4_splits_ranks[[#This Row],[20 - 24 ]]="DNF","DNF",km4_splits_ranks[[#This Row],[20 km]]+km4_splits_ranks[[#This Row],[20 - 24 ]])</f>
        <v>6.6050590277777765E-2</v>
      </c>
      <c r="AL7" s="18">
        <f>IF(km4_splits_ranks[[#This Row],[24 - 28 ]]="DNF","DNF",km4_splits_ranks[[#This Row],[24 km]]+km4_splits_ranks[[#This Row],[24 - 28 ]])</f>
        <v>7.6613194444444435E-2</v>
      </c>
      <c r="AM7" s="18">
        <f>IF(km4_splits_ranks[[#This Row],[28 - 32 ]]="DNF","DNF",km4_splits_ranks[[#This Row],[28 km]]+km4_splits_ranks[[#This Row],[28 - 32 ]])</f>
        <v>8.6912997685185178E-2</v>
      </c>
      <c r="AN7" s="18">
        <f>IF(km4_splits_ranks[[#This Row],[32 - 36 ]]="DNF","DNF",km4_splits_ranks[[#This Row],[32 km]]+km4_splits_ranks[[#This Row],[32 - 36 ]])</f>
        <v>9.7326863425925919E-2</v>
      </c>
      <c r="AO7" s="18">
        <f>IF(km4_splits_ranks[[#This Row],[36 - 40 ]]="DNF","DNF",km4_splits_ranks[[#This Row],[36 km]]+km4_splits_ranks[[#This Row],[36 - 40 ]])</f>
        <v>0.10828013888888888</v>
      </c>
      <c r="AP7" s="23">
        <f>IF(km4_splits_ranks[[#This Row],[40 - 42 ]]="DNF","DNF",km4_splits_ranks[[#This Row],[40 km]]+km4_splits_ranks[[#This Row],[40 - 42 ]])</f>
        <v>0.11370945601851851</v>
      </c>
      <c r="AQ7" s="48">
        <f>IF(km4_splits_ranks[[#This Row],[4 km]]="DNF","DNF",RANK(km4_splits_ranks[[#This Row],[4 km]],km4_splits_ranks[4 km],1))</f>
        <v>5</v>
      </c>
      <c r="AR7" s="49">
        <f>IF(km4_splits_ranks[[#This Row],[8 km]]="DNF","DNF",RANK(km4_splits_ranks[[#This Row],[8 km]],km4_splits_ranks[8 km],1))</f>
        <v>6</v>
      </c>
      <c r="AS7" s="49">
        <f>IF(km4_splits_ranks[[#This Row],[12 km]]="DNF","DNF",RANK(km4_splits_ranks[[#This Row],[12 km]],km4_splits_ranks[12 km],1))</f>
        <v>6</v>
      </c>
      <c r="AT7" s="49">
        <f>IF(km4_splits_ranks[[#This Row],[16 km]]="DNF","DNF",RANK(km4_splits_ranks[[#This Row],[16 km]],km4_splits_ranks[16 km],1))</f>
        <v>6</v>
      </c>
      <c r="AU7" s="49">
        <f>IF(km4_splits_ranks[[#This Row],[20 km]]="DNF","DNF",RANK(km4_splits_ranks[[#This Row],[20 km]],km4_splits_ranks[20 km],1))</f>
        <v>6</v>
      </c>
      <c r="AV7" s="49">
        <f>IF(km4_splits_ranks[[#This Row],[24 km]]="DNF","DNF",RANK(km4_splits_ranks[[#This Row],[24 km]],km4_splits_ranks[24 km],1))</f>
        <v>3</v>
      </c>
      <c r="AW7" s="49">
        <f>IF(km4_splits_ranks[[#This Row],[28 km]]="DNF","DNF",RANK(km4_splits_ranks[[#This Row],[28 km]],km4_splits_ranks[28 km],1))</f>
        <v>3</v>
      </c>
      <c r="AX7" s="49">
        <f>IF(km4_splits_ranks[[#This Row],[32 km]]="DNF","DNF",RANK(km4_splits_ranks[[#This Row],[32 km]],km4_splits_ranks[32 km],1))</f>
        <v>2</v>
      </c>
      <c r="AY7" s="49">
        <f>IF(km4_splits_ranks[[#This Row],[36 km]]="DNF","DNF",RANK(km4_splits_ranks[[#This Row],[36 km]],km4_splits_ranks[36 km],1))</f>
        <v>2</v>
      </c>
      <c r="AZ7" s="49">
        <f>IF(km4_splits_ranks[[#This Row],[40 km]]="DNF","DNF",RANK(km4_splits_ranks[[#This Row],[40 km]],km4_splits_ranks[40 km],1))</f>
        <v>2</v>
      </c>
      <c r="BA7" s="49">
        <f>IF(km4_splits_ranks[[#This Row],[42 km]]="DNF","DNF",RANK(km4_splits_ranks[[#This Row],[42 km]],km4_splits_ranks[42 km],1))</f>
        <v>2</v>
      </c>
    </row>
    <row r="8" spans="2:53" x14ac:dyDescent="0.2">
      <c r="B8" s="4">
        <f>laps_times[[#This Row],[poř]]</f>
        <v>3</v>
      </c>
      <c r="C8" s="1">
        <f>laps_times[[#This Row],[s.č.]]</f>
        <v>71</v>
      </c>
      <c r="D8" s="1" t="str">
        <f>laps_times[[#This Row],[jméno]]</f>
        <v>Hostička Jan</v>
      </c>
      <c r="E8" s="2">
        <f>laps_times[[#This Row],[roč]]</f>
        <v>1979</v>
      </c>
      <c r="F8" s="2" t="str">
        <f>laps_times[[#This Row],[kat]]</f>
        <v>M2</v>
      </c>
      <c r="G8" s="2">
        <f>laps_times[[#This Row],[poř_kat]]</f>
        <v>2</v>
      </c>
      <c r="H8" s="1" t="str">
        <f>IF(ISBLANK(laps_times[[#This Row],[klub]]),"-",laps_times[[#This Row],[klub]])</f>
        <v>-</v>
      </c>
      <c r="I8" s="6">
        <f>laps_times[[#This Row],[celk. čas]]</f>
        <v>0.11541420138888887</v>
      </c>
      <c r="J8" s="29">
        <f>SUM(laps_times[[#This Row],[1]:[6]])</f>
        <v>1.1465590277777778E-2</v>
      </c>
      <c r="K8" s="30">
        <f>SUM(laps_times[[#This Row],[7]:[12]])</f>
        <v>1.0893738425925927E-2</v>
      </c>
      <c r="L8" s="30">
        <f>SUM(laps_times[[#This Row],[13]:[18]])</f>
        <v>1.0903252314814815E-2</v>
      </c>
      <c r="M8" s="30">
        <f>SUM(laps_times[[#This Row],[19]:[24]])</f>
        <v>1.0928750000000001E-2</v>
      </c>
      <c r="N8" s="30">
        <f>SUM(laps_times[[#This Row],[25]:[30]])</f>
        <v>1.094570601851852E-2</v>
      </c>
      <c r="O8" s="30">
        <f>SUM(laps_times[[#This Row],[31]:[36]])</f>
        <v>1.0961006944444445E-2</v>
      </c>
      <c r="P8" s="30">
        <f>SUM(laps_times[[#This Row],[37]:[42]])</f>
        <v>1.0877974537037037E-2</v>
      </c>
      <c r="Q8" s="30">
        <f>SUM(laps_times[[#This Row],[43]:[48]])</f>
        <v>1.0834097222222222E-2</v>
      </c>
      <c r="R8" s="30">
        <f>SUM(laps_times[[#This Row],[49]:[54]])</f>
        <v>1.0972569444444445E-2</v>
      </c>
      <c r="S8" s="30">
        <f>SUM(laps_times[[#This Row],[55]:[60]])</f>
        <v>1.099761574074074E-2</v>
      </c>
      <c r="T8" s="31">
        <f>SUM(laps_times[[#This Row],[61]:[63]])</f>
        <v>5.633900462962963E-3</v>
      </c>
      <c r="U8" s="45">
        <f>IF(km4_splits_ranks[[#This Row],[0 - 4 ]]="DNF","DNF",RANK(km4_splits_ranks[[#This Row],[0 - 4 ]],km4_splits_ranks[0 - 4 ],1))</f>
        <v>4</v>
      </c>
      <c r="V8" s="46">
        <f>IF(km4_splits_ranks[[#This Row],[4 - 8 ]]="DNF","DNF",RANK(km4_splits_ranks[[#This Row],[4 - 8 ]],km4_splits_ranks[4 - 8 ],1))</f>
        <v>5</v>
      </c>
      <c r="W8" s="46">
        <f>IF(km4_splits_ranks[[#This Row],[8 - 12 ]]="DNF","DNF",RANK(km4_splits_ranks[[#This Row],[8 - 12 ]],km4_splits_ranks[8 - 12 ],1))</f>
        <v>3</v>
      </c>
      <c r="X8" s="46">
        <f>IF(km4_splits_ranks[[#This Row],[12 - 16 ]]="DNF","DNF",RANK(km4_splits_ranks[[#This Row],[12 - 16 ]],km4_splits_ranks[12 - 16 ],1))</f>
        <v>5</v>
      </c>
      <c r="Y8" s="46">
        <f>IF(km4_splits_ranks[[#This Row],[16 -20 ]]="DNF","DNF",RANK(km4_splits_ranks[[#This Row],[16 -20 ]],km4_splits_ranks[16 -20 ],1))</f>
        <v>3</v>
      </c>
      <c r="Z8" s="46">
        <f>IF(km4_splits_ranks[[#This Row],[20 - 24 ]]="DNF","DNF",RANK(km4_splits_ranks[[#This Row],[20 - 24 ]],km4_splits_ranks[20 - 24 ],1))</f>
        <v>5</v>
      </c>
      <c r="AA8" s="46">
        <f>IF(km4_splits_ranks[[#This Row],[24 - 28 ]]="DNF","DNF",RANK(km4_splits_ranks[[#This Row],[24 - 28 ]],km4_splits_ranks[24 - 28 ],1))</f>
        <v>4</v>
      </c>
      <c r="AB8" s="46">
        <f>IF(km4_splits_ranks[[#This Row],[28 - 32 ]]="DNF","DNF",RANK(km4_splits_ranks[[#This Row],[28 - 32 ]],km4_splits_ranks[28 - 32 ],1))</f>
        <v>2</v>
      </c>
      <c r="AC8" s="46">
        <f>IF(km4_splits_ranks[[#This Row],[32 - 36 ]]="DNF","DNF",RANK(km4_splits_ranks[[#This Row],[32 - 36 ]],km4_splits_ranks[32 - 36 ],1))</f>
        <v>3</v>
      </c>
      <c r="AD8" s="46">
        <f>IF(km4_splits_ranks[[#This Row],[36 - 40 ]]="DNF","DNF",RANK(km4_splits_ranks[[#This Row],[36 - 40 ]],km4_splits_ranks[36 - 40 ],1))</f>
        <v>2</v>
      </c>
      <c r="AE8" s="47">
        <f>IF(km4_splits_ranks[[#This Row],[40 - 42 ]]="DNF","DNF",RANK(km4_splits_ranks[[#This Row],[40 - 42 ]],km4_splits_ranks[40 - 42 ],1))</f>
        <v>5</v>
      </c>
      <c r="AF8" s="22">
        <f>km4_splits_ranks[[#This Row],[0 - 4 ]]</f>
        <v>1.1465590277777778E-2</v>
      </c>
      <c r="AG8" s="18">
        <f>IF(km4_splits_ranks[[#This Row],[4 - 8 ]]="DNF","DNF",km4_splits_ranks[[#This Row],[4 km]]+km4_splits_ranks[[#This Row],[4 - 8 ]])</f>
        <v>2.2359328703703704E-2</v>
      </c>
      <c r="AH8" s="18">
        <f>IF(km4_splits_ranks[[#This Row],[8 - 12 ]]="DNF","DNF",km4_splits_ranks[[#This Row],[8 km]]+km4_splits_ranks[[#This Row],[8 - 12 ]])</f>
        <v>3.3262581018518519E-2</v>
      </c>
      <c r="AI8" s="18">
        <f>IF(km4_splits_ranks[[#This Row],[12 - 16 ]]="DNF","DNF",km4_splits_ranks[[#This Row],[12 km]]+km4_splits_ranks[[#This Row],[12 - 16 ]])</f>
        <v>4.419133101851852E-2</v>
      </c>
      <c r="AJ8" s="18">
        <f>IF(km4_splits_ranks[[#This Row],[16 -20 ]]="DNF","DNF",km4_splits_ranks[[#This Row],[16 km]]+km4_splits_ranks[[#This Row],[16 -20 ]])</f>
        <v>5.513703703703704E-2</v>
      </c>
      <c r="AK8" s="18">
        <f>IF(km4_splits_ranks[[#This Row],[20 - 24 ]]="DNF","DNF",km4_splits_ranks[[#This Row],[20 km]]+km4_splits_ranks[[#This Row],[20 - 24 ]])</f>
        <v>6.6098043981481489E-2</v>
      </c>
      <c r="AL8" s="18">
        <f>IF(km4_splits_ranks[[#This Row],[24 - 28 ]]="DNF","DNF",km4_splits_ranks[[#This Row],[24 km]]+km4_splits_ranks[[#This Row],[24 - 28 ]])</f>
        <v>7.6976018518518527E-2</v>
      </c>
      <c r="AM8" s="18">
        <f>IF(km4_splits_ranks[[#This Row],[28 - 32 ]]="DNF","DNF",km4_splits_ranks[[#This Row],[28 km]]+km4_splits_ranks[[#This Row],[28 - 32 ]])</f>
        <v>8.7810115740740755E-2</v>
      </c>
      <c r="AN8" s="18">
        <f>IF(km4_splits_ranks[[#This Row],[32 - 36 ]]="DNF","DNF",km4_splits_ranks[[#This Row],[32 km]]+km4_splits_ranks[[#This Row],[32 - 36 ]])</f>
        <v>9.8782685185185196E-2</v>
      </c>
      <c r="AO8" s="18">
        <f>IF(km4_splits_ranks[[#This Row],[36 - 40 ]]="DNF","DNF",km4_splits_ranks[[#This Row],[36 km]]+km4_splits_ranks[[#This Row],[36 - 40 ]])</f>
        <v>0.10978030092592593</v>
      </c>
      <c r="AP8" s="23">
        <f>IF(km4_splits_ranks[[#This Row],[40 - 42 ]]="DNF","DNF",km4_splits_ranks[[#This Row],[40 km]]+km4_splits_ranks[[#This Row],[40 - 42 ]])</f>
        <v>0.11541420138888889</v>
      </c>
      <c r="AQ8" s="48">
        <f>IF(km4_splits_ranks[[#This Row],[4 km]]="DNF","DNF",RANK(km4_splits_ranks[[#This Row],[4 km]],km4_splits_ranks[4 km],1))</f>
        <v>4</v>
      </c>
      <c r="AR8" s="49">
        <f>IF(km4_splits_ranks[[#This Row],[8 km]]="DNF","DNF",RANK(km4_splits_ranks[[#This Row],[8 km]],km4_splits_ranks[8 km],1))</f>
        <v>5</v>
      </c>
      <c r="AS8" s="49">
        <f>IF(km4_splits_ranks[[#This Row],[12 km]]="DNF","DNF",RANK(km4_splits_ranks[[#This Row],[12 km]],km4_splits_ranks[12 km],1))</f>
        <v>5</v>
      </c>
      <c r="AT8" s="49">
        <f>IF(km4_splits_ranks[[#This Row],[16 km]]="DNF","DNF",RANK(km4_splits_ranks[[#This Row],[16 km]],km4_splits_ranks[16 km],1))</f>
        <v>5</v>
      </c>
      <c r="AU8" s="49">
        <f>IF(km4_splits_ranks[[#This Row],[20 km]]="DNF","DNF",RANK(km4_splits_ranks[[#This Row],[20 km]],km4_splits_ranks[20 km],1))</f>
        <v>4</v>
      </c>
      <c r="AV8" s="49">
        <f>IF(km4_splits_ranks[[#This Row],[24 km]]="DNF","DNF",RANK(km4_splits_ranks[[#This Row],[24 km]],km4_splits_ranks[24 km],1))</f>
        <v>5</v>
      </c>
      <c r="AW8" s="49">
        <f>IF(km4_splits_ranks[[#This Row],[28 km]]="DNF","DNF",RANK(km4_splits_ranks[[#This Row],[28 km]],km4_splits_ranks[28 km],1))</f>
        <v>4</v>
      </c>
      <c r="AX8" s="49">
        <f>IF(km4_splits_ranks[[#This Row],[32 km]]="DNF","DNF",RANK(km4_splits_ranks[[#This Row],[32 km]],km4_splits_ranks[32 km],1))</f>
        <v>4</v>
      </c>
      <c r="AY8" s="49">
        <f>IF(km4_splits_ranks[[#This Row],[36 km]]="DNF","DNF",RANK(km4_splits_ranks[[#This Row],[36 km]],km4_splits_ranks[36 km],1))</f>
        <v>4</v>
      </c>
      <c r="AZ8" s="49">
        <f>IF(km4_splits_ranks[[#This Row],[40 km]]="DNF","DNF",RANK(km4_splits_ranks[[#This Row],[40 km]],km4_splits_ranks[40 km],1))</f>
        <v>3</v>
      </c>
      <c r="BA8" s="49">
        <f>IF(km4_splits_ranks[[#This Row],[42 km]]="DNF","DNF",RANK(km4_splits_ranks[[#This Row],[42 km]],km4_splits_ranks[42 km],1))</f>
        <v>3</v>
      </c>
    </row>
    <row r="9" spans="2:53" x14ac:dyDescent="0.2">
      <c r="B9" s="4">
        <f>laps_times[[#This Row],[poř]]</f>
        <v>4</v>
      </c>
      <c r="C9" s="1">
        <f>laps_times[[#This Row],[s.č.]]</f>
        <v>3</v>
      </c>
      <c r="D9" s="1" t="str">
        <f>laps_times[[#This Row],[jméno]]</f>
        <v>Kovář Michal</v>
      </c>
      <c r="E9" s="2">
        <f>laps_times[[#This Row],[roč]]</f>
        <v>1971</v>
      </c>
      <c r="F9" s="2" t="str">
        <f>laps_times[[#This Row],[kat]]</f>
        <v>M3</v>
      </c>
      <c r="G9" s="2">
        <f>laps_times[[#This Row],[poř_kat]]</f>
        <v>2</v>
      </c>
      <c r="H9" s="1" t="str">
        <f>IF(ISBLANK(laps_times[[#This Row],[klub]]),"-",laps_times[[#This Row],[klub]])</f>
        <v>TJ Sokol Unhošť</v>
      </c>
      <c r="I9" s="6">
        <f>laps_times[[#This Row],[celk. čas]]</f>
        <v>0.11564415509259258</v>
      </c>
      <c r="J9" s="29">
        <f>SUM(laps_times[[#This Row],[1]:[6]])</f>
        <v>1.1223217592592592E-2</v>
      </c>
      <c r="K9" s="30">
        <f>SUM(laps_times[[#This Row],[7]:[12]])</f>
        <v>1.0862905092592592E-2</v>
      </c>
      <c r="L9" s="30">
        <f>SUM(laps_times[[#This Row],[13]:[18]])</f>
        <v>1.0770069444444443E-2</v>
      </c>
      <c r="M9" s="30">
        <f>SUM(laps_times[[#This Row],[19]:[24]])</f>
        <v>1.0818553240740741E-2</v>
      </c>
      <c r="N9" s="30">
        <f>SUM(laps_times[[#This Row],[25]:[30]])</f>
        <v>1.0858993055555556E-2</v>
      </c>
      <c r="O9" s="30">
        <f>SUM(laps_times[[#This Row],[31]:[36]])</f>
        <v>1.09534375E-2</v>
      </c>
      <c r="P9" s="30">
        <f>SUM(laps_times[[#This Row],[37]:[42]])</f>
        <v>1.0972210648148149E-2</v>
      </c>
      <c r="Q9" s="30">
        <f>SUM(laps_times[[#This Row],[43]:[48]])</f>
        <v>1.0980949074074075E-2</v>
      </c>
      <c r="R9" s="30">
        <f>SUM(laps_times[[#This Row],[49]:[54]])</f>
        <v>1.1187650462962963E-2</v>
      </c>
      <c r="S9" s="30">
        <f>SUM(laps_times[[#This Row],[55]:[60]])</f>
        <v>1.1570914351851851E-2</v>
      </c>
      <c r="T9" s="31">
        <f>SUM(laps_times[[#This Row],[61]:[63]])</f>
        <v>5.4452546296296298E-3</v>
      </c>
      <c r="U9" s="45">
        <f>IF(km4_splits_ranks[[#This Row],[0 - 4 ]]="DNF","DNF",RANK(km4_splits_ranks[[#This Row],[0 - 4 ]],km4_splits_ranks[0 - 4 ],1))</f>
        <v>3</v>
      </c>
      <c r="V9" s="46">
        <f>IF(km4_splits_ranks[[#This Row],[4 - 8 ]]="DNF","DNF",RANK(km4_splits_ranks[[#This Row],[4 - 8 ]],km4_splits_ranks[4 - 8 ],1))</f>
        <v>2</v>
      </c>
      <c r="W9" s="46">
        <f>IF(km4_splits_ranks[[#This Row],[8 - 12 ]]="DNF","DNF",RANK(km4_splits_ranks[[#This Row],[8 - 12 ]],km4_splits_ranks[8 - 12 ],1))</f>
        <v>2</v>
      </c>
      <c r="X9" s="46">
        <f>IF(km4_splits_ranks[[#This Row],[12 - 16 ]]="DNF","DNF",RANK(km4_splits_ranks[[#This Row],[12 - 16 ]],km4_splits_ranks[12 - 16 ],1))</f>
        <v>2</v>
      </c>
      <c r="Y9" s="46">
        <f>IF(km4_splits_ranks[[#This Row],[16 -20 ]]="DNF","DNF",RANK(km4_splits_ranks[[#This Row],[16 -20 ]],km4_splits_ranks[16 -20 ],1))</f>
        <v>2</v>
      </c>
      <c r="Z9" s="46">
        <f>IF(km4_splits_ranks[[#This Row],[20 - 24 ]]="DNF","DNF",RANK(km4_splits_ranks[[#This Row],[20 - 24 ]],km4_splits_ranks[20 - 24 ],1))</f>
        <v>4</v>
      </c>
      <c r="AA9" s="46">
        <f>IF(km4_splits_ranks[[#This Row],[24 - 28 ]]="DNF","DNF",RANK(km4_splits_ranks[[#This Row],[24 - 28 ]],km4_splits_ranks[24 - 28 ],1))</f>
        <v>5</v>
      </c>
      <c r="AB9" s="46">
        <f>IF(km4_splits_ranks[[#This Row],[28 - 32 ]]="DNF","DNF",RANK(km4_splits_ranks[[#This Row],[28 - 32 ]],km4_splits_ranks[28 - 32 ],1))</f>
        <v>3</v>
      </c>
      <c r="AC9" s="46">
        <f>IF(km4_splits_ranks[[#This Row],[32 - 36 ]]="DNF","DNF",RANK(km4_splits_ranks[[#This Row],[32 - 36 ]],km4_splits_ranks[32 - 36 ],1))</f>
        <v>4</v>
      </c>
      <c r="AD9" s="46">
        <f>IF(km4_splits_ranks[[#This Row],[36 - 40 ]]="DNF","DNF",RANK(km4_splits_ranks[[#This Row],[36 - 40 ]],km4_splits_ranks[36 - 40 ],1))</f>
        <v>4</v>
      </c>
      <c r="AE9" s="47">
        <f>IF(km4_splits_ranks[[#This Row],[40 - 42 ]]="DNF","DNF",RANK(km4_splits_ranks[[#This Row],[40 - 42 ]],km4_splits_ranks[40 - 42 ],1))</f>
        <v>2</v>
      </c>
      <c r="AF9" s="22">
        <f>km4_splits_ranks[[#This Row],[0 - 4 ]]</f>
        <v>1.1223217592592592E-2</v>
      </c>
      <c r="AG9" s="18">
        <f>IF(km4_splits_ranks[[#This Row],[4 - 8 ]]="DNF","DNF",km4_splits_ranks[[#This Row],[4 km]]+km4_splits_ranks[[#This Row],[4 - 8 ]])</f>
        <v>2.2086122685185186E-2</v>
      </c>
      <c r="AH9" s="18">
        <f>IF(km4_splits_ranks[[#This Row],[8 - 12 ]]="DNF","DNF",km4_splits_ranks[[#This Row],[8 km]]+km4_splits_ranks[[#This Row],[8 - 12 ]])</f>
        <v>3.2856192129629633E-2</v>
      </c>
      <c r="AI9" s="18">
        <f>IF(km4_splits_ranks[[#This Row],[12 - 16 ]]="DNF","DNF",km4_splits_ranks[[#This Row],[12 km]]+km4_splits_ranks[[#This Row],[12 - 16 ]])</f>
        <v>4.3674745370370374E-2</v>
      </c>
      <c r="AJ9" s="18">
        <f>IF(km4_splits_ranks[[#This Row],[16 -20 ]]="DNF","DNF",km4_splits_ranks[[#This Row],[16 km]]+km4_splits_ranks[[#This Row],[16 -20 ]])</f>
        <v>5.4533738425925932E-2</v>
      </c>
      <c r="AK9" s="18">
        <f>IF(km4_splits_ranks[[#This Row],[20 - 24 ]]="DNF","DNF",km4_splits_ranks[[#This Row],[20 km]]+km4_splits_ranks[[#This Row],[20 - 24 ]])</f>
        <v>6.5487175925925928E-2</v>
      </c>
      <c r="AL9" s="18">
        <f>IF(km4_splits_ranks[[#This Row],[24 - 28 ]]="DNF","DNF",km4_splits_ranks[[#This Row],[24 km]]+km4_splits_ranks[[#This Row],[24 - 28 ]])</f>
        <v>7.6459386574074084E-2</v>
      </c>
      <c r="AM9" s="18">
        <f>IF(km4_splits_ranks[[#This Row],[28 - 32 ]]="DNF","DNF",km4_splits_ranks[[#This Row],[28 km]]+km4_splits_ranks[[#This Row],[28 - 32 ]])</f>
        <v>8.7440335648148154E-2</v>
      </c>
      <c r="AN9" s="18">
        <f>IF(km4_splits_ranks[[#This Row],[32 - 36 ]]="DNF","DNF",km4_splits_ranks[[#This Row],[32 km]]+km4_splits_ranks[[#This Row],[32 - 36 ]])</f>
        <v>9.8627986111111121E-2</v>
      </c>
      <c r="AO9" s="18">
        <f>IF(km4_splits_ranks[[#This Row],[36 - 40 ]]="DNF","DNF",km4_splits_ranks[[#This Row],[36 km]]+km4_splits_ranks[[#This Row],[36 - 40 ]])</f>
        <v>0.11019890046296298</v>
      </c>
      <c r="AP9" s="23">
        <f>IF(km4_splits_ranks[[#This Row],[40 - 42 ]]="DNF","DNF",km4_splits_ranks[[#This Row],[40 km]]+km4_splits_ranks[[#This Row],[40 - 42 ]])</f>
        <v>0.1156441550925926</v>
      </c>
      <c r="AQ9" s="48">
        <f>IF(km4_splits_ranks[[#This Row],[4 km]]="DNF","DNF",RANK(km4_splits_ranks[[#This Row],[4 km]],km4_splits_ranks[4 km],1))</f>
        <v>3</v>
      </c>
      <c r="AR9" s="49">
        <f>IF(km4_splits_ranks[[#This Row],[8 km]]="DNF","DNF",RANK(km4_splits_ranks[[#This Row],[8 km]],km4_splits_ranks[8 km],1))</f>
        <v>2</v>
      </c>
      <c r="AS9" s="49">
        <f>IF(km4_splits_ranks[[#This Row],[12 km]]="DNF","DNF",RANK(km4_splits_ranks[[#This Row],[12 km]],km4_splits_ranks[12 km],1))</f>
        <v>2</v>
      </c>
      <c r="AT9" s="49">
        <f>IF(km4_splits_ranks[[#This Row],[16 km]]="DNF","DNF",RANK(km4_splits_ranks[[#This Row],[16 km]],km4_splits_ranks[16 km],1))</f>
        <v>2</v>
      </c>
      <c r="AU9" s="49">
        <f>IF(km4_splits_ranks[[#This Row],[20 km]]="DNF","DNF",RANK(km4_splits_ranks[[#This Row],[20 km]],km4_splits_ranks[20 km],1))</f>
        <v>2</v>
      </c>
      <c r="AV9" s="49">
        <f>IF(km4_splits_ranks[[#This Row],[24 km]]="DNF","DNF",RANK(km4_splits_ranks[[#This Row],[24 km]],km4_splits_ranks[24 km],1))</f>
        <v>2</v>
      </c>
      <c r="AW9" s="49">
        <f>IF(km4_splits_ranks[[#This Row],[28 km]]="DNF","DNF",RANK(km4_splits_ranks[[#This Row],[28 km]],km4_splits_ranks[28 km],1))</f>
        <v>2</v>
      </c>
      <c r="AX9" s="49">
        <f>IF(km4_splits_ranks[[#This Row],[32 km]]="DNF","DNF",RANK(km4_splits_ranks[[#This Row],[32 km]],km4_splits_ranks[32 km],1))</f>
        <v>3</v>
      </c>
      <c r="AY9" s="49">
        <f>IF(km4_splits_ranks[[#This Row],[36 km]]="DNF","DNF",RANK(km4_splits_ranks[[#This Row],[36 km]],km4_splits_ranks[36 km],1))</f>
        <v>3</v>
      </c>
      <c r="AZ9" s="49">
        <f>IF(km4_splits_ranks[[#This Row],[40 km]]="DNF","DNF",RANK(km4_splits_ranks[[#This Row],[40 km]],km4_splits_ranks[40 km],1))</f>
        <v>4</v>
      </c>
      <c r="BA9" s="49">
        <f>IF(km4_splits_ranks[[#This Row],[42 km]]="DNF","DNF",RANK(km4_splits_ranks[[#This Row],[42 km]],km4_splits_ranks[42 km],1))</f>
        <v>4</v>
      </c>
    </row>
    <row r="10" spans="2:53" x14ac:dyDescent="0.2">
      <c r="B10" s="4">
        <f>laps_times[[#This Row],[poř]]</f>
        <v>5</v>
      </c>
      <c r="C10" s="1">
        <f>laps_times[[#This Row],[s.č.]]</f>
        <v>29</v>
      </c>
      <c r="D10" s="1" t="str">
        <f>laps_times[[#This Row],[jméno]]</f>
        <v>Teplý Ondřej</v>
      </c>
      <c r="E10" s="2">
        <f>laps_times[[#This Row],[roč]]</f>
        <v>1978</v>
      </c>
      <c r="F10" s="2" t="str">
        <f>laps_times[[#This Row],[kat]]</f>
        <v>M2</v>
      </c>
      <c r="G10" s="2">
        <f>laps_times[[#This Row],[poř_kat]]</f>
        <v>3</v>
      </c>
      <c r="H10" s="1" t="str">
        <f>IF(ISBLANK(laps_times[[#This Row],[klub]]),"-",laps_times[[#This Row],[klub]])</f>
        <v>Hisport Team</v>
      </c>
      <c r="I10" s="6">
        <f>laps_times[[#This Row],[celk. čas]]</f>
        <v>0.11892916666666668</v>
      </c>
      <c r="J10" s="29">
        <f>SUM(laps_times[[#This Row],[1]:[6]])</f>
        <v>1.1218078703703702E-2</v>
      </c>
      <c r="K10" s="30">
        <f>SUM(laps_times[[#This Row],[7]:[12]])</f>
        <v>1.0875752314814814E-2</v>
      </c>
      <c r="L10" s="30">
        <f>SUM(laps_times[[#This Row],[13]:[18]])</f>
        <v>1.1111585648148148E-2</v>
      </c>
      <c r="M10" s="30">
        <f>SUM(laps_times[[#This Row],[19]:[24]])</f>
        <v>1.097454861111111E-2</v>
      </c>
      <c r="N10" s="30">
        <f>SUM(laps_times[[#This Row],[25]:[30]])</f>
        <v>1.0980081018518517E-2</v>
      </c>
      <c r="O10" s="30">
        <f>SUM(laps_times[[#This Row],[31]:[36]])</f>
        <v>1.093355324074074E-2</v>
      </c>
      <c r="P10" s="30">
        <f>SUM(laps_times[[#This Row],[37]:[42]])</f>
        <v>1.1373564814814812E-2</v>
      </c>
      <c r="Q10" s="30">
        <f>SUM(laps_times[[#This Row],[43]:[48]])</f>
        <v>1.1306608796296296E-2</v>
      </c>
      <c r="R10" s="30">
        <f>SUM(laps_times[[#This Row],[49]:[54]])</f>
        <v>1.1880717592592592E-2</v>
      </c>
      <c r="S10" s="30">
        <f>SUM(laps_times[[#This Row],[55]:[60]])</f>
        <v>1.2260046296296297E-2</v>
      </c>
      <c r="T10" s="31">
        <f>SUM(laps_times[[#This Row],[61]:[63]])</f>
        <v>6.0146296296296302E-3</v>
      </c>
      <c r="U10" s="45">
        <f>IF(km4_splits_ranks[[#This Row],[0 - 4 ]]="DNF","DNF",RANK(km4_splits_ranks[[#This Row],[0 - 4 ]],km4_splits_ranks[0 - 4 ],1))</f>
        <v>2</v>
      </c>
      <c r="V10" s="46">
        <f>IF(km4_splits_ranks[[#This Row],[4 - 8 ]]="DNF","DNF",RANK(km4_splits_ranks[[#This Row],[4 - 8 ]],km4_splits_ranks[4 - 8 ],1))</f>
        <v>4</v>
      </c>
      <c r="W10" s="46">
        <f>IF(km4_splits_ranks[[#This Row],[8 - 12 ]]="DNF","DNF",RANK(km4_splits_ranks[[#This Row],[8 - 12 ]],km4_splits_ranks[8 - 12 ],1))</f>
        <v>6</v>
      </c>
      <c r="X10" s="46">
        <f>IF(km4_splits_ranks[[#This Row],[12 - 16 ]]="DNF","DNF",RANK(km4_splits_ranks[[#This Row],[12 - 16 ]],km4_splits_ranks[12 - 16 ],1))</f>
        <v>6</v>
      </c>
      <c r="Y10" s="46">
        <f>IF(km4_splits_ranks[[#This Row],[16 -20 ]]="DNF","DNF",RANK(km4_splits_ranks[[#This Row],[16 -20 ]],km4_splits_ranks[16 -20 ],1))</f>
        <v>6</v>
      </c>
      <c r="Z10" s="46">
        <f>IF(km4_splits_ranks[[#This Row],[20 - 24 ]]="DNF","DNF",RANK(km4_splits_ranks[[#This Row],[20 - 24 ]],km4_splits_ranks[20 - 24 ],1))</f>
        <v>3</v>
      </c>
      <c r="AA10" s="46">
        <f>IF(km4_splits_ranks[[#This Row],[24 - 28 ]]="DNF","DNF",RANK(km4_splits_ranks[[#This Row],[24 - 28 ]],km4_splits_ranks[24 - 28 ],1))</f>
        <v>7</v>
      </c>
      <c r="AB10" s="46">
        <f>IF(km4_splits_ranks[[#This Row],[28 - 32 ]]="DNF","DNF",RANK(km4_splits_ranks[[#This Row],[28 - 32 ]],km4_splits_ranks[28 - 32 ],1))</f>
        <v>5</v>
      </c>
      <c r="AC10" s="46">
        <f>IF(km4_splits_ranks[[#This Row],[32 - 36 ]]="DNF","DNF",RANK(km4_splits_ranks[[#This Row],[32 - 36 ]],km4_splits_ranks[32 - 36 ],1))</f>
        <v>8</v>
      </c>
      <c r="AD10" s="46">
        <f>IF(km4_splits_ranks[[#This Row],[36 - 40 ]]="DNF","DNF",RANK(km4_splits_ranks[[#This Row],[36 - 40 ]],km4_splits_ranks[36 - 40 ],1))</f>
        <v>8</v>
      </c>
      <c r="AE10" s="47">
        <f>IF(km4_splits_ranks[[#This Row],[40 - 42 ]]="DNF","DNF",RANK(km4_splits_ranks[[#This Row],[40 - 42 ]],km4_splits_ranks[40 - 42 ],1))</f>
        <v>8</v>
      </c>
      <c r="AF10" s="22">
        <f>km4_splits_ranks[[#This Row],[0 - 4 ]]</f>
        <v>1.1218078703703702E-2</v>
      </c>
      <c r="AG10" s="18">
        <f>IF(km4_splits_ranks[[#This Row],[4 - 8 ]]="DNF","DNF",km4_splits_ranks[[#This Row],[4 km]]+km4_splits_ranks[[#This Row],[4 - 8 ]])</f>
        <v>2.2093831018518514E-2</v>
      </c>
      <c r="AH10" s="18">
        <f>IF(km4_splits_ranks[[#This Row],[8 - 12 ]]="DNF","DNF",km4_splits_ranks[[#This Row],[8 km]]+km4_splits_ranks[[#This Row],[8 - 12 ]])</f>
        <v>3.3205416666666661E-2</v>
      </c>
      <c r="AI10" s="18">
        <f>IF(km4_splits_ranks[[#This Row],[12 - 16 ]]="DNF","DNF",km4_splits_ranks[[#This Row],[12 km]]+km4_splits_ranks[[#This Row],[12 - 16 ]])</f>
        <v>4.4179965277777775E-2</v>
      </c>
      <c r="AJ10" s="18">
        <f>IF(km4_splits_ranks[[#This Row],[16 -20 ]]="DNF","DNF",km4_splits_ranks[[#This Row],[16 km]]+km4_splits_ranks[[#This Row],[16 -20 ]])</f>
        <v>5.516004629629629E-2</v>
      </c>
      <c r="AK10" s="18">
        <f>IF(km4_splits_ranks[[#This Row],[20 - 24 ]]="DNF","DNF",km4_splits_ranks[[#This Row],[20 km]]+km4_splits_ranks[[#This Row],[20 - 24 ]])</f>
        <v>6.6093599537037029E-2</v>
      </c>
      <c r="AL10" s="18">
        <f>IF(km4_splits_ranks[[#This Row],[24 - 28 ]]="DNF","DNF",km4_splits_ranks[[#This Row],[24 km]]+km4_splits_ranks[[#This Row],[24 - 28 ]])</f>
        <v>7.7467164351851844E-2</v>
      </c>
      <c r="AM10" s="18">
        <f>IF(km4_splits_ranks[[#This Row],[28 - 32 ]]="DNF","DNF",km4_splits_ranks[[#This Row],[28 km]]+km4_splits_ranks[[#This Row],[28 - 32 ]])</f>
        <v>8.8773773148148133E-2</v>
      </c>
      <c r="AN10" s="18">
        <f>IF(km4_splits_ranks[[#This Row],[32 - 36 ]]="DNF","DNF",km4_splits_ranks[[#This Row],[32 km]]+km4_splits_ranks[[#This Row],[32 - 36 ]])</f>
        <v>0.10065449074074073</v>
      </c>
      <c r="AO10" s="18">
        <f>IF(km4_splits_ranks[[#This Row],[36 - 40 ]]="DNF","DNF",km4_splits_ranks[[#This Row],[36 km]]+km4_splits_ranks[[#This Row],[36 - 40 ]])</f>
        <v>0.11291453703703702</v>
      </c>
      <c r="AP10" s="23">
        <f>IF(km4_splits_ranks[[#This Row],[40 - 42 ]]="DNF","DNF",km4_splits_ranks[[#This Row],[40 km]]+km4_splits_ranks[[#This Row],[40 - 42 ]])</f>
        <v>0.11892916666666666</v>
      </c>
      <c r="AQ10" s="48">
        <f>IF(km4_splits_ranks[[#This Row],[4 km]]="DNF","DNF",RANK(km4_splits_ranks[[#This Row],[4 km]],km4_splits_ranks[4 km],1))</f>
        <v>2</v>
      </c>
      <c r="AR10" s="49">
        <f>IF(km4_splits_ranks[[#This Row],[8 km]]="DNF","DNF",RANK(km4_splits_ranks[[#This Row],[8 km]],km4_splits_ranks[8 km],1))</f>
        <v>3</v>
      </c>
      <c r="AS10" s="49">
        <f>IF(km4_splits_ranks[[#This Row],[12 km]]="DNF","DNF",RANK(km4_splits_ranks[[#This Row],[12 km]],km4_splits_ranks[12 km],1))</f>
        <v>3</v>
      </c>
      <c r="AT10" s="49">
        <f>IF(km4_splits_ranks[[#This Row],[16 km]]="DNF","DNF",RANK(km4_splits_ranks[[#This Row],[16 km]],km4_splits_ranks[16 km],1))</f>
        <v>4</v>
      </c>
      <c r="AU10" s="49">
        <f>IF(km4_splits_ranks[[#This Row],[20 km]]="DNF","DNF",RANK(km4_splits_ranks[[#This Row],[20 km]],km4_splits_ranks[20 km],1))</f>
        <v>5</v>
      </c>
      <c r="AV10" s="49">
        <f>IF(km4_splits_ranks[[#This Row],[24 km]]="DNF","DNF",RANK(km4_splits_ranks[[#This Row],[24 km]],km4_splits_ranks[24 km],1))</f>
        <v>4</v>
      </c>
      <c r="AW10" s="49">
        <f>IF(km4_splits_ranks[[#This Row],[28 km]]="DNF","DNF",RANK(km4_splits_ranks[[#This Row],[28 km]],km4_splits_ranks[28 km],1))</f>
        <v>5</v>
      </c>
      <c r="AX10" s="49">
        <f>IF(km4_splits_ranks[[#This Row],[32 km]]="DNF","DNF",RANK(km4_splits_ranks[[#This Row],[32 km]],km4_splits_ranks[32 km],1))</f>
        <v>5</v>
      </c>
      <c r="AY10" s="49">
        <f>IF(km4_splits_ranks[[#This Row],[36 km]]="DNF","DNF",RANK(km4_splits_ranks[[#This Row],[36 km]],km4_splits_ranks[36 km],1))</f>
        <v>5</v>
      </c>
      <c r="AZ10" s="49">
        <f>IF(km4_splits_ranks[[#This Row],[40 km]]="DNF","DNF",RANK(km4_splits_ranks[[#This Row],[40 km]],km4_splits_ranks[40 km],1))</f>
        <v>5</v>
      </c>
      <c r="BA10" s="49">
        <f>IF(km4_splits_ranks[[#This Row],[42 km]]="DNF","DNF",RANK(km4_splits_ranks[[#This Row],[42 km]],km4_splits_ranks[42 km],1))</f>
        <v>5</v>
      </c>
    </row>
    <row r="11" spans="2:53" x14ac:dyDescent="0.2">
      <c r="B11" s="4">
        <f>laps_times[[#This Row],[poř]]</f>
        <v>6</v>
      </c>
      <c r="C11" s="1">
        <f>laps_times[[#This Row],[s.č.]]</f>
        <v>116</v>
      </c>
      <c r="D11" s="1" t="str">
        <f>laps_times[[#This Row],[jméno]]</f>
        <v>Velička Ondřej</v>
      </c>
      <c r="E11" s="2">
        <f>laps_times[[#This Row],[roč]]</f>
        <v>1983</v>
      </c>
      <c r="F11" s="2" t="str">
        <f>laps_times[[#This Row],[kat]]</f>
        <v>M2</v>
      </c>
      <c r="G11" s="2">
        <f>laps_times[[#This Row],[poř_kat]]</f>
        <v>4</v>
      </c>
      <c r="H11" s="1" t="str">
        <f>IF(ISBLANK(laps_times[[#This Row],[klub]]),"-",laps_times[[#This Row],[klub]])</f>
        <v>www.ultramaratonec.cz</v>
      </c>
      <c r="I11" s="6">
        <f>laps_times[[#This Row],[celk. čas]]</f>
        <v>0.11976030092592593</v>
      </c>
      <c r="J11" s="29">
        <f>SUM(laps_times[[#This Row],[1]:[6]])</f>
        <v>1.1479305555555555E-2</v>
      </c>
      <c r="K11" s="30">
        <f>SUM(laps_times[[#This Row],[7]:[12]])</f>
        <v>1.0872407407407407E-2</v>
      </c>
      <c r="L11" s="30">
        <f>SUM(laps_times[[#This Row],[13]:[18]])</f>
        <v>1.0906365740740741E-2</v>
      </c>
      <c r="M11" s="30">
        <f>SUM(laps_times[[#This Row],[19]:[24]])</f>
        <v>1.0896863425925926E-2</v>
      </c>
      <c r="N11" s="30">
        <f>SUM(laps_times[[#This Row],[25]:[30]])</f>
        <v>1.0979710648148148E-2</v>
      </c>
      <c r="O11" s="30">
        <f>SUM(laps_times[[#This Row],[31]:[36]])</f>
        <v>1.1132858796296297E-2</v>
      </c>
      <c r="P11" s="30">
        <f>SUM(laps_times[[#This Row],[37]:[42]])</f>
        <v>1.2103831018518519E-2</v>
      </c>
      <c r="Q11" s="30">
        <f>SUM(laps_times[[#This Row],[43]:[48]])</f>
        <v>1.1670914351851851E-2</v>
      </c>
      <c r="R11" s="30">
        <f>SUM(laps_times[[#This Row],[49]:[54]])</f>
        <v>1.1890509259259257E-2</v>
      </c>
      <c r="S11" s="30">
        <f>SUM(laps_times[[#This Row],[55]:[60]])</f>
        <v>1.1960104166666666E-2</v>
      </c>
      <c r="T11" s="31">
        <f>SUM(laps_times[[#This Row],[61]:[63]])</f>
        <v>5.8674305555555554E-3</v>
      </c>
      <c r="U11" s="45">
        <f>IF(km4_splits_ranks[[#This Row],[0 - 4 ]]="DNF","DNF",RANK(km4_splits_ranks[[#This Row],[0 - 4 ]],km4_splits_ranks[0 - 4 ],1))</f>
        <v>6</v>
      </c>
      <c r="V11" s="46">
        <f>IF(km4_splits_ranks[[#This Row],[4 - 8 ]]="DNF","DNF",RANK(km4_splits_ranks[[#This Row],[4 - 8 ]],km4_splits_ranks[4 - 8 ],1))</f>
        <v>3</v>
      </c>
      <c r="W11" s="46">
        <f>IF(km4_splits_ranks[[#This Row],[8 - 12 ]]="DNF","DNF",RANK(km4_splits_ranks[[#This Row],[8 - 12 ]],km4_splits_ranks[8 - 12 ],1))</f>
        <v>4</v>
      </c>
      <c r="X11" s="46">
        <f>IF(km4_splits_ranks[[#This Row],[12 - 16 ]]="DNF","DNF",RANK(km4_splits_ranks[[#This Row],[12 - 16 ]],km4_splits_ranks[12 - 16 ],1))</f>
        <v>3</v>
      </c>
      <c r="Y11" s="46">
        <f>IF(km4_splits_ranks[[#This Row],[16 -20 ]]="DNF","DNF",RANK(km4_splits_ranks[[#This Row],[16 -20 ]],km4_splits_ranks[16 -20 ],1))</f>
        <v>5</v>
      </c>
      <c r="Z11" s="46">
        <f>IF(km4_splits_ranks[[#This Row],[20 - 24 ]]="DNF","DNF",RANK(km4_splits_ranks[[#This Row],[20 - 24 ]],km4_splits_ranks[20 - 24 ],1))</f>
        <v>6</v>
      </c>
      <c r="AA11" s="46">
        <f>IF(km4_splits_ranks[[#This Row],[24 - 28 ]]="DNF","DNF",RANK(km4_splits_ranks[[#This Row],[24 - 28 ]],km4_splits_ranks[24 - 28 ],1))</f>
        <v>13</v>
      </c>
      <c r="AB11" s="46">
        <f>IF(km4_splits_ranks[[#This Row],[28 - 32 ]]="DNF","DNF",RANK(km4_splits_ranks[[#This Row],[28 - 32 ]],km4_splits_ranks[28 - 32 ],1))</f>
        <v>8</v>
      </c>
      <c r="AC11" s="46">
        <f>IF(km4_splits_ranks[[#This Row],[32 - 36 ]]="DNF","DNF",RANK(km4_splits_ranks[[#This Row],[32 - 36 ]],km4_splits_ranks[32 - 36 ],1))</f>
        <v>9</v>
      </c>
      <c r="AD11" s="46">
        <f>IF(km4_splits_ranks[[#This Row],[36 - 40 ]]="DNF","DNF",RANK(km4_splits_ranks[[#This Row],[36 - 40 ]],km4_splits_ranks[36 - 40 ],1))</f>
        <v>7</v>
      </c>
      <c r="AE11" s="47">
        <f>IF(km4_splits_ranks[[#This Row],[40 - 42 ]]="DNF","DNF",RANK(km4_splits_ranks[[#This Row],[40 - 42 ]],km4_splits_ranks[40 - 42 ],1))</f>
        <v>6</v>
      </c>
      <c r="AF11" s="22">
        <f>km4_splits_ranks[[#This Row],[0 - 4 ]]</f>
        <v>1.1479305555555555E-2</v>
      </c>
      <c r="AG11" s="18">
        <f>IF(km4_splits_ranks[[#This Row],[4 - 8 ]]="DNF","DNF",km4_splits_ranks[[#This Row],[4 km]]+km4_splits_ranks[[#This Row],[4 - 8 ]])</f>
        <v>2.2351712962962962E-2</v>
      </c>
      <c r="AH11" s="18">
        <f>IF(km4_splits_ranks[[#This Row],[8 - 12 ]]="DNF","DNF",km4_splits_ranks[[#This Row],[8 km]]+km4_splits_ranks[[#This Row],[8 - 12 ]])</f>
        <v>3.3258078703703703E-2</v>
      </c>
      <c r="AI11" s="18">
        <f>IF(km4_splits_ranks[[#This Row],[12 - 16 ]]="DNF","DNF",km4_splits_ranks[[#This Row],[12 km]]+km4_splits_ranks[[#This Row],[12 - 16 ]])</f>
        <v>4.4154942129629629E-2</v>
      </c>
      <c r="AJ11" s="18">
        <f>IF(km4_splits_ranks[[#This Row],[16 -20 ]]="DNF","DNF",km4_splits_ranks[[#This Row],[16 km]]+km4_splits_ranks[[#This Row],[16 -20 ]])</f>
        <v>5.5134652777777779E-2</v>
      </c>
      <c r="AK11" s="18">
        <f>IF(km4_splits_ranks[[#This Row],[20 - 24 ]]="DNF","DNF",km4_splits_ranks[[#This Row],[20 km]]+km4_splits_ranks[[#This Row],[20 - 24 ]])</f>
        <v>6.6267511574074081E-2</v>
      </c>
      <c r="AL11" s="18">
        <f>IF(km4_splits_ranks[[#This Row],[24 - 28 ]]="DNF","DNF",km4_splits_ranks[[#This Row],[24 km]]+km4_splits_ranks[[#This Row],[24 - 28 ]])</f>
        <v>7.8371342592592597E-2</v>
      </c>
      <c r="AM11" s="18">
        <f>IF(km4_splits_ranks[[#This Row],[28 - 32 ]]="DNF","DNF",km4_splits_ranks[[#This Row],[28 km]]+km4_splits_ranks[[#This Row],[28 - 32 ]])</f>
        <v>9.0042256944444454E-2</v>
      </c>
      <c r="AN11" s="18">
        <f>IF(km4_splits_ranks[[#This Row],[32 - 36 ]]="DNF","DNF",km4_splits_ranks[[#This Row],[32 km]]+km4_splits_ranks[[#This Row],[32 - 36 ]])</f>
        <v>0.10193276620370371</v>
      </c>
      <c r="AO11" s="18">
        <f>IF(km4_splits_ranks[[#This Row],[36 - 40 ]]="DNF","DNF",km4_splits_ranks[[#This Row],[36 km]]+km4_splits_ranks[[#This Row],[36 - 40 ]])</f>
        <v>0.11389287037037038</v>
      </c>
      <c r="AP11" s="23">
        <f>IF(km4_splits_ranks[[#This Row],[40 - 42 ]]="DNF","DNF",km4_splits_ranks[[#This Row],[40 km]]+km4_splits_ranks[[#This Row],[40 - 42 ]])</f>
        <v>0.11976030092592593</v>
      </c>
      <c r="AQ11" s="48">
        <f>IF(km4_splits_ranks[[#This Row],[4 km]]="DNF","DNF",RANK(km4_splits_ranks[[#This Row],[4 km]],km4_splits_ranks[4 km],1))</f>
        <v>6</v>
      </c>
      <c r="AR11" s="49">
        <f>IF(km4_splits_ranks[[#This Row],[8 km]]="DNF","DNF",RANK(km4_splits_ranks[[#This Row],[8 km]],km4_splits_ranks[8 km],1))</f>
        <v>4</v>
      </c>
      <c r="AS11" s="49">
        <f>IF(km4_splits_ranks[[#This Row],[12 km]]="DNF","DNF",RANK(km4_splits_ranks[[#This Row],[12 km]],km4_splits_ranks[12 km],1))</f>
        <v>4</v>
      </c>
      <c r="AT11" s="49">
        <f>IF(km4_splits_ranks[[#This Row],[16 km]]="DNF","DNF",RANK(km4_splits_ranks[[#This Row],[16 km]],km4_splits_ranks[16 km],1))</f>
        <v>3</v>
      </c>
      <c r="AU11" s="49">
        <f>IF(km4_splits_ranks[[#This Row],[20 km]]="DNF","DNF",RANK(km4_splits_ranks[[#This Row],[20 km]],km4_splits_ranks[20 km],1))</f>
        <v>3</v>
      </c>
      <c r="AV11" s="49">
        <f>IF(km4_splits_ranks[[#This Row],[24 km]]="DNF","DNF",RANK(km4_splits_ranks[[#This Row],[24 km]],km4_splits_ranks[24 km],1))</f>
        <v>6</v>
      </c>
      <c r="AW11" s="49">
        <f>IF(km4_splits_ranks[[#This Row],[28 km]]="DNF","DNF",RANK(km4_splits_ranks[[#This Row],[28 km]],km4_splits_ranks[28 km],1))</f>
        <v>6</v>
      </c>
      <c r="AX11" s="49">
        <f>IF(km4_splits_ranks[[#This Row],[32 km]]="DNF","DNF",RANK(km4_splits_ranks[[#This Row],[32 km]],km4_splits_ranks[32 km],1))</f>
        <v>6</v>
      </c>
      <c r="AY11" s="49">
        <f>IF(km4_splits_ranks[[#This Row],[36 km]]="DNF","DNF",RANK(km4_splits_ranks[[#This Row],[36 km]],km4_splits_ranks[36 km],1))</f>
        <v>6</v>
      </c>
      <c r="AZ11" s="49">
        <f>IF(km4_splits_ranks[[#This Row],[40 km]]="DNF","DNF",RANK(km4_splits_ranks[[#This Row],[40 km]],km4_splits_ranks[40 km],1))</f>
        <v>6</v>
      </c>
      <c r="BA11" s="49">
        <f>IF(km4_splits_ranks[[#This Row],[42 km]]="DNF","DNF",RANK(km4_splits_ranks[[#This Row],[42 km]],km4_splits_ranks[42 km],1))</f>
        <v>6</v>
      </c>
    </row>
    <row r="12" spans="2:53" x14ac:dyDescent="0.2">
      <c r="B12" s="4">
        <f>laps_times[[#This Row],[poř]]</f>
        <v>7</v>
      </c>
      <c r="C12" s="1">
        <f>laps_times[[#This Row],[s.č.]]</f>
        <v>131</v>
      </c>
      <c r="D12" s="1" t="str">
        <f>laps_times[[#This Row],[jméno]]</f>
        <v>Uhlíř Radek</v>
      </c>
      <c r="E12" s="2">
        <f>laps_times[[#This Row],[roč]]</f>
        <v>1967</v>
      </c>
      <c r="F12" s="2" t="str">
        <f>laps_times[[#This Row],[kat]]</f>
        <v>M3</v>
      </c>
      <c r="G12" s="2">
        <f>laps_times[[#This Row],[poř_kat]]</f>
        <v>3</v>
      </c>
      <c r="H12" s="1" t="str">
        <f>IF(ISBLANK(laps_times[[#This Row],[klub]]),"-",laps_times[[#This Row],[klub]])</f>
        <v>TRISK CB</v>
      </c>
      <c r="I12" s="6">
        <f>laps_times[[#This Row],[celk. čas]]</f>
        <v>0.12127226851851852</v>
      </c>
      <c r="J12" s="29">
        <f>SUM(laps_times[[#This Row],[1]:[6]])</f>
        <v>1.1799664351851851E-2</v>
      </c>
      <c r="K12" s="30">
        <f>SUM(laps_times[[#This Row],[7]:[12]])</f>
        <v>1.1305636574074074E-2</v>
      </c>
      <c r="L12" s="30">
        <f>SUM(laps_times[[#This Row],[13]:[18]])</f>
        <v>1.1248645833333333E-2</v>
      </c>
      <c r="M12" s="30">
        <f>SUM(laps_times[[#This Row],[19]:[24]])</f>
        <v>1.1046655092592592E-2</v>
      </c>
      <c r="N12" s="30">
        <f>SUM(laps_times[[#This Row],[25]:[30]])</f>
        <v>1.1105729166666668E-2</v>
      </c>
      <c r="O12" s="30">
        <f>SUM(laps_times[[#This Row],[31]:[36]])</f>
        <v>1.1288287037037038E-2</v>
      </c>
      <c r="P12" s="30">
        <f>SUM(laps_times[[#This Row],[37]:[42]])</f>
        <v>1.1370706018518518E-2</v>
      </c>
      <c r="Q12" s="30">
        <f>SUM(laps_times[[#This Row],[43]:[48]])</f>
        <v>1.1489756944444443E-2</v>
      </c>
      <c r="R12" s="30">
        <f>SUM(laps_times[[#This Row],[49]:[54]])</f>
        <v>1.1863611111111111E-2</v>
      </c>
      <c r="S12" s="30">
        <f>SUM(laps_times[[#This Row],[55]:[60]])</f>
        <v>1.2474178240740741E-2</v>
      </c>
      <c r="T12" s="31">
        <f>SUM(laps_times[[#This Row],[61]:[63]])</f>
        <v>6.2793981481481485E-3</v>
      </c>
      <c r="U12" s="45">
        <f>IF(km4_splits_ranks[[#This Row],[0 - 4 ]]="DNF","DNF",RANK(km4_splits_ranks[[#This Row],[0 - 4 ]],km4_splits_ranks[0 - 4 ],1))</f>
        <v>12</v>
      </c>
      <c r="V12" s="46">
        <f>IF(km4_splits_ranks[[#This Row],[4 - 8 ]]="DNF","DNF",RANK(km4_splits_ranks[[#This Row],[4 - 8 ]],km4_splits_ranks[4 - 8 ],1))</f>
        <v>10</v>
      </c>
      <c r="W12" s="46">
        <f>IF(km4_splits_ranks[[#This Row],[8 - 12 ]]="DNF","DNF",RANK(km4_splits_ranks[[#This Row],[8 - 12 ]],km4_splits_ranks[8 - 12 ],1))</f>
        <v>8</v>
      </c>
      <c r="X12" s="46">
        <f>IF(km4_splits_ranks[[#This Row],[12 - 16 ]]="DNF","DNF",RANK(km4_splits_ranks[[#This Row],[12 - 16 ]],km4_splits_ranks[12 - 16 ],1))</f>
        <v>7</v>
      </c>
      <c r="Y12" s="46">
        <f>IF(km4_splits_ranks[[#This Row],[16 -20 ]]="DNF","DNF",RANK(km4_splits_ranks[[#This Row],[16 -20 ]],km4_splits_ranks[16 -20 ],1))</f>
        <v>8</v>
      </c>
      <c r="Z12" s="46">
        <f>IF(km4_splits_ranks[[#This Row],[20 - 24 ]]="DNF","DNF",RANK(km4_splits_ranks[[#This Row],[20 - 24 ]],km4_splits_ranks[20 - 24 ],1))</f>
        <v>7</v>
      </c>
      <c r="AA12" s="46">
        <f>IF(km4_splits_ranks[[#This Row],[24 - 28 ]]="DNF","DNF",RANK(km4_splits_ranks[[#This Row],[24 - 28 ]],km4_splits_ranks[24 - 28 ],1))</f>
        <v>6</v>
      </c>
      <c r="AB12" s="46">
        <f>IF(km4_splits_ranks[[#This Row],[28 - 32 ]]="DNF","DNF",RANK(km4_splits_ranks[[#This Row],[28 - 32 ]],km4_splits_ranks[28 - 32 ],1))</f>
        <v>6</v>
      </c>
      <c r="AC12" s="46">
        <f>IF(km4_splits_ranks[[#This Row],[32 - 36 ]]="DNF","DNF",RANK(km4_splits_ranks[[#This Row],[32 - 36 ]],km4_splits_ranks[32 - 36 ],1))</f>
        <v>7</v>
      </c>
      <c r="AD12" s="46">
        <f>IF(km4_splits_ranks[[#This Row],[36 - 40 ]]="DNF","DNF",RANK(km4_splits_ranks[[#This Row],[36 - 40 ]],km4_splits_ranks[36 - 40 ],1))</f>
        <v>11</v>
      </c>
      <c r="AE12" s="47">
        <f>IF(km4_splits_ranks[[#This Row],[40 - 42 ]]="DNF","DNF",RANK(km4_splits_ranks[[#This Row],[40 - 42 ]],km4_splits_ranks[40 - 42 ],1))</f>
        <v>13</v>
      </c>
      <c r="AF12" s="22">
        <f>km4_splits_ranks[[#This Row],[0 - 4 ]]</f>
        <v>1.1799664351851851E-2</v>
      </c>
      <c r="AG12" s="18">
        <f>IF(km4_splits_ranks[[#This Row],[4 - 8 ]]="DNF","DNF",km4_splits_ranks[[#This Row],[4 km]]+km4_splits_ranks[[#This Row],[4 - 8 ]])</f>
        <v>2.3105300925925925E-2</v>
      </c>
      <c r="AH12" s="18">
        <f>IF(km4_splits_ranks[[#This Row],[8 - 12 ]]="DNF","DNF",km4_splits_ranks[[#This Row],[8 km]]+km4_splits_ranks[[#This Row],[8 - 12 ]])</f>
        <v>3.4353946759259256E-2</v>
      </c>
      <c r="AI12" s="18">
        <f>IF(km4_splits_ranks[[#This Row],[12 - 16 ]]="DNF","DNF",km4_splits_ranks[[#This Row],[12 km]]+km4_splits_ranks[[#This Row],[12 - 16 ]])</f>
        <v>4.5400601851851852E-2</v>
      </c>
      <c r="AJ12" s="18">
        <f>IF(km4_splits_ranks[[#This Row],[16 -20 ]]="DNF","DNF",km4_splits_ranks[[#This Row],[16 km]]+km4_splits_ranks[[#This Row],[16 -20 ]])</f>
        <v>5.650633101851852E-2</v>
      </c>
      <c r="AK12" s="18">
        <f>IF(km4_splits_ranks[[#This Row],[20 - 24 ]]="DNF","DNF",km4_splits_ranks[[#This Row],[20 km]]+km4_splits_ranks[[#This Row],[20 - 24 ]])</f>
        <v>6.7794618055555561E-2</v>
      </c>
      <c r="AL12" s="18">
        <f>IF(km4_splits_ranks[[#This Row],[24 - 28 ]]="DNF","DNF",km4_splits_ranks[[#This Row],[24 km]]+km4_splits_ranks[[#This Row],[24 - 28 ]])</f>
        <v>7.9165324074074075E-2</v>
      </c>
      <c r="AM12" s="18">
        <f>IF(km4_splits_ranks[[#This Row],[28 - 32 ]]="DNF","DNF",km4_splits_ranks[[#This Row],[28 km]]+km4_splits_ranks[[#This Row],[28 - 32 ]])</f>
        <v>9.0655081018518519E-2</v>
      </c>
      <c r="AN12" s="18">
        <f>IF(km4_splits_ranks[[#This Row],[32 - 36 ]]="DNF","DNF",km4_splits_ranks[[#This Row],[32 km]]+km4_splits_ranks[[#This Row],[32 - 36 ]])</f>
        <v>0.10251869212962963</v>
      </c>
      <c r="AO12" s="18">
        <f>IF(km4_splits_ranks[[#This Row],[36 - 40 ]]="DNF","DNF",km4_splits_ranks[[#This Row],[36 km]]+km4_splits_ranks[[#This Row],[36 - 40 ]])</f>
        <v>0.11499287037037037</v>
      </c>
      <c r="AP12" s="23">
        <f>IF(km4_splits_ranks[[#This Row],[40 - 42 ]]="DNF","DNF",km4_splits_ranks[[#This Row],[40 km]]+km4_splits_ranks[[#This Row],[40 - 42 ]])</f>
        <v>0.12127226851851852</v>
      </c>
      <c r="AQ12" s="48">
        <f>IF(km4_splits_ranks[[#This Row],[4 km]]="DNF","DNF",RANK(km4_splits_ranks[[#This Row],[4 km]],km4_splits_ranks[4 km],1))</f>
        <v>12</v>
      </c>
      <c r="AR12" s="49">
        <f>IF(km4_splits_ranks[[#This Row],[8 km]]="DNF","DNF",RANK(km4_splits_ranks[[#This Row],[8 km]],km4_splits_ranks[8 km],1))</f>
        <v>10</v>
      </c>
      <c r="AS12" s="49">
        <f>IF(km4_splits_ranks[[#This Row],[12 km]]="DNF","DNF",RANK(km4_splits_ranks[[#This Row],[12 km]],km4_splits_ranks[12 km],1))</f>
        <v>10</v>
      </c>
      <c r="AT12" s="49">
        <f>IF(km4_splits_ranks[[#This Row],[16 km]]="DNF","DNF",RANK(km4_splits_ranks[[#This Row],[16 km]],km4_splits_ranks[16 km],1))</f>
        <v>9</v>
      </c>
      <c r="AU12" s="49">
        <f>IF(km4_splits_ranks[[#This Row],[20 km]]="DNF","DNF",RANK(km4_splits_ranks[[#This Row],[20 km]],km4_splits_ranks[20 km],1))</f>
        <v>8</v>
      </c>
      <c r="AV12" s="49">
        <f>IF(km4_splits_ranks[[#This Row],[24 km]]="DNF","DNF",RANK(km4_splits_ranks[[#This Row],[24 km]],km4_splits_ranks[24 km],1))</f>
        <v>7</v>
      </c>
      <c r="AW12" s="49">
        <f>IF(km4_splits_ranks[[#This Row],[28 km]]="DNF","DNF",RANK(km4_splits_ranks[[#This Row],[28 km]],km4_splits_ranks[28 km],1))</f>
        <v>7</v>
      </c>
      <c r="AX12" s="49">
        <f>IF(km4_splits_ranks[[#This Row],[32 km]]="DNF","DNF",RANK(km4_splits_ranks[[#This Row],[32 km]],km4_splits_ranks[32 km],1))</f>
        <v>7</v>
      </c>
      <c r="AY12" s="49">
        <f>IF(km4_splits_ranks[[#This Row],[36 km]]="DNF","DNF",RANK(km4_splits_ranks[[#This Row],[36 km]],km4_splits_ranks[36 km],1))</f>
        <v>7</v>
      </c>
      <c r="AZ12" s="49">
        <f>IF(km4_splits_ranks[[#This Row],[40 km]]="DNF","DNF",RANK(km4_splits_ranks[[#This Row],[40 km]],km4_splits_ranks[40 km],1))</f>
        <v>7</v>
      </c>
      <c r="BA12" s="49">
        <f>IF(km4_splits_ranks[[#This Row],[42 km]]="DNF","DNF",RANK(km4_splits_ranks[[#This Row],[42 km]],km4_splits_ranks[42 km],1))</f>
        <v>7</v>
      </c>
    </row>
    <row r="13" spans="2:53" x14ac:dyDescent="0.2">
      <c r="B13" s="4">
        <f>laps_times[[#This Row],[poř]]</f>
        <v>8</v>
      </c>
      <c r="C13" s="1">
        <f>laps_times[[#This Row],[s.č.]]</f>
        <v>80</v>
      </c>
      <c r="D13" s="1" t="str">
        <f>laps_times[[#This Row],[jméno]]</f>
        <v>Hokeš Martin</v>
      </c>
      <c r="E13" s="2">
        <f>laps_times[[#This Row],[roč]]</f>
        <v>1977</v>
      </c>
      <c r="F13" s="2" t="str">
        <f>laps_times[[#This Row],[kat]]</f>
        <v>M2</v>
      </c>
      <c r="G13" s="2">
        <f>laps_times[[#This Row],[poř_kat]]</f>
        <v>5</v>
      </c>
      <c r="H13" s="1" t="str">
        <f>IF(ISBLANK(laps_times[[#This Row],[klub]]),"-",laps_times[[#This Row],[klub]])</f>
        <v>-</v>
      </c>
      <c r="I13" s="6">
        <f>laps_times[[#This Row],[celk. čas]]</f>
        <v>0.12320168981481482</v>
      </c>
      <c r="J13" s="29">
        <f>SUM(laps_times[[#This Row],[1]:[6]])</f>
        <v>1.1696446759259259E-2</v>
      </c>
      <c r="K13" s="30">
        <f>SUM(laps_times[[#This Row],[7]:[12]])</f>
        <v>1.1487847222222222E-2</v>
      </c>
      <c r="L13" s="30">
        <f>SUM(laps_times[[#This Row],[13]:[18]])</f>
        <v>1.1725451388888889E-2</v>
      </c>
      <c r="M13" s="30">
        <f>SUM(laps_times[[#This Row],[19]:[24]])</f>
        <v>1.1793668981481481E-2</v>
      </c>
      <c r="N13" s="30">
        <f>SUM(laps_times[[#This Row],[25]:[30]])</f>
        <v>1.1701840277777778E-2</v>
      </c>
      <c r="O13" s="30">
        <f>SUM(laps_times[[#This Row],[31]:[36]])</f>
        <v>1.1829918981481481E-2</v>
      </c>
      <c r="P13" s="30">
        <f>SUM(laps_times[[#This Row],[37]:[42]])</f>
        <v>1.1743252314814814E-2</v>
      </c>
      <c r="Q13" s="30">
        <f>SUM(laps_times[[#This Row],[43]:[48]])</f>
        <v>1.1567685185185184E-2</v>
      </c>
      <c r="R13" s="30">
        <f>SUM(laps_times[[#This Row],[49]:[54]])</f>
        <v>1.1600509259259258E-2</v>
      </c>
      <c r="S13" s="30">
        <f>SUM(laps_times[[#This Row],[55]:[60]])</f>
        <v>1.1950416666666666E-2</v>
      </c>
      <c r="T13" s="31">
        <f>SUM(laps_times[[#This Row],[61]:[63]])</f>
        <v>6.1046527777777783E-3</v>
      </c>
      <c r="U13" s="45">
        <f>IF(km4_splits_ranks[[#This Row],[0 - 4 ]]="DNF","DNF",RANK(km4_splits_ranks[[#This Row],[0 - 4 ]],km4_splits_ranks[0 - 4 ],1))</f>
        <v>9</v>
      </c>
      <c r="V13" s="46">
        <f>IF(km4_splits_ranks[[#This Row],[4 - 8 ]]="DNF","DNF",RANK(km4_splits_ranks[[#This Row],[4 - 8 ]],km4_splits_ranks[4 - 8 ],1))</f>
        <v>15</v>
      </c>
      <c r="W13" s="46">
        <f>IF(km4_splits_ranks[[#This Row],[8 - 12 ]]="DNF","DNF",RANK(km4_splits_ranks[[#This Row],[8 - 12 ]],km4_splits_ranks[8 - 12 ],1))</f>
        <v>14</v>
      </c>
      <c r="X13" s="46">
        <f>IF(km4_splits_ranks[[#This Row],[12 - 16 ]]="DNF","DNF",RANK(km4_splits_ranks[[#This Row],[12 - 16 ]],km4_splits_ranks[12 - 16 ],1))</f>
        <v>14</v>
      </c>
      <c r="Y13" s="46">
        <f>IF(km4_splits_ranks[[#This Row],[16 -20 ]]="DNF","DNF",RANK(km4_splits_ranks[[#This Row],[16 -20 ]],km4_splits_ranks[16 -20 ],1))</f>
        <v>13</v>
      </c>
      <c r="Z13" s="46">
        <f>IF(km4_splits_ranks[[#This Row],[20 - 24 ]]="DNF","DNF",RANK(km4_splits_ranks[[#This Row],[20 - 24 ]],km4_splits_ranks[20 - 24 ],1))</f>
        <v>11</v>
      </c>
      <c r="AA13" s="46">
        <f>IF(km4_splits_ranks[[#This Row],[24 - 28 ]]="DNF","DNF",RANK(km4_splits_ranks[[#This Row],[24 - 28 ]],km4_splits_ranks[24 - 28 ],1))</f>
        <v>8</v>
      </c>
      <c r="AB13" s="46">
        <f>IF(km4_splits_ranks[[#This Row],[28 - 32 ]]="DNF","DNF",RANK(km4_splits_ranks[[#This Row],[28 - 32 ]],km4_splits_ranks[28 - 32 ],1))</f>
        <v>7</v>
      </c>
      <c r="AC13" s="46">
        <f>IF(km4_splits_ranks[[#This Row],[32 - 36 ]]="DNF","DNF",RANK(km4_splits_ranks[[#This Row],[32 - 36 ]],km4_splits_ranks[32 - 36 ],1))</f>
        <v>6</v>
      </c>
      <c r="AD13" s="46">
        <f>IF(km4_splits_ranks[[#This Row],[36 - 40 ]]="DNF","DNF",RANK(km4_splits_ranks[[#This Row],[36 - 40 ]],km4_splits_ranks[36 - 40 ],1))</f>
        <v>6</v>
      </c>
      <c r="AE13" s="47">
        <f>IF(km4_splits_ranks[[#This Row],[40 - 42 ]]="DNF","DNF",RANK(km4_splits_ranks[[#This Row],[40 - 42 ]],km4_splits_ranks[40 - 42 ],1))</f>
        <v>10</v>
      </c>
      <c r="AF13" s="22">
        <f>km4_splits_ranks[[#This Row],[0 - 4 ]]</f>
        <v>1.1696446759259259E-2</v>
      </c>
      <c r="AG13" s="18">
        <f>IF(km4_splits_ranks[[#This Row],[4 - 8 ]]="DNF","DNF",km4_splits_ranks[[#This Row],[4 km]]+km4_splits_ranks[[#This Row],[4 - 8 ]])</f>
        <v>2.3184293981481481E-2</v>
      </c>
      <c r="AH13" s="18">
        <f>IF(km4_splits_ranks[[#This Row],[8 - 12 ]]="DNF","DNF",km4_splits_ranks[[#This Row],[8 km]]+km4_splits_ranks[[#This Row],[8 - 12 ]])</f>
        <v>3.4909745370370372E-2</v>
      </c>
      <c r="AI13" s="18">
        <f>IF(km4_splits_ranks[[#This Row],[12 - 16 ]]="DNF","DNF",km4_splits_ranks[[#This Row],[12 km]]+km4_splits_ranks[[#This Row],[12 - 16 ]])</f>
        <v>4.6703414351851852E-2</v>
      </c>
      <c r="AJ13" s="18">
        <f>IF(km4_splits_ranks[[#This Row],[16 -20 ]]="DNF","DNF",km4_splits_ranks[[#This Row],[16 km]]+km4_splits_ranks[[#This Row],[16 -20 ]])</f>
        <v>5.840525462962963E-2</v>
      </c>
      <c r="AK13" s="18">
        <f>IF(km4_splits_ranks[[#This Row],[20 - 24 ]]="DNF","DNF",km4_splits_ranks[[#This Row],[20 km]]+km4_splits_ranks[[#This Row],[20 - 24 ]])</f>
        <v>7.0235173611111118E-2</v>
      </c>
      <c r="AL13" s="18">
        <f>IF(km4_splits_ranks[[#This Row],[24 - 28 ]]="DNF","DNF",km4_splits_ranks[[#This Row],[24 km]]+km4_splits_ranks[[#This Row],[24 - 28 ]])</f>
        <v>8.1978425925925927E-2</v>
      </c>
      <c r="AM13" s="18">
        <f>IF(km4_splits_ranks[[#This Row],[28 - 32 ]]="DNF","DNF",km4_splits_ranks[[#This Row],[28 km]]+km4_splits_ranks[[#This Row],[28 - 32 ]])</f>
        <v>9.3546111111111108E-2</v>
      </c>
      <c r="AN13" s="18">
        <f>IF(km4_splits_ranks[[#This Row],[32 - 36 ]]="DNF","DNF",km4_splits_ranks[[#This Row],[32 km]]+km4_splits_ranks[[#This Row],[32 - 36 ]])</f>
        <v>0.10514662037037037</v>
      </c>
      <c r="AO13" s="18">
        <f>IF(km4_splits_ranks[[#This Row],[36 - 40 ]]="DNF","DNF",km4_splits_ranks[[#This Row],[36 km]]+km4_splits_ranks[[#This Row],[36 - 40 ]])</f>
        <v>0.11709703703703704</v>
      </c>
      <c r="AP13" s="23">
        <f>IF(km4_splits_ranks[[#This Row],[40 - 42 ]]="DNF","DNF",km4_splits_ranks[[#This Row],[40 km]]+km4_splits_ranks[[#This Row],[40 - 42 ]])</f>
        <v>0.12320168981481482</v>
      </c>
      <c r="AQ13" s="48">
        <f>IF(km4_splits_ranks[[#This Row],[4 km]]="DNF","DNF",RANK(km4_splits_ranks[[#This Row],[4 km]],km4_splits_ranks[4 km],1))</f>
        <v>9</v>
      </c>
      <c r="AR13" s="49">
        <f>IF(km4_splits_ranks[[#This Row],[8 km]]="DNF","DNF",RANK(km4_splits_ranks[[#This Row],[8 km]],km4_splits_ranks[8 km],1))</f>
        <v>12</v>
      </c>
      <c r="AS13" s="49">
        <f>IF(km4_splits_ranks[[#This Row],[12 km]]="DNF","DNF",RANK(km4_splits_ranks[[#This Row],[12 km]],km4_splits_ranks[12 km],1))</f>
        <v>13</v>
      </c>
      <c r="AT13" s="49">
        <f>IF(km4_splits_ranks[[#This Row],[16 km]]="DNF","DNF",RANK(km4_splits_ranks[[#This Row],[16 km]],km4_splits_ranks[16 km],1))</f>
        <v>13</v>
      </c>
      <c r="AU13" s="49">
        <f>IF(km4_splits_ranks[[#This Row],[20 km]]="DNF","DNF",RANK(km4_splits_ranks[[#This Row],[20 km]],km4_splits_ranks[20 km],1))</f>
        <v>13</v>
      </c>
      <c r="AV13" s="49">
        <f>IF(km4_splits_ranks[[#This Row],[24 km]]="DNF","DNF",RANK(km4_splits_ranks[[#This Row],[24 km]],km4_splits_ranks[24 km],1))</f>
        <v>13</v>
      </c>
      <c r="AW13" s="49">
        <f>IF(km4_splits_ranks[[#This Row],[28 km]]="DNF","DNF",RANK(km4_splits_ranks[[#This Row],[28 km]],km4_splits_ranks[28 km],1))</f>
        <v>13</v>
      </c>
      <c r="AX13" s="49">
        <f>IF(km4_splits_ranks[[#This Row],[32 km]]="DNF","DNF",RANK(km4_splits_ranks[[#This Row],[32 km]],km4_splits_ranks[32 km],1))</f>
        <v>12</v>
      </c>
      <c r="AY13" s="49">
        <f>IF(km4_splits_ranks[[#This Row],[36 km]]="DNF","DNF",RANK(km4_splits_ranks[[#This Row],[36 km]],km4_splits_ranks[36 km],1))</f>
        <v>9</v>
      </c>
      <c r="AZ13" s="49">
        <f>IF(km4_splits_ranks[[#This Row],[40 km]]="DNF","DNF",RANK(km4_splits_ranks[[#This Row],[40 km]],km4_splits_ranks[40 km],1))</f>
        <v>9</v>
      </c>
      <c r="BA13" s="49">
        <f>IF(km4_splits_ranks[[#This Row],[42 km]]="DNF","DNF",RANK(km4_splits_ranks[[#This Row],[42 km]],km4_splits_ranks[42 km],1))</f>
        <v>8</v>
      </c>
    </row>
    <row r="14" spans="2:53" x14ac:dyDescent="0.2">
      <c r="B14" s="4">
        <f>laps_times[[#This Row],[poř]]</f>
        <v>9</v>
      </c>
      <c r="C14" s="1">
        <f>laps_times[[#This Row],[s.č.]]</f>
        <v>81</v>
      </c>
      <c r="D14" s="1" t="str">
        <f>laps_times[[#This Row],[jméno]]</f>
        <v>Kopecký Martin</v>
      </c>
      <c r="E14" s="2">
        <f>laps_times[[#This Row],[roč]]</f>
        <v>1979</v>
      </c>
      <c r="F14" s="2" t="str">
        <f>laps_times[[#This Row],[kat]]</f>
        <v>M2</v>
      </c>
      <c r="G14" s="2">
        <f>laps_times[[#This Row],[poř_kat]]</f>
        <v>6</v>
      </c>
      <c r="H14" s="1" t="str">
        <f>IF(ISBLANK(laps_times[[#This Row],[klub]]),"-",laps_times[[#This Row],[klub]])</f>
        <v>-</v>
      </c>
      <c r="I14" s="6">
        <f>laps_times[[#This Row],[celk. čas]]</f>
        <v>0.12357671296296296</v>
      </c>
      <c r="J14" s="29">
        <f>SUM(laps_times[[#This Row],[1]:[6]])</f>
        <v>1.1795208333333333E-2</v>
      </c>
      <c r="K14" s="30">
        <f>SUM(laps_times[[#This Row],[7]:[12]])</f>
        <v>1.1131284722222221E-2</v>
      </c>
      <c r="L14" s="30">
        <f>SUM(laps_times[[#This Row],[13]:[18]])</f>
        <v>1.1269675925925926E-2</v>
      </c>
      <c r="M14" s="30">
        <f>SUM(laps_times[[#This Row],[19]:[24]])</f>
        <v>1.118111111111111E-2</v>
      </c>
      <c r="N14" s="30">
        <f>SUM(laps_times[[#This Row],[25]:[30]])</f>
        <v>1.1068321759259259E-2</v>
      </c>
      <c r="O14" s="30">
        <f>SUM(laps_times[[#This Row],[31]:[36]])</f>
        <v>1.143148148148148E-2</v>
      </c>
      <c r="P14" s="30">
        <f>SUM(laps_times[[#This Row],[37]:[42]])</f>
        <v>1.2187592592592594E-2</v>
      </c>
      <c r="Q14" s="30">
        <f>SUM(laps_times[[#This Row],[43]:[48]])</f>
        <v>1.1829201388888889E-2</v>
      </c>
      <c r="R14" s="30">
        <f>SUM(laps_times[[#This Row],[49]:[54]])</f>
        <v>1.2335034722222223E-2</v>
      </c>
      <c r="S14" s="30">
        <f>SUM(laps_times[[#This Row],[55]:[60]])</f>
        <v>1.2859652777777777E-2</v>
      </c>
      <c r="T14" s="31">
        <f>SUM(laps_times[[#This Row],[61]:[63]])</f>
        <v>6.4881481481481474E-3</v>
      </c>
      <c r="U14" s="45">
        <f>IF(km4_splits_ranks[[#This Row],[0 - 4 ]]="DNF","DNF",RANK(km4_splits_ranks[[#This Row],[0 - 4 ]],km4_splits_ranks[0 - 4 ],1))</f>
        <v>11</v>
      </c>
      <c r="V14" s="46">
        <f>IF(km4_splits_ranks[[#This Row],[4 - 8 ]]="DNF","DNF",RANK(km4_splits_ranks[[#This Row],[4 - 8 ]],km4_splits_ranks[4 - 8 ],1))</f>
        <v>8</v>
      </c>
      <c r="W14" s="46">
        <f>IF(km4_splits_ranks[[#This Row],[8 - 12 ]]="DNF","DNF",RANK(km4_splits_ranks[[#This Row],[8 - 12 ]],km4_splits_ranks[8 - 12 ],1))</f>
        <v>9</v>
      </c>
      <c r="X14" s="46">
        <f>IF(km4_splits_ranks[[#This Row],[12 - 16 ]]="DNF","DNF",RANK(km4_splits_ranks[[#This Row],[12 - 16 ]],km4_splits_ranks[12 - 16 ],1))</f>
        <v>8</v>
      </c>
      <c r="Y14" s="46">
        <f>IF(km4_splits_ranks[[#This Row],[16 -20 ]]="DNF","DNF",RANK(km4_splits_ranks[[#This Row],[16 -20 ]],km4_splits_ranks[16 -20 ],1))</f>
        <v>7</v>
      </c>
      <c r="Z14" s="46">
        <f>IF(km4_splits_ranks[[#This Row],[20 - 24 ]]="DNF","DNF",RANK(km4_splits_ranks[[#This Row],[20 - 24 ]],km4_splits_ranks[20 - 24 ],1))</f>
        <v>8</v>
      </c>
      <c r="AA14" s="46">
        <f>IF(km4_splits_ranks[[#This Row],[24 - 28 ]]="DNF","DNF",RANK(km4_splits_ranks[[#This Row],[24 - 28 ]],km4_splits_ranks[24 - 28 ],1))</f>
        <v>14</v>
      </c>
      <c r="AB14" s="46">
        <f>IF(km4_splits_ranks[[#This Row],[28 - 32 ]]="DNF","DNF",RANK(km4_splits_ranks[[#This Row],[28 - 32 ]],km4_splits_ranks[28 - 32 ],1))</f>
        <v>9</v>
      </c>
      <c r="AC14" s="46">
        <f>IF(km4_splits_ranks[[#This Row],[32 - 36 ]]="DNF","DNF",RANK(km4_splits_ranks[[#This Row],[32 - 36 ]],km4_splits_ranks[32 - 36 ],1))</f>
        <v>14</v>
      </c>
      <c r="AD14" s="46">
        <f>IF(km4_splits_ranks[[#This Row],[36 - 40 ]]="DNF","DNF",RANK(km4_splits_ranks[[#This Row],[36 - 40 ]],km4_splits_ranks[36 - 40 ],1))</f>
        <v>15</v>
      </c>
      <c r="AE14" s="47">
        <f>IF(km4_splits_ranks[[#This Row],[40 - 42 ]]="DNF","DNF",RANK(km4_splits_ranks[[#This Row],[40 - 42 ]],km4_splits_ranks[40 - 42 ],1))</f>
        <v>18</v>
      </c>
      <c r="AF14" s="22">
        <f>km4_splits_ranks[[#This Row],[0 - 4 ]]</f>
        <v>1.1795208333333333E-2</v>
      </c>
      <c r="AG14" s="18">
        <f>IF(km4_splits_ranks[[#This Row],[4 - 8 ]]="DNF","DNF",km4_splits_ranks[[#This Row],[4 km]]+km4_splits_ranks[[#This Row],[4 - 8 ]])</f>
        <v>2.2926493055555552E-2</v>
      </c>
      <c r="AH14" s="18">
        <f>IF(km4_splits_ranks[[#This Row],[8 - 12 ]]="DNF","DNF",km4_splits_ranks[[#This Row],[8 km]]+km4_splits_ranks[[#This Row],[8 - 12 ]])</f>
        <v>3.4196168981481478E-2</v>
      </c>
      <c r="AI14" s="18">
        <f>IF(km4_splits_ranks[[#This Row],[12 - 16 ]]="DNF","DNF",km4_splits_ranks[[#This Row],[12 km]]+km4_splits_ranks[[#This Row],[12 - 16 ]])</f>
        <v>4.5377280092592592E-2</v>
      </c>
      <c r="AJ14" s="18">
        <f>IF(km4_splits_ranks[[#This Row],[16 -20 ]]="DNF","DNF",km4_splits_ranks[[#This Row],[16 km]]+km4_splits_ranks[[#This Row],[16 -20 ]])</f>
        <v>5.6445601851851851E-2</v>
      </c>
      <c r="AK14" s="18">
        <f>IF(km4_splits_ranks[[#This Row],[20 - 24 ]]="DNF","DNF",km4_splits_ranks[[#This Row],[20 km]]+km4_splits_ranks[[#This Row],[20 - 24 ]])</f>
        <v>6.7877083333333338E-2</v>
      </c>
      <c r="AL14" s="18">
        <f>IF(km4_splits_ranks[[#This Row],[24 - 28 ]]="DNF","DNF",km4_splits_ranks[[#This Row],[24 km]]+km4_splits_ranks[[#This Row],[24 - 28 ]])</f>
        <v>8.0064675925925935E-2</v>
      </c>
      <c r="AM14" s="18">
        <f>IF(km4_splits_ranks[[#This Row],[28 - 32 ]]="DNF","DNF",km4_splits_ranks[[#This Row],[28 km]]+km4_splits_ranks[[#This Row],[28 - 32 ]])</f>
        <v>9.1893877314814826E-2</v>
      </c>
      <c r="AN14" s="18">
        <f>IF(km4_splits_ranks[[#This Row],[32 - 36 ]]="DNF","DNF",km4_splits_ranks[[#This Row],[32 km]]+km4_splits_ranks[[#This Row],[32 - 36 ]])</f>
        <v>0.10422891203703705</v>
      </c>
      <c r="AO14" s="18">
        <f>IF(km4_splits_ranks[[#This Row],[36 - 40 ]]="DNF","DNF",km4_splits_ranks[[#This Row],[36 km]]+km4_splits_ranks[[#This Row],[36 - 40 ]])</f>
        <v>0.11708856481481482</v>
      </c>
      <c r="AP14" s="23">
        <f>IF(km4_splits_ranks[[#This Row],[40 - 42 ]]="DNF","DNF",km4_splits_ranks[[#This Row],[40 km]]+km4_splits_ranks[[#This Row],[40 - 42 ]])</f>
        <v>0.12357671296296296</v>
      </c>
      <c r="AQ14" s="48">
        <f>IF(km4_splits_ranks[[#This Row],[4 km]]="DNF","DNF",RANK(km4_splits_ranks[[#This Row],[4 km]],km4_splits_ranks[4 km],1))</f>
        <v>11</v>
      </c>
      <c r="AR14" s="49">
        <f>IF(km4_splits_ranks[[#This Row],[8 km]]="DNF","DNF",RANK(km4_splits_ranks[[#This Row],[8 km]],km4_splits_ranks[8 km],1))</f>
        <v>9</v>
      </c>
      <c r="AS14" s="49">
        <f>IF(km4_splits_ranks[[#This Row],[12 km]]="DNF","DNF",RANK(km4_splits_ranks[[#This Row],[12 km]],km4_splits_ranks[12 km],1))</f>
        <v>8</v>
      </c>
      <c r="AT14" s="49">
        <f>IF(km4_splits_ranks[[#This Row],[16 km]]="DNF","DNF",RANK(km4_splits_ranks[[#This Row],[16 km]],km4_splits_ranks[16 km],1))</f>
        <v>8</v>
      </c>
      <c r="AU14" s="49">
        <f>IF(km4_splits_ranks[[#This Row],[20 km]]="DNF","DNF",RANK(km4_splits_ranks[[#This Row],[20 km]],km4_splits_ranks[20 km],1))</f>
        <v>7</v>
      </c>
      <c r="AV14" s="49">
        <f>IF(km4_splits_ranks[[#This Row],[24 km]]="DNF","DNF",RANK(km4_splits_ranks[[#This Row],[24 km]],km4_splits_ranks[24 km],1))</f>
        <v>8</v>
      </c>
      <c r="AW14" s="49">
        <f>IF(km4_splits_ranks[[#This Row],[28 km]]="DNF","DNF",RANK(km4_splits_ranks[[#This Row],[28 km]],km4_splits_ranks[28 km],1))</f>
        <v>8</v>
      </c>
      <c r="AX14" s="49">
        <f>IF(km4_splits_ranks[[#This Row],[32 km]]="DNF","DNF",RANK(km4_splits_ranks[[#This Row],[32 km]],km4_splits_ranks[32 km],1))</f>
        <v>8</v>
      </c>
      <c r="AY14" s="49">
        <f>IF(km4_splits_ranks[[#This Row],[36 km]]="DNF","DNF",RANK(km4_splits_ranks[[#This Row],[36 km]],km4_splits_ranks[36 km],1))</f>
        <v>8</v>
      </c>
      <c r="AZ14" s="49">
        <f>IF(km4_splits_ranks[[#This Row],[40 km]]="DNF","DNF",RANK(km4_splits_ranks[[#This Row],[40 km]],km4_splits_ranks[40 km],1))</f>
        <v>8</v>
      </c>
      <c r="BA14" s="49">
        <f>IF(km4_splits_ranks[[#This Row],[42 km]]="DNF","DNF",RANK(km4_splits_ranks[[#This Row],[42 km]],km4_splits_ranks[42 km],1))</f>
        <v>9</v>
      </c>
    </row>
    <row r="15" spans="2:53" x14ac:dyDescent="0.2">
      <c r="B15" s="4">
        <f>laps_times[[#This Row],[poř]]</f>
        <v>10</v>
      </c>
      <c r="C15" s="1">
        <f>laps_times[[#This Row],[s.č.]]</f>
        <v>20</v>
      </c>
      <c r="D15" s="1" t="str">
        <f>laps_times[[#This Row],[jméno]]</f>
        <v>Malík Vít</v>
      </c>
      <c r="E15" s="2">
        <f>laps_times[[#This Row],[roč]]</f>
        <v>1969</v>
      </c>
      <c r="F15" s="2" t="str">
        <f>laps_times[[#This Row],[kat]]</f>
        <v>M3</v>
      </c>
      <c r="G15" s="2">
        <f>laps_times[[#This Row],[poř_kat]]</f>
        <v>4</v>
      </c>
      <c r="H15" s="1" t="str">
        <f>IF(ISBLANK(laps_times[[#This Row],[klub]]),"-",laps_times[[#This Row],[klub]])</f>
        <v>CEWC Borovany Středoevrops...</v>
      </c>
      <c r="I15" s="6">
        <f>laps_times[[#This Row],[celk. čas]]</f>
        <v>0.12383234953703703</v>
      </c>
      <c r="J15" s="29">
        <f>SUM(laps_times[[#This Row],[1]:[6]])</f>
        <v>1.1934652777777778E-2</v>
      </c>
      <c r="K15" s="30">
        <f>SUM(laps_times[[#This Row],[7]:[12]])</f>
        <v>1.1472291666666667E-2</v>
      </c>
      <c r="L15" s="30">
        <f>SUM(laps_times[[#This Row],[13]:[18]])</f>
        <v>1.137244212962963E-2</v>
      </c>
      <c r="M15" s="30">
        <f>SUM(laps_times[[#This Row],[19]:[24]])</f>
        <v>1.1582314814814814E-2</v>
      </c>
      <c r="N15" s="30">
        <f>SUM(laps_times[[#This Row],[25]:[30]])</f>
        <v>1.1435370370370372E-2</v>
      </c>
      <c r="O15" s="30">
        <f>SUM(laps_times[[#This Row],[31]:[36]])</f>
        <v>1.1748344907407409E-2</v>
      </c>
      <c r="P15" s="30">
        <f>SUM(laps_times[[#This Row],[37]:[42]])</f>
        <v>1.1790983796296298E-2</v>
      </c>
      <c r="Q15" s="30">
        <f>SUM(laps_times[[#This Row],[43]:[48]])</f>
        <v>1.1952326388888889E-2</v>
      </c>
      <c r="R15" s="30">
        <f>SUM(laps_times[[#This Row],[49]:[54]])</f>
        <v>1.2023217592592594E-2</v>
      </c>
      <c r="S15" s="30">
        <f>SUM(laps_times[[#This Row],[55]:[60]])</f>
        <v>1.2406388888888889E-2</v>
      </c>
      <c r="T15" s="31">
        <f>SUM(laps_times[[#This Row],[61]:[63]])</f>
        <v>6.1140162037037031E-3</v>
      </c>
      <c r="U15" s="45">
        <f>IF(km4_splits_ranks[[#This Row],[0 - 4 ]]="DNF","DNF",RANK(km4_splits_ranks[[#This Row],[0 - 4 ]],km4_splits_ranks[0 - 4 ],1))</f>
        <v>13</v>
      </c>
      <c r="V15" s="46">
        <f>IF(km4_splits_ranks[[#This Row],[4 - 8 ]]="DNF","DNF",RANK(km4_splits_ranks[[#This Row],[4 - 8 ]],km4_splits_ranks[4 - 8 ],1))</f>
        <v>12</v>
      </c>
      <c r="W15" s="46">
        <f>IF(km4_splits_ranks[[#This Row],[8 - 12 ]]="DNF","DNF",RANK(km4_splits_ranks[[#This Row],[8 - 12 ]],km4_splits_ranks[8 - 12 ],1))</f>
        <v>11</v>
      </c>
      <c r="X15" s="46">
        <f>IF(km4_splits_ranks[[#This Row],[12 - 16 ]]="DNF","DNF",RANK(km4_splits_ranks[[#This Row],[12 - 16 ]],km4_splits_ranks[12 - 16 ],1))</f>
        <v>12</v>
      </c>
      <c r="Y15" s="46">
        <f>IF(km4_splits_ranks[[#This Row],[16 -20 ]]="DNF","DNF",RANK(km4_splits_ranks[[#This Row],[16 -20 ]],km4_splits_ranks[16 -20 ],1))</f>
        <v>9</v>
      </c>
      <c r="Z15" s="46">
        <f>IF(km4_splits_ranks[[#This Row],[20 - 24 ]]="DNF","DNF",RANK(km4_splits_ranks[[#This Row],[20 - 24 ]],km4_splits_ranks[20 - 24 ],1))</f>
        <v>9</v>
      </c>
      <c r="AA15" s="46">
        <f>IF(km4_splits_ranks[[#This Row],[24 - 28 ]]="DNF","DNF",RANK(km4_splits_ranks[[#This Row],[24 - 28 ]],km4_splits_ranks[24 - 28 ],1))</f>
        <v>10</v>
      </c>
      <c r="AB15" s="46">
        <f>IF(km4_splits_ranks[[#This Row],[28 - 32 ]]="DNF","DNF",RANK(km4_splits_ranks[[#This Row],[28 - 32 ]],km4_splits_ranks[28 - 32 ],1))</f>
        <v>10</v>
      </c>
      <c r="AC15" s="46">
        <f>IF(km4_splits_ranks[[#This Row],[32 - 36 ]]="DNF","DNF",RANK(km4_splits_ranks[[#This Row],[32 - 36 ]],km4_splits_ranks[32 - 36 ],1))</f>
        <v>10</v>
      </c>
      <c r="AD15" s="46">
        <f>IF(km4_splits_ranks[[#This Row],[36 - 40 ]]="DNF","DNF",RANK(km4_splits_ranks[[#This Row],[36 - 40 ]],km4_splits_ranks[36 - 40 ],1))</f>
        <v>9</v>
      </c>
      <c r="AE15" s="47">
        <f>IF(km4_splits_ranks[[#This Row],[40 - 42 ]]="DNF","DNF",RANK(km4_splits_ranks[[#This Row],[40 - 42 ]],km4_splits_ranks[40 - 42 ],1))</f>
        <v>11</v>
      </c>
      <c r="AF15" s="22">
        <f>km4_splits_ranks[[#This Row],[0 - 4 ]]</f>
        <v>1.1934652777777778E-2</v>
      </c>
      <c r="AG15" s="18">
        <f>IF(km4_splits_ranks[[#This Row],[4 - 8 ]]="DNF","DNF",km4_splits_ranks[[#This Row],[4 km]]+km4_splits_ranks[[#This Row],[4 - 8 ]])</f>
        <v>2.3406944444444445E-2</v>
      </c>
      <c r="AH15" s="18">
        <f>IF(km4_splits_ranks[[#This Row],[8 - 12 ]]="DNF","DNF",km4_splits_ranks[[#This Row],[8 km]]+km4_splits_ranks[[#This Row],[8 - 12 ]])</f>
        <v>3.4779386574074075E-2</v>
      </c>
      <c r="AI15" s="18">
        <f>IF(km4_splits_ranks[[#This Row],[12 - 16 ]]="DNF","DNF",km4_splits_ranks[[#This Row],[12 km]]+km4_splits_ranks[[#This Row],[12 - 16 ]])</f>
        <v>4.6361701388888892E-2</v>
      </c>
      <c r="AJ15" s="18">
        <f>IF(km4_splits_ranks[[#This Row],[16 -20 ]]="DNF","DNF",km4_splits_ranks[[#This Row],[16 km]]+km4_splits_ranks[[#This Row],[16 -20 ]])</f>
        <v>5.7797071759259265E-2</v>
      </c>
      <c r="AK15" s="18">
        <f>IF(km4_splits_ranks[[#This Row],[20 - 24 ]]="DNF","DNF",km4_splits_ranks[[#This Row],[20 km]]+km4_splits_ranks[[#This Row],[20 - 24 ]])</f>
        <v>6.9545416666666679E-2</v>
      </c>
      <c r="AL15" s="18">
        <f>IF(km4_splits_ranks[[#This Row],[24 - 28 ]]="DNF","DNF",km4_splits_ranks[[#This Row],[24 km]]+km4_splits_ranks[[#This Row],[24 - 28 ]])</f>
        <v>8.1336400462962977E-2</v>
      </c>
      <c r="AM15" s="18">
        <f>IF(km4_splits_ranks[[#This Row],[28 - 32 ]]="DNF","DNF",km4_splits_ranks[[#This Row],[28 km]]+km4_splits_ranks[[#This Row],[28 - 32 ]])</f>
        <v>9.3288726851851869E-2</v>
      </c>
      <c r="AN15" s="18">
        <f>IF(km4_splits_ranks[[#This Row],[32 - 36 ]]="DNF","DNF",km4_splits_ranks[[#This Row],[32 km]]+km4_splits_ranks[[#This Row],[32 - 36 ]])</f>
        <v>0.10531194444444446</v>
      </c>
      <c r="AO15" s="18">
        <f>IF(km4_splits_ranks[[#This Row],[36 - 40 ]]="DNF","DNF",km4_splits_ranks[[#This Row],[36 km]]+km4_splits_ranks[[#This Row],[36 - 40 ]])</f>
        <v>0.11771833333333334</v>
      </c>
      <c r="AP15" s="23">
        <f>IF(km4_splits_ranks[[#This Row],[40 - 42 ]]="DNF","DNF",km4_splits_ranks[[#This Row],[40 km]]+km4_splits_ranks[[#This Row],[40 - 42 ]])</f>
        <v>0.12383234953703705</v>
      </c>
      <c r="AQ15" s="48">
        <f>IF(km4_splits_ranks[[#This Row],[4 km]]="DNF","DNF",RANK(km4_splits_ranks[[#This Row],[4 km]],km4_splits_ranks[4 km],1))</f>
        <v>13</v>
      </c>
      <c r="AR15" s="49">
        <f>IF(km4_splits_ranks[[#This Row],[8 km]]="DNF","DNF",RANK(km4_splits_ranks[[#This Row],[8 km]],km4_splits_ranks[8 km],1))</f>
        <v>14</v>
      </c>
      <c r="AS15" s="49">
        <f>IF(km4_splits_ranks[[#This Row],[12 km]]="DNF","DNF",RANK(km4_splits_ranks[[#This Row],[12 km]],km4_splits_ranks[12 km],1))</f>
        <v>12</v>
      </c>
      <c r="AT15" s="49">
        <f>IF(km4_splits_ranks[[#This Row],[16 km]]="DNF","DNF",RANK(km4_splits_ranks[[#This Row],[16 km]],km4_splits_ranks[16 km],1))</f>
        <v>12</v>
      </c>
      <c r="AU15" s="49">
        <f>IF(km4_splits_ranks[[#This Row],[20 km]]="DNF","DNF",RANK(km4_splits_ranks[[#This Row],[20 km]],km4_splits_ranks[20 km],1))</f>
        <v>12</v>
      </c>
      <c r="AV15" s="49">
        <f>IF(km4_splits_ranks[[#This Row],[24 km]]="DNF","DNF",RANK(km4_splits_ranks[[#This Row],[24 km]],km4_splits_ranks[24 km],1))</f>
        <v>12</v>
      </c>
      <c r="AW15" s="49">
        <f>IF(km4_splits_ranks[[#This Row],[28 km]]="DNF","DNF",RANK(km4_splits_ranks[[#This Row],[28 km]],km4_splits_ranks[28 km],1))</f>
        <v>10</v>
      </c>
      <c r="AX15" s="49">
        <f>IF(km4_splits_ranks[[#This Row],[32 km]]="DNF","DNF",RANK(km4_splits_ranks[[#This Row],[32 km]],km4_splits_ranks[32 km],1))</f>
        <v>10</v>
      </c>
      <c r="AY15" s="49">
        <f>IF(km4_splits_ranks[[#This Row],[36 km]]="DNF","DNF",RANK(km4_splits_ranks[[#This Row],[36 km]],km4_splits_ranks[36 km],1))</f>
        <v>10</v>
      </c>
      <c r="AZ15" s="49">
        <f>IF(km4_splits_ranks[[#This Row],[40 km]]="DNF","DNF",RANK(km4_splits_ranks[[#This Row],[40 km]],km4_splits_ranks[40 km],1))</f>
        <v>10</v>
      </c>
      <c r="BA15" s="49">
        <f>IF(km4_splits_ranks[[#This Row],[42 km]]="DNF","DNF",RANK(km4_splits_ranks[[#This Row],[42 km]],km4_splits_ranks[42 km],1))</f>
        <v>10</v>
      </c>
    </row>
    <row r="16" spans="2:53" x14ac:dyDescent="0.2">
      <c r="B16" s="4">
        <f>laps_times[[#This Row],[poř]]</f>
        <v>11</v>
      </c>
      <c r="C16" s="1">
        <f>laps_times[[#This Row],[s.č.]]</f>
        <v>132</v>
      </c>
      <c r="D16" s="1" t="str">
        <f>laps_times[[#This Row],[jméno]]</f>
        <v>Vondrák Zbyněk</v>
      </c>
      <c r="E16" s="2">
        <f>laps_times[[#This Row],[roč]]</f>
        <v>1975</v>
      </c>
      <c r="F16" s="2" t="str">
        <f>laps_times[[#This Row],[kat]]</f>
        <v>M3</v>
      </c>
      <c r="G16" s="2">
        <f>laps_times[[#This Row],[poř_kat]]</f>
        <v>5</v>
      </c>
      <c r="H16" s="1" t="str">
        <f>IF(ISBLANK(laps_times[[#This Row],[klub]]),"-",laps_times[[#This Row],[klub]])</f>
        <v>Vinařství Vondrák Mělník</v>
      </c>
      <c r="I16" s="6">
        <f>laps_times[[#This Row],[celk. čas]]</f>
        <v>0.12469670138888889</v>
      </c>
      <c r="J16" s="29">
        <f>SUM(laps_times[[#This Row],[1]:[6]])</f>
        <v>1.1562997685185185E-2</v>
      </c>
      <c r="K16" s="30">
        <f>SUM(laps_times[[#This Row],[7]:[12]])</f>
        <v>1.1051064814814814E-2</v>
      </c>
      <c r="L16" s="30">
        <f>SUM(laps_times[[#This Row],[13]:[18]])</f>
        <v>1.1236261574074074E-2</v>
      </c>
      <c r="M16" s="30">
        <f>SUM(laps_times[[#This Row],[19]:[24]])</f>
        <v>1.1305925925925926E-2</v>
      </c>
      <c r="N16" s="30">
        <f>SUM(laps_times[[#This Row],[25]:[30]])</f>
        <v>1.1568043981481481E-2</v>
      </c>
      <c r="O16" s="30">
        <f>SUM(laps_times[[#This Row],[31]:[36]])</f>
        <v>1.1894374999999999E-2</v>
      </c>
      <c r="P16" s="30">
        <f>SUM(laps_times[[#This Row],[37]:[42]])</f>
        <v>1.2073622685185187E-2</v>
      </c>
      <c r="Q16" s="30">
        <f>SUM(laps_times[[#This Row],[43]:[48]])</f>
        <v>1.2494305555555555E-2</v>
      </c>
      <c r="R16" s="30">
        <f>SUM(laps_times[[#This Row],[49]:[54]])</f>
        <v>1.2706979166666667E-2</v>
      </c>
      <c r="S16" s="30">
        <f>SUM(laps_times[[#This Row],[55]:[60]])</f>
        <v>1.264619212962963E-2</v>
      </c>
      <c r="T16" s="31">
        <f>SUM(laps_times[[#This Row],[61]:[63]])</f>
        <v>6.1569328703703716E-3</v>
      </c>
      <c r="U16" s="45">
        <f>IF(km4_splits_ranks[[#This Row],[0 - 4 ]]="DNF","DNF",RANK(km4_splits_ranks[[#This Row],[0 - 4 ]],km4_splits_ranks[0 - 4 ],1))</f>
        <v>7</v>
      </c>
      <c r="V16" s="46">
        <f>IF(km4_splits_ranks[[#This Row],[4 - 8 ]]="DNF","DNF",RANK(km4_splits_ranks[[#This Row],[4 - 8 ]],km4_splits_ranks[4 - 8 ],1))</f>
        <v>7</v>
      </c>
      <c r="W16" s="46">
        <f>IF(km4_splits_ranks[[#This Row],[8 - 12 ]]="DNF","DNF",RANK(km4_splits_ranks[[#This Row],[8 - 12 ]],km4_splits_ranks[8 - 12 ],1))</f>
        <v>7</v>
      </c>
      <c r="X16" s="46">
        <f>IF(km4_splits_ranks[[#This Row],[12 - 16 ]]="DNF","DNF",RANK(km4_splits_ranks[[#This Row],[12 - 16 ]],km4_splits_ranks[12 - 16 ],1))</f>
        <v>9</v>
      </c>
      <c r="Y16" s="46">
        <f>IF(km4_splits_ranks[[#This Row],[16 -20 ]]="DNF","DNF",RANK(km4_splits_ranks[[#This Row],[16 -20 ]],km4_splits_ranks[16 -20 ],1))</f>
        <v>11</v>
      </c>
      <c r="Z16" s="46">
        <f>IF(km4_splits_ranks[[#This Row],[20 - 24 ]]="DNF","DNF",RANK(km4_splits_ranks[[#This Row],[20 - 24 ]],km4_splits_ranks[20 - 24 ],1))</f>
        <v>12</v>
      </c>
      <c r="AA16" s="46">
        <f>IF(km4_splits_ranks[[#This Row],[24 - 28 ]]="DNF","DNF",RANK(km4_splits_ranks[[#This Row],[24 - 28 ]],km4_splits_ranks[24 - 28 ],1))</f>
        <v>12</v>
      </c>
      <c r="AB16" s="46">
        <f>IF(km4_splits_ranks[[#This Row],[28 - 32 ]]="DNF","DNF",RANK(km4_splits_ranks[[#This Row],[28 - 32 ]],km4_splits_ranks[28 - 32 ],1))</f>
        <v>14</v>
      </c>
      <c r="AC16" s="46">
        <f>IF(km4_splits_ranks[[#This Row],[32 - 36 ]]="DNF","DNF",RANK(km4_splits_ranks[[#This Row],[32 - 36 ]],km4_splits_ranks[32 - 36 ],1))</f>
        <v>15</v>
      </c>
      <c r="AD16" s="46">
        <f>IF(km4_splits_ranks[[#This Row],[36 - 40 ]]="DNF","DNF",RANK(km4_splits_ranks[[#This Row],[36 - 40 ]],km4_splits_ranks[36 - 40 ],1))</f>
        <v>13</v>
      </c>
      <c r="AE16" s="47">
        <f>IF(km4_splits_ranks[[#This Row],[40 - 42 ]]="DNF","DNF",RANK(km4_splits_ranks[[#This Row],[40 - 42 ]],km4_splits_ranks[40 - 42 ],1))</f>
        <v>12</v>
      </c>
      <c r="AF16" s="22">
        <f>km4_splits_ranks[[#This Row],[0 - 4 ]]</f>
        <v>1.1562997685185185E-2</v>
      </c>
      <c r="AG16" s="18">
        <f>IF(km4_splits_ranks[[#This Row],[4 - 8 ]]="DNF","DNF",km4_splits_ranks[[#This Row],[4 km]]+km4_splits_ranks[[#This Row],[4 - 8 ]])</f>
        <v>2.2614062499999997E-2</v>
      </c>
      <c r="AH16" s="18">
        <f>IF(km4_splits_ranks[[#This Row],[8 - 12 ]]="DNF","DNF",km4_splits_ranks[[#This Row],[8 km]]+km4_splits_ranks[[#This Row],[8 - 12 ]])</f>
        <v>3.3850324074074067E-2</v>
      </c>
      <c r="AI16" s="18">
        <f>IF(km4_splits_ranks[[#This Row],[12 - 16 ]]="DNF","DNF",km4_splits_ranks[[#This Row],[12 km]]+km4_splits_ranks[[#This Row],[12 - 16 ]])</f>
        <v>4.5156249999999995E-2</v>
      </c>
      <c r="AJ16" s="18">
        <f>IF(km4_splits_ranks[[#This Row],[16 -20 ]]="DNF","DNF",km4_splits_ranks[[#This Row],[16 km]]+km4_splits_ranks[[#This Row],[16 -20 ]])</f>
        <v>5.6724293981481475E-2</v>
      </c>
      <c r="AK16" s="18">
        <f>IF(km4_splits_ranks[[#This Row],[20 - 24 ]]="DNF","DNF",km4_splits_ranks[[#This Row],[20 km]]+km4_splits_ranks[[#This Row],[20 - 24 ]])</f>
        <v>6.8618668981481473E-2</v>
      </c>
      <c r="AL16" s="18">
        <f>IF(km4_splits_ranks[[#This Row],[24 - 28 ]]="DNF","DNF",km4_splits_ranks[[#This Row],[24 km]]+km4_splits_ranks[[#This Row],[24 - 28 ]])</f>
        <v>8.0692291666666666E-2</v>
      </c>
      <c r="AM16" s="18">
        <f>IF(km4_splits_ranks[[#This Row],[28 - 32 ]]="DNF","DNF",km4_splits_ranks[[#This Row],[28 km]]+km4_splits_ranks[[#This Row],[28 - 32 ]])</f>
        <v>9.3186597222222223E-2</v>
      </c>
      <c r="AN16" s="18">
        <f>IF(km4_splits_ranks[[#This Row],[32 - 36 ]]="DNF","DNF",km4_splits_ranks[[#This Row],[32 km]]+km4_splits_ranks[[#This Row],[32 - 36 ]])</f>
        <v>0.10589357638888888</v>
      </c>
      <c r="AO16" s="18">
        <f>IF(km4_splits_ranks[[#This Row],[36 - 40 ]]="DNF","DNF",km4_splits_ranks[[#This Row],[36 km]]+km4_splits_ranks[[#This Row],[36 - 40 ]])</f>
        <v>0.11853976851851851</v>
      </c>
      <c r="AP16" s="23">
        <f>IF(km4_splits_ranks[[#This Row],[40 - 42 ]]="DNF","DNF",km4_splits_ranks[[#This Row],[40 km]]+km4_splits_ranks[[#This Row],[40 - 42 ]])</f>
        <v>0.12469670138888889</v>
      </c>
      <c r="AQ16" s="48">
        <f>IF(km4_splits_ranks[[#This Row],[4 km]]="DNF","DNF",RANK(km4_splits_ranks[[#This Row],[4 km]],km4_splits_ranks[4 km],1))</f>
        <v>7</v>
      </c>
      <c r="AR16" s="49">
        <f>IF(km4_splits_ranks[[#This Row],[8 km]]="DNF","DNF",RANK(km4_splits_ranks[[#This Row],[8 km]],km4_splits_ranks[8 km],1))</f>
        <v>7</v>
      </c>
      <c r="AS16" s="49">
        <f>IF(km4_splits_ranks[[#This Row],[12 km]]="DNF","DNF",RANK(km4_splits_ranks[[#This Row],[12 km]],km4_splits_ranks[12 km],1))</f>
        <v>7</v>
      </c>
      <c r="AT16" s="49">
        <f>IF(km4_splits_ranks[[#This Row],[16 km]]="DNF","DNF",RANK(km4_splits_ranks[[#This Row],[16 km]],km4_splits_ranks[16 km],1))</f>
        <v>7</v>
      </c>
      <c r="AU16" s="49">
        <f>IF(km4_splits_ranks[[#This Row],[20 km]]="DNF","DNF",RANK(km4_splits_ranks[[#This Row],[20 km]],km4_splits_ranks[20 km],1))</f>
        <v>9</v>
      </c>
      <c r="AV16" s="49">
        <f>IF(km4_splits_ranks[[#This Row],[24 km]]="DNF","DNF",RANK(km4_splits_ranks[[#This Row],[24 km]],km4_splits_ranks[24 km],1))</f>
        <v>9</v>
      </c>
      <c r="AW16" s="49">
        <f>IF(km4_splits_ranks[[#This Row],[28 km]]="DNF","DNF",RANK(km4_splits_ranks[[#This Row],[28 km]],km4_splits_ranks[28 km],1))</f>
        <v>9</v>
      </c>
      <c r="AX16" s="49">
        <f>IF(km4_splits_ranks[[#This Row],[32 km]]="DNF","DNF",RANK(km4_splits_ranks[[#This Row],[32 km]],km4_splits_ranks[32 km],1))</f>
        <v>9</v>
      </c>
      <c r="AY16" s="49">
        <f>IF(km4_splits_ranks[[#This Row],[36 km]]="DNF","DNF",RANK(km4_splits_ranks[[#This Row],[36 km]],km4_splits_ranks[36 km],1))</f>
        <v>12</v>
      </c>
      <c r="AZ16" s="49">
        <f>IF(km4_splits_ranks[[#This Row],[40 km]]="DNF","DNF",RANK(km4_splits_ranks[[#This Row],[40 km]],km4_splits_ranks[40 km],1))</f>
        <v>12</v>
      </c>
      <c r="BA16" s="49">
        <f>IF(km4_splits_ranks[[#This Row],[42 km]]="DNF","DNF",RANK(km4_splits_ranks[[#This Row],[42 km]],km4_splits_ranks[42 km],1))</f>
        <v>11</v>
      </c>
    </row>
    <row r="17" spans="2:53" x14ac:dyDescent="0.2">
      <c r="B17" s="4">
        <f>laps_times[[#This Row],[poř]]</f>
        <v>12</v>
      </c>
      <c r="C17" s="1">
        <f>laps_times[[#This Row],[s.č.]]</f>
        <v>22</v>
      </c>
      <c r="D17" s="1" t="str">
        <f>laps_times[[#This Row],[jméno]]</f>
        <v>Macek Petr</v>
      </c>
      <c r="E17" s="2">
        <f>laps_times[[#This Row],[roč]]</f>
        <v>1979</v>
      </c>
      <c r="F17" s="2" t="str">
        <f>laps_times[[#This Row],[kat]]</f>
        <v>M2</v>
      </c>
      <c r="G17" s="2">
        <f>laps_times[[#This Row],[poř_kat]]</f>
        <v>7</v>
      </c>
      <c r="H17" s="1" t="str">
        <f>IF(ISBLANK(laps_times[[#This Row],[klub]]),"-",laps_times[[#This Row],[klub]])</f>
        <v>-</v>
      </c>
      <c r="I17" s="6">
        <f>laps_times[[#This Row],[celk. čas]]</f>
        <v>0.12476452546296296</v>
      </c>
      <c r="J17" s="29">
        <f>SUM(laps_times[[#This Row],[1]:[6]])</f>
        <v>1.1938923611111112E-2</v>
      </c>
      <c r="K17" s="30">
        <f>SUM(laps_times[[#This Row],[7]:[12]])</f>
        <v>1.1433101851851852E-2</v>
      </c>
      <c r="L17" s="30">
        <f>SUM(laps_times[[#This Row],[13]:[18]])</f>
        <v>1.1378356481481481E-2</v>
      </c>
      <c r="M17" s="30">
        <f>SUM(laps_times[[#This Row],[19]:[24]])</f>
        <v>1.1397592592592593E-2</v>
      </c>
      <c r="N17" s="30">
        <f>SUM(laps_times[[#This Row],[25]:[30]])</f>
        <v>1.1445763888888889E-2</v>
      </c>
      <c r="O17" s="30">
        <f>SUM(laps_times[[#This Row],[31]:[36]])</f>
        <v>1.1820486111111111E-2</v>
      </c>
      <c r="P17" s="30">
        <f>SUM(laps_times[[#This Row],[37]:[42]])</f>
        <v>1.1933553240740739E-2</v>
      </c>
      <c r="Q17" s="30">
        <f>SUM(laps_times[[#This Row],[43]:[48]])</f>
        <v>1.1964675925925927E-2</v>
      </c>
      <c r="R17" s="30">
        <f>SUM(laps_times[[#This Row],[49]:[54]])</f>
        <v>1.2275995370370371E-2</v>
      </c>
      <c r="S17" s="30">
        <f>SUM(laps_times[[#This Row],[55]:[60]])</f>
        <v>1.2789490740740742E-2</v>
      </c>
      <c r="T17" s="31">
        <f>SUM(laps_times[[#This Row],[61]:[63]])</f>
        <v>6.3865856481481482E-3</v>
      </c>
      <c r="U17" s="45">
        <f>IF(km4_splits_ranks[[#This Row],[0 - 4 ]]="DNF","DNF",RANK(km4_splits_ranks[[#This Row],[0 - 4 ]],km4_splits_ranks[0 - 4 ],1))</f>
        <v>14</v>
      </c>
      <c r="V17" s="46">
        <f>IF(km4_splits_ranks[[#This Row],[4 - 8 ]]="DNF","DNF",RANK(km4_splits_ranks[[#This Row],[4 - 8 ]],km4_splits_ranks[4 - 8 ],1))</f>
        <v>11</v>
      </c>
      <c r="W17" s="46">
        <f>IF(km4_splits_ranks[[#This Row],[8 - 12 ]]="DNF","DNF",RANK(km4_splits_ranks[[#This Row],[8 - 12 ]],km4_splits_ranks[8 - 12 ],1))</f>
        <v>12</v>
      </c>
      <c r="X17" s="46">
        <f>IF(km4_splits_ranks[[#This Row],[12 - 16 ]]="DNF","DNF",RANK(km4_splits_ranks[[#This Row],[12 - 16 ]],km4_splits_ranks[12 - 16 ],1))</f>
        <v>10</v>
      </c>
      <c r="Y17" s="46">
        <f>IF(km4_splits_ranks[[#This Row],[16 -20 ]]="DNF","DNF",RANK(km4_splits_ranks[[#This Row],[16 -20 ]],km4_splits_ranks[16 -20 ],1))</f>
        <v>10</v>
      </c>
      <c r="Z17" s="46">
        <f>IF(km4_splits_ranks[[#This Row],[20 - 24 ]]="DNF","DNF",RANK(km4_splits_ranks[[#This Row],[20 - 24 ]],km4_splits_ranks[20 - 24 ],1))</f>
        <v>10</v>
      </c>
      <c r="AA17" s="46">
        <f>IF(km4_splits_ranks[[#This Row],[24 - 28 ]]="DNF","DNF",RANK(km4_splits_ranks[[#This Row],[24 - 28 ]],km4_splits_ranks[24 - 28 ],1))</f>
        <v>11</v>
      </c>
      <c r="AB17" s="46">
        <f>IF(km4_splits_ranks[[#This Row],[28 - 32 ]]="DNF","DNF",RANK(km4_splits_ranks[[#This Row],[28 - 32 ]],km4_splits_ranks[28 - 32 ],1))</f>
        <v>11</v>
      </c>
      <c r="AC17" s="46">
        <f>IF(km4_splits_ranks[[#This Row],[32 - 36 ]]="DNF","DNF",RANK(km4_splits_ranks[[#This Row],[32 - 36 ]],km4_splits_ranks[32 - 36 ],1))</f>
        <v>13</v>
      </c>
      <c r="AD17" s="46">
        <f>IF(km4_splits_ranks[[#This Row],[36 - 40 ]]="DNF","DNF",RANK(km4_splits_ranks[[#This Row],[36 - 40 ]],km4_splits_ranks[36 - 40 ],1))</f>
        <v>14</v>
      </c>
      <c r="AE17" s="47">
        <f>IF(km4_splits_ranks[[#This Row],[40 - 42 ]]="DNF","DNF",RANK(km4_splits_ranks[[#This Row],[40 - 42 ]],km4_splits_ranks[40 - 42 ],1))</f>
        <v>15</v>
      </c>
      <c r="AF17" s="22">
        <f>km4_splits_ranks[[#This Row],[0 - 4 ]]</f>
        <v>1.1938923611111112E-2</v>
      </c>
      <c r="AG17" s="18">
        <f>IF(km4_splits_ranks[[#This Row],[4 - 8 ]]="DNF","DNF",km4_splits_ranks[[#This Row],[4 km]]+km4_splits_ranks[[#This Row],[4 - 8 ]])</f>
        <v>2.3372025462962964E-2</v>
      </c>
      <c r="AH17" s="18">
        <f>IF(km4_splits_ranks[[#This Row],[8 - 12 ]]="DNF","DNF",km4_splits_ranks[[#This Row],[8 km]]+km4_splits_ranks[[#This Row],[8 - 12 ]])</f>
        <v>3.4750381944444443E-2</v>
      </c>
      <c r="AI17" s="18">
        <f>IF(km4_splits_ranks[[#This Row],[12 - 16 ]]="DNF","DNF",km4_splits_ranks[[#This Row],[12 km]]+km4_splits_ranks[[#This Row],[12 - 16 ]])</f>
        <v>4.6147974537037034E-2</v>
      </c>
      <c r="AJ17" s="18">
        <f>IF(km4_splits_ranks[[#This Row],[16 -20 ]]="DNF","DNF",km4_splits_ranks[[#This Row],[16 km]]+km4_splits_ranks[[#This Row],[16 -20 ]])</f>
        <v>5.7593738425925925E-2</v>
      </c>
      <c r="AK17" s="18">
        <f>IF(km4_splits_ranks[[#This Row],[20 - 24 ]]="DNF","DNF",km4_splits_ranks[[#This Row],[20 km]]+km4_splits_ranks[[#This Row],[20 - 24 ]])</f>
        <v>6.9414224537037036E-2</v>
      </c>
      <c r="AL17" s="18">
        <f>IF(km4_splits_ranks[[#This Row],[24 - 28 ]]="DNF","DNF",km4_splits_ranks[[#This Row],[24 km]]+km4_splits_ranks[[#This Row],[24 - 28 ]])</f>
        <v>8.1347777777777769E-2</v>
      </c>
      <c r="AM17" s="18">
        <f>IF(km4_splits_ranks[[#This Row],[28 - 32 ]]="DNF","DNF",km4_splits_ranks[[#This Row],[28 km]]+km4_splits_ranks[[#This Row],[28 - 32 ]])</f>
        <v>9.3312453703703696E-2</v>
      </c>
      <c r="AN17" s="18">
        <f>IF(km4_splits_ranks[[#This Row],[32 - 36 ]]="DNF","DNF",km4_splits_ranks[[#This Row],[32 km]]+km4_splits_ranks[[#This Row],[32 - 36 ]])</f>
        <v>0.10558844907407407</v>
      </c>
      <c r="AO17" s="18">
        <f>IF(km4_splits_ranks[[#This Row],[36 - 40 ]]="DNF","DNF",km4_splits_ranks[[#This Row],[36 km]]+km4_splits_ranks[[#This Row],[36 - 40 ]])</f>
        <v>0.11837793981481481</v>
      </c>
      <c r="AP17" s="23">
        <f>IF(km4_splits_ranks[[#This Row],[40 - 42 ]]="DNF","DNF",km4_splits_ranks[[#This Row],[40 km]]+km4_splits_ranks[[#This Row],[40 - 42 ]])</f>
        <v>0.12476452546296296</v>
      </c>
      <c r="AQ17" s="48">
        <f>IF(km4_splits_ranks[[#This Row],[4 km]]="DNF","DNF",RANK(km4_splits_ranks[[#This Row],[4 km]],km4_splits_ranks[4 km],1))</f>
        <v>14</v>
      </c>
      <c r="AR17" s="49">
        <f>IF(km4_splits_ranks[[#This Row],[8 km]]="DNF","DNF",RANK(km4_splits_ranks[[#This Row],[8 km]],km4_splits_ranks[8 km],1))</f>
        <v>13</v>
      </c>
      <c r="AS17" s="49">
        <f>IF(km4_splits_ranks[[#This Row],[12 km]]="DNF","DNF",RANK(km4_splits_ranks[[#This Row],[12 km]],km4_splits_ranks[12 km],1))</f>
        <v>11</v>
      </c>
      <c r="AT17" s="49">
        <f>IF(km4_splits_ranks[[#This Row],[16 km]]="DNF","DNF",RANK(km4_splits_ranks[[#This Row],[16 km]],km4_splits_ranks[16 km],1))</f>
        <v>11</v>
      </c>
      <c r="AU17" s="49">
        <f>IF(km4_splits_ranks[[#This Row],[20 km]]="DNF","DNF",RANK(km4_splits_ranks[[#This Row],[20 km]],km4_splits_ranks[20 km],1))</f>
        <v>11</v>
      </c>
      <c r="AV17" s="49">
        <f>IF(km4_splits_ranks[[#This Row],[24 km]]="DNF","DNF",RANK(km4_splits_ranks[[#This Row],[24 km]],km4_splits_ranks[24 km],1))</f>
        <v>11</v>
      </c>
      <c r="AW17" s="49">
        <f>IF(km4_splits_ranks[[#This Row],[28 km]]="DNF","DNF",RANK(km4_splits_ranks[[#This Row],[28 km]],km4_splits_ranks[28 km],1))</f>
        <v>11</v>
      </c>
      <c r="AX17" s="49">
        <f>IF(km4_splits_ranks[[#This Row],[32 km]]="DNF","DNF",RANK(km4_splits_ranks[[#This Row],[32 km]],km4_splits_ranks[32 km],1))</f>
        <v>11</v>
      </c>
      <c r="AY17" s="49">
        <f>IF(km4_splits_ranks[[#This Row],[36 km]]="DNF","DNF",RANK(km4_splits_ranks[[#This Row],[36 km]],km4_splits_ranks[36 km],1))</f>
        <v>11</v>
      </c>
      <c r="AZ17" s="49">
        <f>IF(km4_splits_ranks[[#This Row],[40 km]]="DNF","DNF",RANK(km4_splits_ranks[[#This Row],[40 km]],km4_splits_ranks[40 km],1))</f>
        <v>11</v>
      </c>
      <c r="BA17" s="49">
        <f>IF(km4_splits_ranks[[#This Row],[42 km]]="DNF","DNF",RANK(km4_splits_ranks[[#This Row],[42 km]],km4_splits_ranks[42 km],1))</f>
        <v>12</v>
      </c>
    </row>
    <row r="18" spans="2:53" x14ac:dyDescent="0.2">
      <c r="B18" s="4">
        <f>laps_times[[#This Row],[poř]]</f>
        <v>13</v>
      </c>
      <c r="C18" s="1">
        <f>laps_times[[#This Row],[s.č.]]</f>
        <v>68</v>
      </c>
      <c r="D18" s="1" t="str">
        <f>laps_times[[#This Row],[jméno]]</f>
        <v>Roudnický Milan</v>
      </c>
      <c r="E18" s="2">
        <f>laps_times[[#This Row],[roč]]</f>
        <v>1968</v>
      </c>
      <c r="F18" s="2" t="str">
        <f>laps_times[[#This Row],[kat]]</f>
        <v>M3</v>
      </c>
      <c r="G18" s="2">
        <f>laps_times[[#This Row],[poř_kat]]</f>
        <v>5</v>
      </c>
      <c r="H18" s="1" t="str">
        <f>IF(ISBLANK(laps_times[[#This Row],[klub]]),"-",laps_times[[#This Row],[klub]])</f>
        <v>SKŠ Jablonné v Podještědí</v>
      </c>
      <c r="I18" s="6">
        <f>laps_times[[#This Row],[celk. čas]]</f>
        <v>0.12526285879629631</v>
      </c>
      <c r="J18" s="29">
        <f>SUM(laps_times[[#This Row],[1]:[6]])</f>
        <v>1.2106053240740742E-2</v>
      </c>
      <c r="K18" s="30">
        <f>SUM(laps_times[[#This Row],[7]:[12]])</f>
        <v>1.1502708333333334E-2</v>
      </c>
      <c r="L18" s="30">
        <f>SUM(laps_times[[#This Row],[13]:[18]])</f>
        <v>1.1760856481481482E-2</v>
      </c>
      <c r="M18" s="30">
        <f>SUM(laps_times[[#This Row],[19]:[24]])</f>
        <v>1.1683009259259259E-2</v>
      </c>
      <c r="N18" s="30">
        <f>SUM(laps_times[[#This Row],[25]:[30]])</f>
        <v>1.1753263888888889E-2</v>
      </c>
      <c r="O18" s="30">
        <f>SUM(laps_times[[#This Row],[31]:[36]])</f>
        <v>1.1950833333333334E-2</v>
      </c>
      <c r="P18" s="30">
        <f>SUM(laps_times[[#This Row],[37]:[42]])</f>
        <v>1.1783321759259259E-2</v>
      </c>
      <c r="Q18" s="30">
        <f>SUM(laps_times[[#This Row],[43]:[48]])</f>
        <v>1.1967824074074073E-2</v>
      </c>
      <c r="R18" s="30">
        <f>SUM(laps_times[[#This Row],[49]:[54]])</f>
        <v>1.2264004629629632E-2</v>
      </c>
      <c r="S18" s="30">
        <f>SUM(laps_times[[#This Row],[55]:[60]])</f>
        <v>1.2431238425925925E-2</v>
      </c>
      <c r="T18" s="31">
        <f>SUM(laps_times[[#This Row],[61]:[63]])</f>
        <v>6.0597453703703707E-3</v>
      </c>
      <c r="U18" s="45">
        <f>IF(km4_splits_ranks[[#This Row],[0 - 4 ]]="DNF","DNF",RANK(km4_splits_ranks[[#This Row],[0 - 4 ]],km4_splits_ranks[0 - 4 ],1))</f>
        <v>19</v>
      </c>
      <c r="V18" s="46">
        <f>IF(km4_splits_ranks[[#This Row],[4 - 8 ]]="DNF","DNF",RANK(km4_splits_ranks[[#This Row],[4 - 8 ]],km4_splits_ranks[4 - 8 ],1))</f>
        <v>16</v>
      </c>
      <c r="W18" s="46">
        <f>IF(km4_splits_ranks[[#This Row],[8 - 12 ]]="DNF","DNF",RANK(km4_splits_ranks[[#This Row],[8 - 12 ]],km4_splits_ranks[8 - 12 ],1))</f>
        <v>15</v>
      </c>
      <c r="X18" s="46">
        <f>IF(km4_splits_ranks[[#This Row],[12 - 16 ]]="DNF","DNF",RANK(km4_splits_ranks[[#This Row],[12 - 16 ]],km4_splits_ranks[12 - 16 ],1))</f>
        <v>13</v>
      </c>
      <c r="Y18" s="46">
        <f>IF(km4_splits_ranks[[#This Row],[16 -20 ]]="DNF","DNF",RANK(km4_splits_ranks[[#This Row],[16 -20 ]],km4_splits_ranks[16 -20 ],1))</f>
        <v>14</v>
      </c>
      <c r="Z18" s="46">
        <f>IF(km4_splits_ranks[[#This Row],[20 - 24 ]]="DNF","DNF",RANK(km4_splits_ranks[[#This Row],[20 - 24 ]],km4_splits_ranks[20 - 24 ],1))</f>
        <v>13</v>
      </c>
      <c r="AA18" s="46">
        <f>IF(km4_splits_ranks[[#This Row],[24 - 28 ]]="DNF","DNF",RANK(km4_splits_ranks[[#This Row],[24 - 28 ]],km4_splits_ranks[24 - 28 ],1))</f>
        <v>9</v>
      </c>
      <c r="AB18" s="46">
        <f>IF(km4_splits_ranks[[#This Row],[28 - 32 ]]="DNF","DNF",RANK(km4_splits_ranks[[#This Row],[28 - 32 ]],km4_splits_ranks[28 - 32 ],1))</f>
        <v>12</v>
      </c>
      <c r="AC18" s="46">
        <f>IF(km4_splits_ranks[[#This Row],[32 - 36 ]]="DNF","DNF",RANK(km4_splits_ranks[[#This Row],[32 - 36 ]],km4_splits_ranks[32 - 36 ],1))</f>
        <v>12</v>
      </c>
      <c r="AD18" s="46">
        <f>IF(km4_splits_ranks[[#This Row],[36 - 40 ]]="DNF","DNF",RANK(km4_splits_ranks[[#This Row],[36 - 40 ]],km4_splits_ranks[36 - 40 ],1))</f>
        <v>10</v>
      </c>
      <c r="AE18" s="47">
        <f>IF(km4_splits_ranks[[#This Row],[40 - 42 ]]="DNF","DNF",RANK(km4_splits_ranks[[#This Row],[40 - 42 ]],km4_splits_ranks[40 - 42 ],1))</f>
        <v>9</v>
      </c>
      <c r="AF18" s="22">
        <f>km4_splits_ranks[[#This Row],[0 - 4 ]]</f>
        <v>1.2106053240740742E-2</v>
      </c>
      <c r="AG18" s="18">
        <f>IF(km4_splits_ranks[[#This Row],[4 - 8 ]]="DNF","DNF",km4_splits_ranks[[#This Row],[4 km]]+km4_splits_ranks[[#This Row],[4 - 8 ]])</f>
        <v>2.3608761574074075E-2</v>
      </c>
      <c r="AH18" s="18">
        <f>IF(km4_splits_ranks[[#This Row],[8 - 12 ]]="DNF","DNF",km4_splits_ranks[[#This Row],[8 km]]+km4_splits_ranks[[#This Row],[8 - 12 ]])</f>
        <v>3.5369618055555559E-2</v>
      </c>
      <c r="AI18" s="18">
        <f>IF(km4_splits_ranks[[#This Row],[12 - 16 ]]="DNF","DNF",km4_splits_ranks[[#This Row],[12 km]]+km4_splits_ranks[[#This Row],[12 - 16 ]])</f>
        <v>4.705262731481482E-2</v>
      </c>
      <c r="AJ18" s="18">
        <f>IF(km4_splits_ranks[[#This Row],[16 -20 ]]="DNF","DNF",km4_splits_ranks[[#This Row],[16 km]]+km4_splits_ranks[[#This Row],[16 -20 ]])</f>
        <v>5.8805891203703706E-2</v>
      </c>
      <c r="AK18" s="18">
        <f>IF(km4_splits_ranks[[#This Row],[20 - 24 ]]="DNF","DNF",km4_splits_ranks[[#This Row],[20 km]]+km4_splits_ranks[[#This Row],[20 - 24 ]])</f>
        <v>7.0756724537037047E-2</v>
      </c>
      <c r="AL18" s="18">
        <f>IF(km4_splits_ranks[[#This Row],[24 - 28 ]]="DNF","DNF",km4_splits_ranks[[#This Row],[24 km]]+km4_splits_ranks[[#This Row],[24 - 28 ]])</f>
        <v>8.2540046296296299E-2</v>
      </c>
      <c r="AM18" s="18">
        <f>IF(km4_splits_ranks[[#This Row],[28 - 32 ]]="DNF","DNF",km4_splits_ranks[[#This Row],[28 km]]+km4_splits_ranks[[#This Row],[28 - 32 ]])</f>
        <v>9.4507870370370367E-2</v>
      </c>
      <c r="AN18" s="18">
        <f>IF(km4_splits_ranks[[#This Row],[32 - 36 ]]="DNF","DNF",km4_splits_ranks[[#This Row],[32 km]]+km4_splits_ranks[[#This Row],[32 - 36 ]])</f>
        <v>0.106771875</v>
      </c>
      <c r="AO18" s="18">
        <f>IF(km4_splits_ranks[[#This Row],[36 - 40 ]]="DNF","DNF",km4_splits_ranks[[#This Row],[36 km]]+km4_splits_ranks[[#This Row],[36 - 40 ]])</f>
        <v>0.11920311342592593</v>
      </c>
      <c r="AP18" s="23">
        <f>IF(km4_splits_ranks[[#This Row],[40 - 42 ]]="DNF","DNF",km4_splits_ranks[[#This Row],[40 km]]+km4_splits_ranks[[#This Row],[40 - 42 ]])</f>
        <v>0.12526285879629631</v>
      </c>
      <c r="AQ18" s="48">
        <f>IF(km4_splits_ranks[[#This Row],[4 km]]="DNF","DNF",RANK(km4_splits_ranks[[#This Row],[4 km]],km4_splits_ranks[4 km],1))</f>
        <v>19</v>
      </c>
      <c r="AR18" s="49">
        <f>IF(km4_splits_ranks[[#This Row],[8 km]]="DNF","DNF",RANK(km4_splits_ranks[[#This Row],[8 km]],km4_splits_ranks[8 km],1))</f>
        <v>16</v>
      </c>
      <c r="AS18" s="49">
        <f>IF(km4_splits_ranks[[#This Row],[12 km]]="DNF","DNF",RANK(km4_splits_ranks[[#This Row],[12 km]],km4_splits_ranks[12 km],1))</f>
        <v>16</v>
      </c>
      <c r="AT18" s="49">
        <f>IF(km4_splits_ranks[[#This Row],[16 km]]="DNF","DNF",RANK(km4_splits_ranks[[#This Row],[16 km]],km4_splits_ranks[16 km],1))</f>
        <v>14</v>
      </c>
      <c r="AU18" s="49">
        <f>IF(km4_splits_ranks[[#This Row],[20 km]]="DNF","DNF",RANK(km4_splits_ranks[[#This Row],[20 km]],km4_splits_ranks[20 km],1))</f>
        <v>14</v>
      </c>
      <c r="AV18" s="49">
        <f>IF(km4_splits_ranks[[#This Row],[24 km]]="DNF","DNF",RANK(km4_splits_ranks[[#This Row],[24 km]],km4_splits_ranks[24 km],1))</f>
        <v>14</v>
      </c>
      <c r="AW18" s="49">
        <f>IF(km4_splits_ranks[[#This Row],[28 km]]="DNF","DNF",RANK(km4_splits_ranks[[#This Row],[28 km]],km4_splits_ranks[28 km],1))</f>
        <v>14</v>
      </c>
      <c r="AX18" s="49">
        <f>IF(km4_splits_ranks[[#This Row],[32 km]]="DNF","DNF",RANK(km4_splits_ranks[[#This Row],[32 km]],km4_splits_ranks[32 km],1))</f>
        <v>13</v>
      </c>
      <c r="AY18" s="49">
        <f>IF(km4_splits_ranks[[#This Row],[36 km]]="DNF","DNF",RANK(km4_splits_ranks[[#This Row],[36 km]],km4_splits_ranks[36 km],1))</f>
        <v>13</v>
      </c>
      <c r="AZ18" s="49">
        <f>IF(km4_splits_ranks[[#This Row],[40 km]]="DNF","DNF",RANK(km4_splits_ranks[[#This Row],[40 km]],km4_splits_ranks[40 km],1))</f>
        <v>13</v>
      </c>
      <c r="BA18" s="49">
        <f>IF(km4_splits_ranks[[#This Row],[42 km]]="DNF","DNF",RANK(km4_splits_ranks[[#This Row],[42 km]],km4_splits_ranks[42 km],1))</f>
        <v>13</v>
      </c>
    </row>
    <row r="19" spans="2:53" x14ac:dyDescent="0.2">
      <c r="B19" s="4">
        <f>laps_times[[#This Row],[poř]]</f>
        <v>14</v>
      </c>
      <c r="C19" s="1">
        <f>laps_times[[#This Row],[s.č.]]</f>
        <v>122</v>
      </c>
      <c r="D19" s="1" t="str">
        <f>laps_times[[#This Row],[jméno]]</f>
        <v>Horný Pavel</v>
      </c>
      <c r="E19" s="2">
        <f>laps_times[[#This Row],[roč]]</f>
        <v>1973</v>
      </c>
      <c r="F19" s="2" t="str">
        <f>laps_times[[#This Row],[kat]]</f>
        <v>M3</v>
      </c>
      <c r="G19" s="2">
        <f>laps_times[[#This Row],[poř_kat]]</f>
        <v>6</v>
      </c>
      <c r="H19" s="1" t="str">
        <f>IF(ISBLANK(laps_times[[#This Row],[klub]]),"-",laps_times[[#This Row],[klub]])</f>
        <v>-</v>
      </c>
      <c r="I19" s="6">
        <f>laps_times[[#This Row],[celk. čas]]</f>
        <v>0.12756793981481482</v>
      </c>
      <c r="J19" s="29">
        <f>SUM(laps_times[[#This Row],[1]:[6]])</f>
        <v>1.2780520833333333E-2</v>
      </c>
      <c r="K19" s="30">
        <f>SUM(laps_times[[#This Row],[7]:[12]])</f>
        <v>1.2132650462962965E-2</v>
      </c>
      <c r="L19" s="30">
        <f>SUM(laps_times[[#This Row],[13]:[18]])</f>
        <v>1.19928125E-2</v>
      </c>
      <c r="M19" s="30">
        <f>SUM(laps_times[[#This Row],[19]:[24]])</f>
        <v>1.2114490740740742E-2</v>
      </c>
      <c r="N19" s="30">
        <f>SUM(laps_times[[#This Row],[25]:[30]])</f>
        <v>1.2159131944444443E-2</v>
      </c>
      <c r="O19" s="30">
        <f>SUM(laps_times[[#This Row],[31]:[36]])</f>
        <v>1.2318182870370372E-2</v>
      </c>
      <c r="P19" s="30">
        <f>SUM(laps_times[[#This Row],[37]:[42]])</f>
        <v>1.2243506944444444E-2</v>
      </c>
      <c r="Q19" s="30">
        <f>SUM(laps_times[[#This Row],[43]:[48]])</f>
        <v>1.2167893518518517E-2</v>
      </c>
      <c r="R19" s="30">
        <f>SUM(laps_times[[#This Row],[49]:[54]])</f>
        <v>1.2118368055555558E-2</v>
      </c>
      <c r="S19" s="30">
        <f>SUM(laps_times[[#This Row],[55]:[60]])</f>
        <v>1.1921030092592592E-2</v>
      </c>
      <c r="T19" s="31">
        <f>SUM(laps_times[[#This Row],[61]:[63]])</f>
        <v>5.6193518518518519E-3</v>
      </c>
      <c r="U19" s="45">
        <f>IF(km4_splits_ranks[[#This Row],[0 - 4 ]]="DNF","DNF",RANK(km4_splits_ranks[[#This Row],[0 - 4 ]],km4_splits_ranks[0 - 4 ],1))</f>
        <v>28</v>
      </c>
      <c r="V19" s="46">
        <f>IF(km4_splits_ranks[[#This Row],[4 - 8 ]]="DNF","DNF",RANK(km4_splits_ranks[[#This Row],[4 - 8 ]],km4_splits_ranks[4 - 8 ],1))</f>
        <v>22</v>
      </c>
      <c r="W19" s="46">
        <f>IF(km4_splits_ranks[[#This Row],[8 - 12 ]]="DNF","DNF",RANK(km4_splits_ranks[[#This Row],[8 - 12 ]],km4_splits_ranks[8 - 12 ],1))</f>
        <v>18</v>
      </c>
      <c r="X19" s="46">
        <f>IF(km4_splits_ranks[[#This Row],[12 - 16 ]]="DNF","DNF",RANK(km4_splits_ranks[[#This Row],[12 - 16 ]],km4_splits_ranks[12 - 16 ],1))</f>
        <v>17</v>
      </c>
      <c r="Y19" s="46">
        <f>IF(km4_splits_ranks[[#This Row],[16 -20 ]]="DNF","DNF",RANK(km4_splits_ranks[[#This Row],[16 -20 ]],km4_splits_ranks[16 -20 ],1))</f>
        <v>17</v>
      </c>
      <c r="Z19" s="46">
        <f>IF(km4_splits_ranks[[#This Row],[20 - 24 ]]="DNF","DNF",RANK(km4_splits_ranks[[#This Row],[20 - 24 ]],km4_splits_ranks[20 - 24 ],1))</f>
        <v>16</v>
      </c>
      <c r="AA19" s="46">
        <f>IF(km4_splits_ranks[[#This Row],[24 - 28 ]]="DNF","DNF",RANK(km4_splits_ranks[[#This Row],[24 - 28 ]],km4_splits_ranks[24 - 28 ],1))</f>
        <v>15</v>
      </c>
      <c r="AB19" s="46">
        <f>IF(km4_splits_ranks[[#This Row],[28 - 32 ]]="DNF","DNF",RANK(km4_splits_ranks[[#This Row],[28 - 32 ]],km4_splits_ranks[28 - 32 ],1))</f>
        <v>13</v>
      </c>
      <c r="AC19" s="46">
        <f>IF(km4_splits_ranks[[#This Row],[32 - 36 ]]="DNF","DNF",RANK(km4_splits_ranks[[#This Row],[32 - 36 ]],km4_splits_ranks[32 - 36 ],1))</f>
        <v>11</v>
      </c>
      <c r="AD19" s="46">
        <f>IF(km4_splits_ranks[[#This Row],[36 - 40 ]]="DNF","DNF",RANK(km4_splits_ranks[[#This Row],[36 - 40 ]],km4_splits_ranks[36 - 40 ],1))</f>
        <v>5</v>
      </c>
      <c r="AE19" s="47">
        <f>IF(km4_splits_ranks[[#This Row],[40 - 42 ]]="DNF","DNF",RANK(km4_splits_ranks[[#This Row],[40 - 42 ]],km4_splits_ranks[40 - 42 ],1))</f>
        <v>4</v>
      </c>
      <c r="AF19" s="22">
        <f>km4_splits_ranks[[#This Row],[0 - 4 ]]</f>
        <v>1.2780520833333333E-2</v>
      </c>
      <c r="AG19" s="18">
        <f>IF(km4_splits_ranks[[#This Row],[4 - 8 ]]="DNF","DNF",km4_splits_ranks[[#This Row],[4 km]]+km4_splits_ranks[[#This Row],[4 - 8 ]])</f>
        <v>2.4913171296296298E-2</v>
      </c>
      <c r="AH19" s="18">
        <f>IF(km4_splits_ranks[[#This Row],[8 - 12 ]]="DNF","DNF",km4_splits_ranks[[#This Row],[8 km]]+km4_splits_ranks[[#This Row],[8 - 12 ]])</f>
        <v>3.6905983796296296E-2</v>
      </c>
      <c r="AI19" s="18">
        <f>IF(km4_splits_ranks[[#This Row],[12 - 16 ]]="DNF","DNF",km4_splits_ranks[[#This Row],[12 km]]+km4_splits_ranks[[#This Row],[12 - 16 ]])</f>
        <v>4.9020474537037034E-2</v>
      </c>
      <c r="AJ19" s="18">
        <f>IF(km4_splits_ranks[[#This Row],[16 -20 ]]="DNF","DNF",km4_splits_ranks[[#This Row],[16 km]]+km4_splits_ranks[[#This Row],[16 -20 ]])</f>
        <v>6.1179606481481477E-2</v>
      </c>
      <c r="AK19" s="18">
        <f>IF(km4_splits_ranks[[#This Row],[20 - 24 ]]="DNF","DNF",km4_splits_ranks[[#This Row],[20 km]]+km4_splits_ranks[[#This Row],[20 - 24 ]])</f>
        <v>7.3497789351851847E-2</v>
      </c>
      <c r="AL19" s="18">
        <f>IF(km4_splits_ranks[[#This Row],[24 - 28 ]]="DNF","DNF",km4_splits_ranks[[#This Row],[24 km]]+km4_splits_ranks[[#This Row],[24 - 28 ]])</f>
        <v>8.5741296296296288E-2</v>
      </c>
      <c r="AM19" s="18">
        <f>IF(km4_splits_ranks[[#This Row],[28 - 32 ]]="DNF","DNF",km4_splits_ranks[[#This Row],[28 km]]+km4_splits_ranks[[#This Row],[28 - 32 ]])</f>
        <v>9.7909189814814807E-2</v>
      </c>
      <c r="AN19" s="18">
        <f>IF(km4_splits_ranks[[#This Row],[32 - 36 ]]="DNF","DNF",km4_splits_ranks[[#This Row],[32 km]]+km4_splits_ranks[[#This Row],[32 - 36 ]])</f>
        <v>0.11002755787037036</v>
      </c>
      <c r="AO19" s="18">
        <f>IF(km4_splits_ranks[[#This Row],[36 - 40 ]]="DNF","DNF",km4_splits_ranks[[#This Row],[36 km]]+km4_splits_ranks[[#This Row],[36 - 40 ]])</f>
        <v>0.12194858796296296</v>
      </c>
      <c r="AP19" s="23">
        <f>IF(km4_splits_ranks[[#This Row],[40 - 42 ]]="DNF","DNF",km4_splits_ranks[[#This Row],[40 km]]+km4_splits_ranks[[#This Row],[40 - 42 ]])</f>
        <v>0.12756793981481482</v>
      </c>
      <c r="AQ19" s="48">
        <f>IF(km4_splits_ranks[[#This Row],[4 km]]="DNF","DNF",RANK(km4_splits_ranks[[#This Row],[4 km]],km4_splits_ranks[4 km],1))</f>
        <v>28</v>
      </c>
      <c r="AR19" s="49">
        <f>IF(km4_splits_ranks[[#This Row],[8 km]]="DNF","DNF",RANK(km4_splits_ranks[[#This Row],[8 km]],km4_splits_ranks[8 km],1))</f>
        <v>24</v>
      </c>
      <c r="AS19" s="49">
        <f>IF(km4_splits_ranks[[#This Row],[12 km]]="DNF","DNF",RANK(km4_splits_ranks[[#This Row],[12 km]],km4_splits_ranks[12 km],1))</f>
        <v>23</v>
      </c>
      <c r="AT19" s="49">
        <f>IF(km4_splits_ranks[[#This Row],[16 km]]="DNF","DNF",RANK(km4_splits_ranks[[#This Row],[16 km]],km4_splits_ranks[16 km],1))</f>
        <v>21</v>
      </c>
      <c r="AU19" s="49">
        <f>IF(km4_splits_ranks[[#This Row],[20 km]]="DNF","DNF",RANK(km4_splits_ranks[[#This Row],[20 km]],km4_splits_ranks[20 km],1))</f>
        <v>20</v>
      </c>
      <c r="AV19" s="49">
        <f>IF(km4_splits_ranks[[#This Row],[24 km]]="DNF","DNF",RANK(km4_splits_ranks[[#This Row],[24 km]],km4_splits_ranks[24 km],1))</f>
        <v>18</v>
      </c>
      <c r="AW19" s="49">
        <f>IF(km4_splits_ranks[[#This Row],[28 km]]="DNF","DNF",RANK(km4_splits_ranks[[#This Row],[28 km]],km4_splits_ranks[28 km],1))</f>
        <v>18</v>
      </c>
      <c r="AX19" s="49">
        <f>IF(km4_splits_ranks[[#This Row],[32 km]]="DNF","DNF",RANK(km4_splits_ranks[[#This Row],[32 km]],km4_splits_ranks[32 km],1))</f>
        <v>16</v>
      </c>
      <c r="AY19" s="49">
        <f>IF(km4_splits_ranks[[#This Row],[36 km]]="DNF","DNF",RANK(km4_splits_ranks[[#This Row],[36 km]],km4_splits_ranks[36 km],1))</f>
        <v>16</v>
      </c>
      <c r="AZ19" s="49">
        <f>IF(km4_splits_ranks[[#This Row],[40 km]]="DNF","DNF",RANK(km4_splits_ranks[[#This Row],[40 km]],km4_splits_ranks[40 km],1))</f>
        <v>14</v>
      </c>
      <c r="BA19" s="49">
        <f>IF(km4_splits_ranks[[#This Row],[42 km]]="DNF","DNF",RANK(km4_splits_ranks[[#This Row],[42 km]],km4_splits_ranks[42 km],1))</f>
        <v>14</v>
      </c>
    </row>
    <row r="20" spans="2:53" x14ac:dyDescent="0.2">
      <c r="B20" s="4">
        <f>laps_times[[#This Row],[poř]]</f>
        <v>15</v>
      </c>
      <c r="C20" s="1">
        <f>laps_times[[#This Row],[s.č.]]</f>
        <v>88</v>
      </c>
      <c r="D20" s="1" t="str">
        <f>laps_times[[#This Row],[jméno]]</f>
        <v>Lácha Pavel</v>
      </c>
      <c r="E20" s="2">
        <f>laps_times[[#This Row],[roč]]</f>
        <v>1969</v>
      </c>
      <c r="F20" s="2" t="str">
        <f>laps_times[[#This Row],[kat]]</f>
        <v>M3</v>
      </c>
      <c r="G20" s="2">
        <f>laps_times[[#This Row],[poř_kat]]</f>
        <v>7</v>
      </c>
      <c r="H20" s="1" t="str">
        <f>IF(ISBLANK(laps_times[[#This Row],[klub]]),"-",laps_times[[#This Row],[klub]])</f>
        <v>BH Triatlon CB</v>
      </c>
      <c r="I20" s="6">
        <f>laps_times[[#This Row],[celk. čas]]</f>
        <v>0.12950311342592594</v>
      </c>
      <c r="J20" s="29">
        <f>SUM(laps_times[[#This Row],[1]:[6]])</f>
        <v>1.2097766203703704E-2</v>
      </c>
      <c r="K20" s="30">
        <f>SUM(laps_times[[#This Row],[7]:[12]])</f>
        <v>1.1714837962962963E-2</v>
      </c>
      <c r="L20" s="30">
        <f>SUM(laps_times[[#This Row],[13]:[18]])</f>
        <v>1.1876620370370371E-2</v>
      </c>
      <c r="M20" s="30">
        <f>SUM(laps_times[[#This Row],[19]:[24]])</f>
        <v>1.1924745370370372E-2</v>
      </c>
      <c r="N20" s="30">
        <f>SUM(laps_times[[#This Row],[25]:[30]])</f>
        <v>1.1951979166666666E-2</v>
      </c>
      <c r="O20" s="30">
        <f>SUM(laps_times[[#This Row],[31]:[36]])</f>
        <v>1.2039293981481482E-2</v>
      </c>
      <c r="P20" s="30">
        <f>SUM(laps_times[[#This Row],[37]:[42]])</f>
        <v>1.2309270833333334E-2</v>
      </c>
      <c r="Q20" s="30">
        <f>SUM(laps_times[[#This Row],[43]:[48]])</f>
        <v>1.2688148148148146E-2</v>
      </c>
      <c r="R20" s="30">
        <f>SUM(laps_times[[#This Row],[49]:[54]])</f>
        <v>1.2994178240740742E-2</v>
      </c>
      <c r="S20" s="30">
        <f>SUM(laps_times[[#This Row],[55]:[60]])</f>
        <v>1.320173611111111E-2</v>
      </c>
      <c r="T20" s="31">
        <f>SUM(laps_times[[#This Row],[61]:[63]])</f>
        <v>6.7045370370370366E-3</v>
      </c>
      <c r="U20" s="45">
        <f>IF(km4_splits_ranks[[#This Row],[0 - 4 ]]="DNF","DNF",RANK(km4_splits_ranks[[#This Row],[0 - 4 ]],km4_splits_ranks[0 - 4 ],1))</f>
        <v>18</v>
      </c>
      <c r="V20" s="46">
        <f>IF(km4_splits_ranks[[#This Row],[4 - 8 ]]="DNF","DNF",RANK(km4_splits_ranks[[#This Row],[4 - 8 ]],km4_splits_ranks[4 - 8 ],1))</f>
        <v>17</v>
      </c>
      <c r="W20" s="46">
        <f>IF(km4_splits_ranks[[#This Row],[8 - 12 ]]="DNF","DNF",RANK(km4_splits_ranks[[#This Row],[8 - 12 ]],km4_splits_ranks[8 - 12 ],1))</f>
        <v>17</v>
      </c>
      <c r="X20" s="46">
        <f>IF(km4_splits_ranks[[#This Row],[12 - 16 ]]="DNF","DNF",RANK(km4_splits_ranks[[#This Row],[12 - 16 ]],km4_splits_ranks[12 - 16 ],1))</f>
        <v>16</v>
      </c>
      <c r="Y20" s="46">
        <f>IF(km4_splits_ranks[[#This Row],[16 -20 ]]="DNF","DNF",RANK(km4_splits_ranks[[#This Row],[16 -20 ]],km4_splits_ranks[16 -20 ],1))</f>
        <v>15</v>
      </c>
      <c r="Z20" s="46">
        <f>IF(km4_splits_ranks[[#This Row],[20 - 24 ]]="DNF","DNF",RANK(km4_splits_ranks[[#This Row],[20 - 24 ]],km4_splits_ranks[20 - 24 ],1))</f>
        <v>15</v>
      </c>
      <c r="AA20" s="46">
        <f>IF(km4_splits_ranks[[#This Row],[24 - 28 ]]="DNF","DNF",RANK(km4_splits_ranks[[#This Row],[24 - 28 ]],km4_splits_ranks[24 - 28 ],1))</f>
        <v>17</v>
      </c>
      <c r="AB20" s="46">
        <f>IF(km4_splits_ranks[[#This Row],[28 - 32 ]]="DNF","DNF",RANK(km4_splits_ranks[[#This Row],[28 - 32 ]],km4_splits_ranks[28 - 32 ],1))</f>
        <v>15</v>
      </c>
      <c r="AC20" s="46">
        <f>IF(km4_splits_ranks[[#This Row],[32 - 36 ]]="DNF","DNF",RANK(km4_splits_ranks[[#This Row],[32 - 36 ]],km4_splits_ranks[32 - 36 ],1))</f>
        <v>18</v>
      </c>
      <c r="AD20" s="46">
        <f>IF(km4_splits_ranks[[#This Row],[36 - 40 ]]="DNF","DNF",RANK(km4_splits_ranks[[#This Row],[36 - 40 ]],km4_splits_ranks[36 - 40 ],1))</f>
        <v>17</v>
      </c>
      <c r="AE20" s="47">
        <f>IF(km4_splits_ranks[[#This Row],[40 - 42 ]]="DNF","DNF",RANK(km4_splits_ranks[[#This Row],[40 - 42 ]],km4_splits_ranks[40 - 42 ],1))</f>
        <v>26</v>
      </c>
      <c r="AF20" s="22">
        <f>km4_splits_ranks[[#This Row],[0 - 4 ]]</f>
        <v>1.2097766203703704E-2</v>
      </c>
      <c r="AG20" s="18">
        <f>IF(km4_splits_ranks[[#This Row],[4 - 8 ]]="DNF","DNF",km4_splits_ranks[[#This Row],[4 km]]+km4_splits_ranks[[#This Row],[4 - 8 ]])</f>
        <v>2.3812604166666668E-2</v>
      </c>
      <c r="AH20" s="18">
        <f>IF(km4_splits_ranks[[#This Row],[8 - 12 ]]="DNF","DNF",km4_splits_ranks[[#This Row],[8 km]]+km4_splits_ranks[[#This Row],[8 - 12 ]])</f>
        <v>3.5689224537037038E-2</v>
      </c>
      <c r="AI20" s="18">
        <f>IF(km4_splits_ranks[[#This Row],[12 - 16 ]]="DNF","DNF",km4_splits_ranks[[#This Row],[12 km]]+km4_splits_ranks[[#This Row],[12 - 16 ]])</f>
        <v>4.7613969907407412E-2</v>
      </c>
      <c r="AJ20" s="18">
        <f>IF(km4_splits_ranks[[#This Row],[16 -20 ]]="DNF","DNF",km4_splits_ranks[[#This Row],[16 km]]+km4_splits_ranks[[#This Row],[16 -20 ]])</f>
        <v>5.956594907407408E-2</v>
      </c>
      <c r="AK20" s="18">
        <f>IF(km4_splits_ranks[[#This Row],[20 - 24 ]]="DNF","DNF",km4_splits_ranks[[#This Row],[20 km]]+km4_splits_ranks[[#This Row],[20 - 24 ]])</f>
        <v>7.1605243055555559E-2</v>
      </c>
      <c r="AL20" s="18">
        <f>IF(km4_splits_ranks[[#This Row],[24 - 28 ]]="DNF","DNF",km4_splits_ranks[[#This Row],[24 km]]+km4_splits_ranks[[#This Row],[24 - 28 ]])</f>
        <v>8.3914513888888889E-2</v>
      </c>
      <c r="AM20" s="18">
        <f>IF(km4_splits_ranks[[#This Row],[28 - 32 ]]="DNF","DNF",km4_splits_ranks[[#This Row],[28 km]]+km4_splits_ranks[[#This Row],[28 - 32 ]])</f>
        <v>9.6602662037037032E-2</v>
      </c>
      <c r="AN20" s="18">
        <f>IF(km4_splits_ranks[[#This Row],[32 - 36 ]]="DNF","DNF",km4_splits_ranks[[#This Row],[32 km]]+km4_splits_ranks[[#This Row],[32 - 36 ]])</f>
        <v>0.10959684027777777</v>
      </c>
      <c r="AO20" s="18">
        <f>IF(km4_splits_ranks[[#This Row],[36 - 40 ]]="DNF","DNF",km4_splits_ranks[[#This Row],[36 km]]+km4_splits_ranks[[#This Row],[36 - 40 ]])</f>
        <v>0.12279857638888889</v>
      </c>
      <c r="AP20" s="23">
        <f>IF(km4_splits_ranks[[#This Row],[40 - 42 ]]="DNF","DNF",km4_splits_ranks[[#This Row],[40 km]]+km4_splits_ranks[[#This Row],[40 - 42 ]])</f>
        <v>0.12950311342592591</v>
      </c>
      <c r="AQ20" s="48">
        <f>IF(km4_splits_ranks[[#This Row],[4 km]]="DNF","DNF",RANK(km4_splits_ranks[[#This Row],[4 km]],km4_splits_ranks[4 km],1))</f>
        <v>18</v>
      </c>
      <c r="AR20" s="49">
        <f>IF(km4_splits_ranks[[#This Row],[8 km]]="DNF","DNF",RANK(km4_splits_ranks[[#This Row],[8 km]],km4_splits_ranks[8 km],1))</f>
        <v>18</v>
      </c>
      <c r="AS20" s="49">
        <f>IF(km4_splits_ranks[[#This Row],[12 km]]="DNF","DNF",RANK(km4_splits_ranks[[#This Row],[12 km]],km4_splits_ranks[12 km],1))</f>
        <v>17</v>
      </c>
      <c r="AT20" s="49">
        <f>IF(km4_splits_ranks[[#This Row],[16 km]]="DNF","DNF",RANK(km4_splits_ranks[[#This Row],[16 km]],km4_splits_ranks[16 km],1))</f>
        <v>16</v>
      </c>
      <c r="AU20" s="49">
        <f>IF(km4_splits_ranks[[#This Row],[20 km]]="DNF","DNF",RANK(km4_splits_ranks[[#This Row],[20 km]],km4_splits_ranks[20 km],1))</f>
        <v>16</v>
      </c>
      <c r="AV20" s="49">
        <f>IF(km4_splits_ranks[[#This Row],[24 km]]="DNF","DNF",RANK(km4_splits_ranks[[#This Row],[24 km]],km4_splits_ranks[24 km],1))</f>
        <v>15</v>
      </c>
      <c r="AW20" s="49">
        <f>IF(km4_splits_ranks[[#This Row],[28 km]]="DNF","DNF",RANK(km4_splits_ranks[[#This Row],[28 km]],km4_splits_ranks[28 km],1))</f>
        <v>15</v>
      </c>
      <c r="AX20" s="49">
        <f>IF(km4_splits_ranks[[#This Row],[32 km]]="DNF","DNF",RANK(km4_splits_ranks[[#This Row],[32 km]],km4_splits_ranks[32 km],1))</f>
        <v>15</v>
      </c>
      <c r="AY20" s="49">
        <f>IF(km4_splits_ranks[[#This Row],[36 km]]="DNF","DNF",RANK(km4_splits_ranks[[#This Row],[36 km]],km4_splits_ranks[36 km],1))</f>
        <v>15</v>
      </c>
      <c r="AZ20" s="49">
        <f>IF(km4_splits_ranks[[#This Row],[40 km]]="DNF","DNF",RANK(km4_splits_ranks[[#This Row],[40 km]],km4_splits_ranks[40 km],1))</f>
        <v>15</v>
      </c>
      <c r="BA20" s="49">
        <f>IF(km4_splits_ranks[[#This Row],[42 km]]="DNF","DNF",RANK(km4_splits_ranks[[#This Row],[42 km]],km4_splits_ranks[42 km],1))</f>
        <v>15</v>
      </c>
    </row>
    <row r="21" spans="2:53" x14ac:dyDescent="0.2">
      <c r="B21" s="4">
        <f>laps_times[[#This Row],[poř]]</f>
        <v>16</v>
      </c>
      <c r="C21" s="1">
        <f>laps_times[[#This Row],[s.č.]]</f>
        <v>37</v>
      </c>
      <c r="D21" s="1" t="str">
        <f>laps_times[[#This Row],[jméno]]</f>
        <v>Šuranský Lubomír</v>
      </c>
      <c r="E21" s="2">
        <f>laps_times[[#This Row],[roč]]</f>
        <v>1958</v>
      </c>
      <c r="F21" s="2" t="str">
        <f>laps_times[[#This Row],[kat]]</f>
        <v>M4</v>
      </c>
      <c r="G21" s="2">
        <f>laps_times[[#This Row],[poř_kat]]</f>
        <v>1</v>
      </c>
      <c r="H21" s="1" t="str">
        <f>IF(ISBLANK(laps_times[[#This Row],[klub]]),"-",laps_times[[#This Row],[klub]])</f>
        <v>JH Nové Stavení</v>
      </c>
      <c r="I21" s="6">
        <f>laps_times[[#This Row],[celk. čas]]</f>
        <v>0.13023013888888887</v>
      </c>
      <c r="J21" s="29">
        <f>SUM(laps_times[[#This Row],[1]:[6]])</f>
        <v>1.1702523148148148E-2</v>
      </c>
      <c r="K21" s="30">
        <f>SUM(laps_times[[#This Row],[7]:[12]])</f>
        <v>1.116142361111111E-2</v>
      </c>
      <c r="L21" s="30">
        <f>SUM(laps_times[[#This Row],[13]:[18]])</f>
        <v>1.135138888888889E-2</v>
      </c>
      <c r="M21" s="30">
        <f>SUM(laps_times[[#This Row],[19]:[24]])</f>
        <v>1.1512858796296297E-2</v>
      </c>
      <c r="N21" s="30">
        <f>SUM(laps_times[[#This Row],[25]:[30]])</f>
        <v>1.1687731481481481E-2</v>
      </c>
      <c r="O21" s="30">
        <f>SUM(laps_times[[#This Row],[31]:[36]])</f>
        <v>1.1952037037037039E-2</v>
      </c>
      <c r="P21" s="30">
        <f>SUM(laps_times[[#This Row],[37]:[42]])</f>
        <v>1.224625E-2</v>
      </c>
      <c r="Q21" s="30">
        <f>SUM(laps_times[[#This Row],[43]:[48]])</f>
        <v>1.311355324074074E-2</v>
      </c>
      <c r="R21" s="30">
        <f>SUM(laps_times[[#This Row],[49]:[54]])</f>
        <v>1.3857222222222224E-2</v>
      </c>
      <c r="S21" s="30">
        <f>SUM(laps_times[[#This Row],[55]:[60]])</f>
        <v>1.4448055555555554E-2</v>
      </c>
      <c r="T21" s="31">
        <f>SUM(laps_times[[#This Row],[61]:[63]])</f>
        <v>7.1970949074074073E-3</v>
      </c>
      <c r="U21" s="45">
        <f>IF(km4_splits_ranks[[#This Row],[0 - 4 ]]="DNF","DNF",RANK(km4_splits_ranks[[#This Row],[0 - 4 ]],km4_splits_ranks[0 - 4 ],1))</f>
        <v>10</v>
      </c>
      <c r="V21" s="46">
        <f>IF(km4_splits_ranks[[#This Row],[4 - 8 ]]="DNF","DNF",RANK(km4_splits_ranks[[#This Row],[4 - 8 ]],km4_splits_ranks[4 - 8 ],1))</f>
        <v>9</v>
      </c>
      <c r="W21" s="46">
        <f>IF(km4_splits_ranks[[#This Row],[8 - 12 ]]="DNF","DNF",RANK(km4_splits_ranks[[#This Row],[8 - 12 ]],km4_splits_ranks[8 - 12 ],1))</f>
        <v>10</v>
      </c>
      <c r="X21" s="46">
        <f>IF(km4_splits_ranks[[#This Row],[12 - 16 ]]="DNF","DNF",RANK(km4_splits_ranks[[#This Row],[12 - 16 ]],km4_splits_ranks[12 - 16 ],1))</f>
        <v>11</v>
      </c>
      <c r="Y21" s="46">
        <f>IF(km4_splits_ranks[[#This Row],[16 -20 ]]="DNF","DNF",RANK(km4_splits_ranks[[#This Row],[16 -20 ]],km4_splits_ranks[16 -20 ],1))</f>
        <v>12</v>
      </c>
      <c r="Z21" s="46">
        <f>IF(km4_splits_ranks[[#This Row],[20 - 24 ]]="DNF","DNF",RANK(km4_splits_ranks[[#This Row],[20 - 24 ]],km4_splits_ranks[20 - 24 ],1))</f>
        <v>14</v>
      </c>
      <c r="AA21" s="46">
        <f>IF(km4_splits_ranks[[#This Row],[24 - 28 ]]="DNF","DNF",RANK(km4_splits_ranks[[#This Row],[24 - 28 ]],km4_splits_ranks[24 - 28 ],1))</f>
        <v>16</v>
      </c>
      <c r="AB21" s="46">
        <f>IF(km4_splits_ranks[[#This Row],[28 - 32 ]]="DNF","DNF",RANK(km4_splits_ranks[[#This Row],[28 - 32 ]],km4_splits_ranks[28 - 32 ],1))</f>
        <v>21</v>
      </c>
      <c r="AC21" s="46">
        <f>IF(km4_splits_ranks[[#This Row],[32 - 36 ]]="DNF","DNF",RANK(km4_splits_ranks[[#This Row],[32 - 36 ]],km4_splits_ranks[32 - 36 ],1))</f>
        <v>34</v>
      </c>
      <c r="AD21" s="46">
        <f>IF(km4_splits_ranks[[#This Row],[36 - 40 ]]="DNF","DNF",RANK(km4_splits_ranks[[#This Row],[36 - 40 ]],km4_splits_ranks[36 - 40 ],1))</f>
        <v>37</v>
      </c>
      <c r="AE21" s="47">
        <f>IF(km4_splits_ranks[[#This Row],[40 - 42 ]]="DNF","DNF",RANK(km4_splits_ranks[[#This Row],[40 - 42 ]],km4_splits_ranks[40 - 42 ],1))</f>
        <v>43</v>
      </c>
      <c r="AF21" s="22">
        <f>km4_splits_ranks[[#This Row],[0 - 4 ]]</f>
        <v>1.1702523148148148E-2</v>
      </c>
      <c r="AG21" s="18">
        <f>IF(km4_splits_ranks[[#This Row],[4 - 8 ]]="DNF","DNF",km4_splits_ranks[[#This Row],[4 km]]+km4_splits_ranks[[#This Row],[4 - 8 ]])</f>
        <v>2.2863946759259256E-2</v>
      </c>
      <c r="AH21" s="18">
        <f>IF(km4_splits_ranks[[#This Row],[8 - 12 ]]="DNF","DNF",km4_splits_ranks[[#This Row],[8 km]]+km4_splits_ranks[[#This Row],[8 - 12 ]])</f>
        <v>3.4215335648148146E-2</v>
      </c>
      <c r="AI21" s="18">
        <f>IF(km4_splits_ranks[[#This Row],[12 - 16 ]]="DNF","DNF",km4_splits_ranks[[#This Row],[12 km]]+km4_splits_ranks[[#This Row],[12 - 16 ]])</f>
        <v>4.5728194444444439E-2</v>
      </c>
      <c r="AJ21" s="18">
        <f>IF(km4_splits_ranks[[#This Row],[16 -20 ]]="DNF","DNF",km4_splits_ranks[[#This Row],[16 km]]+km4_splits_ranks[[#This Row],[16 -20 ]])</f>
        <v>5.7415925925925919E-2</v>
      </c>
      <c r="AK21" s="18">
        <f>IF(km4_splits_ranks[[#This Row],[20 - 24 ]]="DNF","DNF",km4_splits_ranks[[#This Row],[20 km]]+km4_splits_ranks[[#This Row],[20 - 24 ]])</f>
        <v>6.9367962962962965E-2</v>
      </c>
      <c r="AL21" s="18">
        <f>IF(km4_splits_ranks[[#This Row],[24 - 28 ]]="DNF","DNF",km4_splits_ranks[[#This Row],[24 km]]+km4_splits_ranks[[#This Row],[24 - 28 ]])</f>
        <v>8.1614212962962965E-2</v>
      </c>
      <c r="AM21" s="18">
        <f>IF(km4_splits_ranks[[#This Row],[28 - 32 ]]="DNF","DNF",km4_splits_ranks[[#This Row],[28 km]]+km4_splits_ranks[[#This Row],[28 - 32 ]])</f>
        <v>9.4727766203703712E-2</v>
      </c>
      <c r="AN21" s="18">
        <f>IF(km4_splits_ranks[[#This Row],[32 - 36 ]]="DNF","DNF",km4_splits_ranks[[#This Row],[32 km]]+km4_splits_ranks[[#This Row],[32 - 36 ]])</f>
        <v>0.10858498842592594</v>
      </c>
      <c r="AO21" s="18">
        <f>IF(km4_splits_ranks[[#This Row],[36 - 40 ]]="DNF","DNF",km4_splits_ranks[[#This Row],[36 km]]+km4_splits_ranks[[#This Row],[36 - 40 ]])</f>
        <v>0.12303304398148149</v>
      </c>
      <c r="AP21" s="23">
        <f>IF(km4_splits_ranks[[#This Row],[40 - 42 ]]="DNF","DNF",km4_splits_ranks[[#This Row],[40 km]]+km4_splits_ranks[[#This Row],[40 - 42 ]])</f>
        <v>0.1302301388888889</v>
      </c>
      <c r="AQ21" s="48">
        <f>IF(km4_splits_ranks[[#This Row],[4 km]]="DNF","DNF",RANK(km4_splits_ranks[[#This Row],[4 km]],km4_splits_ranks[4 km],1))</f>
        <v>10</v>
      </c>
      <c r="AR21" s="49">
        <f>IF(km4_splits_ranks[[#This Row],[8 km]]="DNF","DNF",RANK(km4_splits_ranks[[#This Row],[8 km]],km4_splits_ranks[8 km],1))</f>
        <v>8</v>
      </c>
      <c r="AS21" s="49">
        <f>IF(km4_splits_ranks[[#This Row],[12 km]]="DNF","DNF",RANK(km4_splits_ranks[[#This Row],[12 km]],km4_splits_ranks[12 km],1))</f>
        <v>9</v>
      </c>
      <c r="AT21" s="49">
        <f>IF(km4_splits_ranks[[#This Row],[16 km]]="DNF","DNF",RANK(km4_splits_ranks[[#This Row],[16 km]],km4_splits_ranks[16 km],1))</f>
        <v>10</v>
      </c>
      <c r="AU21" s="49">
        <f>IF(km4_splits_ranks[[#This Row],[20 km]]="DNF","DNF",RANK(km4_splits_ranks[[#This Row],[20 km]],km4_splits_ranks[20 km],1))</f>
        <v>10</v>
      </c>
      <c r="AV21" s="49">
        <f>IF(km4_splits_ranks[[#This Row],[24 km]]="DNF","DNF",RANK(km4_splits_ranks[[#This Row],[24 km]],km4_splits_ranks[24 km],1))</f>
        <v>10</v>
      </c>
      <c r="AW21" s="49">
        <f>IF(km4_splits_ranks[[#This Row],[28 km]]="DNF","DNF",RANK(km4_splits_ranks[[#This Row],[28 km]],km4_splits_ranks[28 km],1))</f>
        <v>12</v>
      </c>
      <c r="AX21" s="49">
        <f>IF(km4_splits_ranks[[#This Row],[32 km]]="DNF","DNF",RANK(km4_splits_ranks[[#This Row],[32 km]],km4_splits_ranks[32 km],1))</f>
        <v>14</v>
      </c>
      <c r="AY21" s="49">
        <f>IF(km4_splits_ranks[[#This Row],[36 km]]="DNF","DNF",RANK(km4_splits_ranks[[#This Row],[36 km]],km4_splits_ranks[36 km],1))</f>
        <v>14</v>
      </c>
      <c r="AZ21" s="49">
        <f>IF(km4_splits_ranks[[#This Row],[40 km]]="DNF","DNF",RANK(km4_splits_ranks[[#This Row],[40 km]],km4_splits_ranks[40 km],1))</f>
        <v>16</v>
      </c>
      <c r="BA21" s="49">
        <f>IF(km4_splits_ranks[[#This Row],[42 km]]="DNF","DNF",RANK(km4_splits_ranks[[#This Row],[42 km]],km4_splits_ranks[42 km],1))</f>
        <v>16</v>
      </c>
    </row>
    <row r="22" spans="2:53" x14ac:dyDescent="0.2">
      <c r="B22" s="4">
        <f>laps_times[[#This Row],[poř]]</f>
        <v>17</v>
      </c>
      <c r="C22" s="1">
        <f>laps_times[[#This Row],[s.č.]]</f>
        <v>118</v>
      </c>
      <c r="D22" s="1" t="str">
        <f>laps_times[[#This Row],[jméno]]</f>
        <v>Vondrášek Martin</v>
      </c>
      <c r="E22" s="2">
        <f>laps_times[[#This Row],[roč]]</f>
        <v>1982</v>
      </c>
      <c r="F22" s="2" t="str">
        <f>laps_times[[#This Row],[kat]]</f>
        <v>M2</v>
      </c>
      <c r="G22" s="2">
        <f>laps_times[[#This Row],[poř_kat]]</f>
        <v>8</v>
      </c>
      <c r="H22" s="1" t="str">
        <f>IF(ISBLANK(laps_times[[#This Row],[klub]]),"-",laps_times[[#This Row],[klub]])</f>
        <v>TJ Jiskra Trebon</v>
      </c>
      <c r="I22" s="6">
        <f>laps_times[[#This Row],[celk. čas]]</f>
        <v>0.1342064236111111</v>
      </c>
      <c r="J22" s="29">
        <f>SUM(laps_times[[#This Row],[1]:[6]])</f>
        <v>1.2567916666666666E-2</v>
      </c>
      <c r="K22" s="30">
        <f>SUM(laps_times[[#This Row],[7]:[12]])</f>
        <v>1.2189861111111111E-2</v>
      </c>
      <c r="L22" s="30">
        <f>SUM(laps_times[[#This Row],[13]:[18]])</f>
        <v>1.2267893518518518E-2</v>
      </c>
      <c r="M22" s="30">
        <f>SUM(laps_times[[#This Row],[19]:[24]])</f>
        <v>1.2153900462962962E-2</v>
      </c>
      <c r="N22" s="30">
        <f>SUM(laps_times[[#This Row],[25]:[30]])</f>
        <v>1.2386226851851853E-2</v>
      </c>
      <c r="O22" s="30">
        <f>SUM(laps_times[[#This Row],[31]:[36]])</f>
        <v>1.2322337962962964E-2</v>
      </c>
      <c r="P22" s="30">
        <f>SUM(laps_times[[#This Row],[37]:[42]])</f>
        <v>1.2608715277777776E-2</v>
      </c>
      <c r="Q22" s="30">
        <f>SUM(laps_times[[#This Row],[43]:[48]])</f>
        <v>1.3220439814814815E-2</v>
      </c>
      <c r="R22" s="30">
        <f>SUM(laps_times[[#This Row],[49]:[54]])</f>
        <v>1.3612800925925924E-2</v>
      </c>
      <c r="S22" s="30">
        <f>SUM(laps_times[[#This Row],[55]:[60]])</f>
        <v>1.3916296296296295E-2</v>
      </c>
      <c r="T22" s="31">
        <f>SUM(laps_times[[#This Row],[61]:[63]])</f>
        <v>6.9600347222222225E-3</v>
      </c>
      <c r="U22" s="45">
        <f>IF(km4_splits_ranks[[#This Row],[0 - 4 ]]="DNF","DNF",RANK(km4_splits_ranks[[#This Row],[0 - 4 ]],km4_splits_ranks[0 - 4 ],1))</f>
        <v>23</v>
      </c>
      <c r="V22" s="46">
        <f>IF(km4_splits_ranks[[#This Row],[4 - 8 ]]="DNF","DNF",RANK(km4_splits_ranks[[#This Row],[4 - 8 ]],km4_splits_ranks[4 - 8 ],1))</f>
        <v>23</v>
      </c>
      <c r="W22" s="46">
        <f>IF(km4_splits_ranks[[#This Row],[8 - 12 ]]="DNF","DNF",RANK(km4_splits_ranks[[#This Row],[8 - 12 ]],km4_splits_ranks[8 - 12 ],1))</f>
        <v>23</v>
      </c>
      <c r="X22" s="46">
        <f>IF(km4_splits_ranks[[#This Row],[12 - 16 ]]="DNF","DNF",RANK(km4_splits_ranks[[#This Row],[12 - 16 ]],km4_splits_ranks[12 - 16 ],1))</f>
        <v>18</v>
      </c>
      <c r="Y22" s="46">
        <f>IF(km4_splits_ranks[[#This Row],[16 -20 ]]="DNF","DNF",RANK(km4_splits_ranks[[#This Row],[16 -20 ]],km4_splits_ranks[16 -20 ],1))</f>
        <v>19</v>
      </c>
      <c r="Z22" s="46">
        <f>IF(km4_splits_ranks[[#This Row],[20 - 24 ]]="DNF","DNF",RANK(km4_splits_ranks[[#This Row],[20 - 24 ]],km4_splits_ranks[20 - 24 ],1))</f>
        <v>17</v>
      </c>
      <c r="AA22" s="46">
        <f>IF(km4_splits_ranks[[#This Row],[24 - 28 ]]="DNF","DNF",RANK(km4_splits_ranks[[#This Row],[24 - 28 ]],km4_splits_ranks[24 - 28 ],1))</f>
        <v>19</v>
      </c>
      <c r="AB22" s="46">
        <f>IF(km4_splits_ranks[[#This Row],[28 - 32 ]]="DNF","DNF",RANK(km4_splits_ranks[[#This Row],[28 - 32 ]],km4_splits_ranks[28 - 32 ],1))</f>
        <v>25</v>
      </c>
      <c r="AC22" s="46">
        <f>IF(km4_splits_ranks[[#This Row],[32 - 36 ]]="DNF","DNF",RANK(km4_splits_ranks[[#This Row],[32 - 36 ]],km4_splits_ranks[32 - 36 ],1))</f>
        <v>27</v>
      </c>
      <c r="AD22" s="46">
        <f>IF(km4_splits_ranks[[#This Row],[36 - 40 ]]="DNF","DNF",RANK(km4_splits_ranks[[#This Row],[36 - 40 ]],km4_splits_ranks[36 - 40 ],1))</f>
        <v>30</v>
      </c>
      <c r="AE22" s="47">
        <f>IF(km4_splits_ranks[[#This Row],[40 - 42 ]]="DNF","DNF",RANK(km4_splits_ranks[[#This Row],[40 - 42 ]],km4_splits_ranks[40 - 42 ],1))</f>
        <v>34</v>
      </c>
      <c r="AF22" s="22">
        <f>km4_splits_ranks[[#This Row],[0 - 4 ]]</f>
        <v>1.2567916666666666E-2</v>
      </c>
      <c r="AG22" s="18">
        <f>IF(km4_splits_ranks[[#This Row],[4 - 8 ]]="DNF","DNF",km4_splits_ranks[[#This Row],[4 km]]+km4_splits_ranks[[#This Row],[4 - 8 ]])</f>
        <v>2.4757777777777778E-2</v>
      </c>
      <c r="AH22" s="18">
        <f>IF(km4_splits_ranks[[#This Row],[8 - 12 ]]="DNF","DNF",km4_splits_ranks[[#This Row],[8 km]]+km4_splits_ranks[[#This Row],[8 - 12 ]])</f>
        <v>3.7025671296296296E-2</v>
      </c>
      <c r="AI22" s="18">
        <f>IF(km4_splits_ranks[[#This Row],[12 - 16 ]]="DNF","DNF",km4_splits_ranks[[#This Row],[12 km]]+km4_splits_ranks[[#This Row],[12 - 16 ]])</f>
        <v>4.9179571759259258E-2</v>
      </c>
      <c r="AJ22" s="18">
        <f>IF(km4_splits_ranks[[#This Row],[16 -20 ]]="DNF","DNF",km4_splits_ranks[[#This Row],[16 km]]+km4_splits_ranks[[#This Row],[16 -20 ]])</f>
        <v>6.1565798611111111E-2</v>
      </c>
      <c r="AK22" s="18">
        <f>IF(km4_splits_ranks[[#This Row],[20 - 24 ]]="DNF","DNF",km4_splits_ranks[[#This Row],[20 km]]+km4_splits_ranks[[#This Row],[20 - 24 ]])</f>
        <v>7.3888136574074073E-2</v>
      </c>
      <c r="AL22" s="18">
        <f>IF(km4_splits_ranks[[#This Row],[24 - 28 ]]="DNF","DNF",km4_splits_ranks[[#This Row],[24 km]]+km4_splits_ranks[[#This Row],[24 - 28 ]])</f>
        <v>8.6496851851851853E-2</v>
      </c>
      <c r="AM22" s="18">
        <f>IF(km4_splits_ranks[[#This Row],[28 - 32 ]]="DNF","DNF",km4_splits_ranks[[#This Row],[28 km]]+km4_splits_ranks[[#This Row],[28 - 32 ]])</f>
        <v>9.9717291666666666E-2</v>
      </c>
      <c r="AN22" s="18">
        <f>IF(km4_splits_ranks[[#This Row],[32 - 36 ]]="DNF","DNF",km4_splits_ranks[[#This Row],[32 km]]+km4_splits_ranks[[#This Row],[32 - 36 ]])</f>
        <v>0.11333009259259259</v>
      </c>
      <c r="AO22" s="18">
        <f>IF(km4_splits_ranks[[#This Row],[36 - 40 ]]="DNF","DNF",km4_splits_ranks[[#This Row],[36 km]]+km4_splits_ranks[[#This Row],[36 - 40 ]])</f>
        <v>0.12724638888888889</v>
      </c>
      <c r="AP22" s="23">
        <f>IF(km4_splits_ranks[[#This Row],[40 - 42 ]]="DNF","DNF",km4_splits_ranks[[#This Row],[40 km]]+km4_splits_ranks[[#This Row],[40 - 42 ]])</f>
        <v>0.13420642361111113</v>
      </c>
      <c r="AQ22" s="48">
        <f>IF(km4_splits_ranks[[#This Row],[4 km]]="DNF","DNF",RANK(km4_splits_ranks[[#This Row],[4 km]],km4_splits_ranks[4 km],1))</f>
        <v>23</v>
      </c>
      <c r="AR22" s="49">
        <f>IF(km4_splits_ranks[[#This Row],[8 km]]="DNF","DNF",RANK(km4_splits_ranks[[#This Row],[8 km]],km4_splits_ranks[8 km],1))</f>
        <v>23</v>
      </c>
      <c r="AS22" s="49">
        <f>IF(km4_splits_ranks[[#This Row],[12 km]]="DNF","DNF",RANK(km4_splits_ranks[[#This Row],[12 km]],km4_splits_ranks[12 km],1))</f>
        <v>24</v>
      </c>
      <c r="AT22" s="49">
        <f>IF(km4_splits_ranks[[#This Row],[16 km]]="DNF","DNF",RANK(km4_splits_ranks[[#This Row],[16 km]],km4_splits_ranks[16 km],1))</f>
        <v>23</v>
      </c>
      <c r="AU22" s="49">
        <f>IF(km4_splits_ranks[[#This Row],[20 km]]="DNF","DNF",RANK(km4_splits_ranks[[#This Row],[20 km]],km4_splits_ranks[20 km],1))</f>
        <v>22</v>
      </c>
      <c r="AV22" s="49">
        <f>IF(km4_splits_ranks[[#This Row],[24 km]]="DNF","DNF",RANK(km4_splits_ranks[[#This Row],[24 km]],km4_splits_ranks[24 km],1))</f>
        <v>20</v>
      </c>
      <c r="AW22" s="49">
        <f>IF(km4_splits_ranks[[#This Row],[28 km]]="DNF","DNF",RANK(km4_splits_ranks[[#This Row],[28 km]],km4_splits_ranks[28 km],1))</f>
        <v>19</v>
      </c>
      <c r="AX22" s="49">
        <f>IF(km4_splits_ranks[[#This Row],[32 km]]="DNF","DNF",RANK(km4_splits_ranks[[#This Row],[32 km]],km4_splits_ranks[32 km],1))</f>
        <v>18</v>
      </c>
      <c r="AY22" s="49">
        <f>IF(km4_splits_ranks[[#This Row],[36 km]]="DNF","DNF",RANK(km4_splits_ranks[[#This Row],[36 km]],km4_splits_ranks[36 km],1))</f>
        <v>18</v>
      </c>
      <c r="AZ22" s="49">
        <f>IF(km4_splits_ranks[[#This Row],[40 km]]="DNF","DNF",RANK(km4_splits_ranks[[#This Row],[40 km]],km4_splits_ranks[40 km],1))</f>
        <v>17</v>
      </c>
      <c r="BA22" s="49">
        <f>IF(km4_splits_ranks[[#This Row],[42 km]]="DNF","DNF",RANK(km4_splits_ranks[[#This Row],[42 km]],km4_splits_ranks[42 km],1))</f>
        <v>17</v>
      </c>
    </row>
    <row r="23" spans="2:53" x14ac:dyDescent="0.2">
      <c r="B23" s="4">
        <f>laps_times[[#This Row],[poř]]</f>
        <v>18</v>
      </c>
      <c r="C23" s="1">
        <f>laps_times[[#This Row],[s.č.]]</f>
        <v>82</v>
      </c>
      <c r="D23" s="1" t="str">
        <f>laps_times[[#This Row],[jméno]]</f>
        <v>Konvalina Matěj</v>
      </c>
      <c r="E23" s="2">
        <f>laps_times[[#This Row],[roč]]</f>
        <v>1985</v>
      </c>
      <c r="F23" s="2" t="str">
        <f>laps_times[[#This Row],[kat]]</f>
        <v>M2</v>
      </c>
      <c r="G23" s="2">
        <f>laps_times[[#This Row],[poř_kat]]</f>
        <v>9</v>
      </c>
      <c r="H23" s="1" t="str">
        <f>IF(ISBLANK(laps_times[[#This Row],[klub]]),"-",laps_times[[#This Row],[klub]])</f>
        <v>-</v>
      </c>
      <c r="I23" s="6">
        <f>laps_times[[#This Row],[celk. čas]]</f>
        <v>0.13433045138888888</v>
      </c>
      <c r="J23" s="29">
        <f>SUM(laps_times[[#This Row],[1]:[6]])</f>
        <v>1.2110717592592591E-2</v>
      </c>
      <c r="K23" s="30">
        <f>SUM(laps_times[[#This Row],[7]:[12]])</f>
        <v>1.1898831018518517E-2</v>
      </c>
      <c r="L23" s="30">
        <f>SUM(laps_times[[#This Row],[13]:[18]])</f>
        <v>1.176408564814815E-2</v>
      </c>
      <c r="M23" s="30">
        <f>SUM(laps_times[[#This Row],[19]:[24]])</f>
        <v>1.1878518518518517E-2</v>
      </c>
      <c r="N23" s="30">
        <f>SUM(laps_times[[#This Row],[25]:[30]])</f>
        <v>1.2342835648148148E-2</v>
      </c>
      <c r="O23" s="30">
        <f>SUM(laps_times[[#This Row],[31]:[36]])</f>
        <v>1.243974537037037E-2</v>
      </c>
      <c r="P23" s="30">
        <f>SUM(laps_times[[#This Row],[37]:[42]])</f>
        <v>1.2840277777777777E-2</v>
      </c>
      <c r="Q23" s="30">
        <f>SUM(laps_times[[#This Row],[43]:[48]])</f>
        <v>1.3634016203703702E-2</v>
      </c>
      <c r="R23" s="30">
        <f>SUM(laps_times[[#This Row],[49]:[54]])</f>
        <v>1.3809537037037037E-2</v>
      </c>
      <c r="S23" s="30">
        <f>SUM(laps_times[[#This Row],[55]:[60]])</f>
        <v>1.4563576388888888E-2</v>
      </c>
      <c r="T23" s="31">
        <f>SUM(laps_times[[#This Row],[61]:[63]])</f>
        <v>7.0483101851851852E-3</v>
      </c>
      <c r="U23" s="45">
        <f>IF(km4_splits_ranks[[#This Row],[0 - 4 ]]="DNF","DNF",RANK(km4_splits_ranks[[#This Row],[0 - 4 ]],km4_splits_ranks[0 - 4 ],1))</f>
        <v>20</v>
      </c>
      <c r="V23" s="46">
        <f>IF(km4_splits_ranks[[#This Row],[4 - 8 ]]="DNF","DNF",RANK(km4_splits_ranks[[#This Row],[4 - 8 ]],km4_splits_ranks[4 - 8 ],1))</f>
        <v>20</v>
      </c>
      <c r="W23" s="46">
        <f>IF(km4_splits_ranks[[#This Row],[8 - 12 ]]="DNF","DNF",RANK(km4_splits_ranks[[#This Row],[8 - 12 ]],km4_splits_ranks[8 - 12 ],1))</f>
        <v>16</v>
      </c>
      <c r="X23" s="46">
        <f>IF(km4_splits_ranks[[#This Row],[12 - 16 ]]="DNF","DNF",RANK(km4_splits_ranks[[#This Row],[12 - 16 ]],km4_splits_ranks[12 - 16 ],1))</f>
        <v>15</v>
      </c>
      <c r="Y23" s="46">
        <f>IF(km4_splits_ranks[[#This Row],[16 -20 ]]="DNF","DNF",RANK(km4_splits_ranks[[#This Row],[16 -20 ]],km4_splits_ranks[16 -20 ],1))</f>
        <v>18</v>
      </c>
      <c r="Z23" s="46">
        <f>IF(km4_splits_ranks[[#This Row],[20 - 24 ]]="DNF","DNF",RANK(km4_splits_ranks[[#This Row],[20 - 24 ]],km4_splits_ranks[20 - 24 ],1))</f>
        <v>18</v>
      </c>
      <c r="AA23" s="46">
        <f>IF(km4_splits_ranks[[#This Row],[24 - 28 ]]="DNF","DNF",RANK(km4_splits_ranks[[#This Row],[24 - 28 ]],km4_splits_ranks[24 - 28 ],1))</f>
        <v>21</v>
      </c>
      <c r="AB23" s="46">
        <f>IF(km4_splits_ranks[[#This Row],[28 - 32 ]]="DNF","DNF",RANK(km4_splits_ranks[[#This Row],[28 - 32 ]],km4_splits_ranks[28 - 32 ],1))</f>
        <v>34</v>
      </c>
      <c r="AC23" s="46">
        <f>IF(km4_splits_ranks[[#This Row],[32 - 36 ]]="DNF","DNF",RANK(km4_splits_ranks[[#This Row],[32 - 36 ]],km4_splits_ranks[32 - 36 ],1))</f>
        <v>32</v>
      </c>
      <c r="AD23" s="46">
        <f>IF(km4_splits_ranks[[#This Row],[36 - 40 ]]="DNF","DNF",RANK(km4_splits_ranks[[#This Row],[36 - 40 ]],km4_splits_ranks[36 - 40 ],1))</f>
        <v>41</v>
      </c>
      <c r="AE23" s="47">
        <f>IF(km4_splits_ranks[[#This Row],[40 - 42 ]]="DNF","DNF",RANK(km4_splits_ranks[[#This Row],[40 - 42 ]],km4_splits_ranks[40 - 42 ],1))</f>
        <v>38</v>
      </c>
      <c r="AF23" s="22">
        <f>km4_splits_ranks[[#This Row],[0 - 4 ]]</f>
        <v>1.2110717592592591E-2</v>
      </c>
      <c r="AG23" s="18">
        <f>IF(km4_splits_ranks[[#This Row],[4 - 8 ]]="DNF","DNF",km4_splits_ranks[[#This Row],[4 km]]+km4_splits_ranks[[#This Row],[4 - 8 ]])</f>
        <v>2.4009548611111108E-2</v>
      </c>
      <c r="AH23" s="18">
        <f>IF(km4_splits_ranks[[#This Row],[8 - 12 ]]="DNF","DNF",km4_splits_ranks[[#This Row],[8 km]]+km4_splits_ranks[[#This Row],[8 - 12 ]])</f>
        <v>3.5773634259259258E-2</v>
      </c>
      <c r="AI23" s="18">
        <f>IF(km4_splits_ranks[[#This Row],[12 - 16 ]]="DNF","DNF",km4_splits_ranks[[#This Row],[12 km]]+km4_splits_ranks[[#This Row],[12 - 16 ]])</f>
        <v>4.7652152777777776E-2</v>
      </c>
      <c r="AJ23" s="18">
        <f>IF(km4_splits_ranks[[#This Row],[16 -20 ]]="DNF","DNF",km4_splits_ranks[[#This Row],[16 km]]+km4_splits_ranks[[#This Row],[16 -20 ]])</f>
        <v>5.9994988425925926E-2</v>
      </c>
      <c r="AK23" s="18">
        <f>IF(km4_splits_ranks[[#This Row],[20 - 24 ]]="DNF","DNF",km4_splits_ranks[[#This Row],[20 km]]+km4_splits_ranks[[#This Row],[20 - 24 ]])</f>
        <v>7.2434733796296294E-2</v>
      </c>
      <c r="AL23" s="18">
        <f>IF(km4_splits_ranks[[#This Row],[24 - 28 ]]="DNF","DNF",km4_splits_ranks[[#This Row],[24 km]]+km4_splits_ranks[[#This Row],[24 - 28 ]])</f>
        <v>8.5275011574074078E-2</v>
      </c>
      <c r="AM23" s="18">
        <f>IF(km4_splits_ranks[[#This Row],[28 - 32 ]]="DNF","DNF",km4_splits_ranks[[#This Row],[28 km]]+km4_splits_ranks[[#This Row],[28 - 32 ]])</f>
        <v>9.8909027777777783E-2</v>
      </c>
      <c r="AN23" s="18">
        <f>IF(km4_splits_ranks[[#This Row],[32 - 36 ]]="DNF","DNF",km4_splits_ranks[[#This Row],[32 km]]+km4_splits_ranks[[#This Row],[32 - 36 ]])</f>
        <v>0.11271856481481482</v>
      </c>
      <c r="AO23" s="18">
        <f>IF(km4_splits_ranks[[#This Row],[36 - 40 ]]="DNF","DNF",km4_splits_ranks[[#This Row],[36 km]]+km4_splits_ranks[[#This Row],[36 - 40 ]])</f>
        <v>0.12728214120370371</v>
      </c>
      <c r="AP23" s="23">
        <f>IF(km4_splits_ranks[[#This Row],[40 - 42 ]]="DNF","DNF",km4_splits_ranks[[#This Row],[40 km]]+km4_splits_ranks[[#This Row],[40 - 42 ]])</f>
        <v>0.13433045138888888</v>
      </c>
      <c r="AQ23" s="48">
        <f>IF(km4_splits_ranks[[#This Row],[4 km]]="DNF","DNF",RANK(km4_splits_ranks[[#This Row],[4 km]],km4_splits_ranks[4 km],1))</f>
        <v>20</v>
      </c>
      <c r="AR23" s="49">
        <f>IF(km4_splits_ranks[[#This Row],[8 km]]="DNF","DNF",RANK(km4_splits_ranks[[#This Row],[8 km]],km4_splits_ranks[8 km],1))</f>
        <v>19</v>
      </c>
      <c r="AS23" s="49">
        <f>IF(km4_splits_ranks[[#This Row],[12 km]]="DNF","DNF",RANK(km4_splits_ranks[[#This Row],[12 km]],km4_splits_ranks[12 km],1))</f>
        <v>18</v>
      </c>
      <c r="AT23" s="49">
        <f>IF(km4_splits_ranks[[#This Row],[16 km]]="DNF","DNF",RANK(km4_splits_ranks[[#This Row],[16 km]],km4_splits_ranks[16 km],1))</f>
        <v>17</v>
      </c>
      <c r="AU23" s="49">
        <f>IF(km4_splits_ranks[[#This Row],[20 km]]="DNF","DNF",RANK(km4_splits_ranks[[#This Row],[20 km]],km4_splits_ranks[20 km],1))</f>
        <v>17</v>
      </c>
      <c r="AV23" s="49">
        <f>IF(km4_splits_ranks[[#This Row],[24 km]]="DNF","DNF",RANK(km4_splits_ranks[[#This Row],[24 km]],km4_splits_ranks[24 km],1))</f>
        <v>17</v>
      </c>
      <c r="AW23" s="49">
        <f>IF(km4_splits_ranks[[#This Row],[28 km]]="DNF","DNF",RANK(km4_splits_ranks[[#This Row],[28 km]],km4_splits_ranks[28 km],1))</f>
        <v>16</v>
      </c>
      <c r="AX23" s="49">
        <f>IF(km4_splits_ranks[[#This Row],[32 km]]="DNF","DNF",RANK(km4_splits_ranks[[#This Row],[32 km]],km4_splits_ranks[32 km],1))</f>
        <v>17</v>
      </c>
      <c r="AY23" s="49">
        <f>IF(km4_splits_ranks[[#This Row],[36 km]]="DNF","DNF",RANK(km4_splits_ranks[[#This Row],[36 km]],km4_splits_ranks[36 km],1))</f>
        <v>17</v>
      </c>
      <c r="AZ23" s="49">
        <f>IF(km4_splits_ranks[[#This Row],[40 km]]="DNF","DNF",RANK(km4_splits_ranks[[#This Row],[40 km]],km4_splits_ranks[40 km],1))</f>
        <v>18</v>
      </c>
      <c r="BA23" s="49">
        <f>IF(km4_splits_ranks[[#This Row],[42 km]]="DNF","DNF",RANK(km4_splits_ranks[[#This Row],[42 km]],km4_splits_ranks[42 km],1))</f>
        <v>18</v>
      </c>
    </row>
    <row r="24" spans="2:53" x14ac:dyDescent="0.2">
      <c r="B24" s="4">
        <f>laps_times[[#This Row],[poř]]</f>
        <v>19</v>
      </c>
      <c r="C24" s="1">
        <f>laps_times[[#This Row],[s.č.]]</f>
        <v>62</v>
      </c>
      <c r="D24" s="1" t="str">
        <f>laps_times[[#This Row],[jméno]]</f>
        <v>Sedlák Pavel</v>
      </c>
      <c r="E24" s="2">
        <f>laps_times[[#This Row],[roč]]</f>
        <v>1971</v>
      </c>
      <c r="F24" s="2" t="str">
        <f>laps_times[[#This Row],[kat]]</f>
        <v>M3</v>
      </c>
      <c r="G24" s="2">
        <f>laps_times[[#This Row],[poř_kat]]</f>
        <v>9</v>
      </c>
      <c r="H24" s="1" t="str">
        <f>IF(ISBLANK(laps_times[[#This Row],[klub]]),"-",laps_times[[#This Row],[klub]])</f>
        <v>MK Seitl Ostrava</v>
      </c>
      <c r="I24" s="6">
        <f>laps_times[[#This Row],[celk. čas]]</f>
        <v>0.13448109953703705</v>
      </c>
      <c r="J24" s="29">
        <f>SUM(laps_times[[#This Row],[1]:[6]])</f>
        <v>1.2010185185185185E-2</v>
      </c>
      <c r="K24" s="30">
        <f>SUM(laps_times[[#This Row],[7]:[12]])</f>
        <v>1.1797881944444446E-2</v>
      </c>
      <c r="L24" s="30">
        <f>SUM(laps_times[[#This Row],[13]:[18]])</f>
        <v>1.2067499999999998E-2</v>
      </c>
      <c r="M24" s="30">
        <f>SUM(laps_times[[#This Row],[19]:[24]])</f>
        <v>1.2428078703703705E-2</v>
      </c>
      <c r="N24" s="30">
        <f>SUM(laps_times[[#This Row],[25]:[30]])</f>
        <v>1.2847893518518519E-2</v>
      </c>
      <c r="O24" s="30">
        <f>SUM(laps_times[[#This Row],[31]:[36]])</f>
        <v>1.3373356481481481E-2</v>
      </c>
      <c r="P24" s="30">
        <f>SUM(laps_times[[#This Row],[37]:[42]])</f>
        <v>1.2583321759259259E-2</v>
      </c>
      <c r="Q24" s="30">
        <f>SUM(laps_times[[#This Row],[43]:[48]])</f>
        <v>1.3157245370370369E-2</v>
      </c>
      <c r="R24" s="30">
        <f>SUM(laps_times[[#This Row],[49]:[54]])</f>
        <v>1.3681539351851853E-2</v>
      </c>
      <c r="S24" s="30">
        <f>SUM(laps_times[[#This Row],[55]:[60]])</f>
        <v>1.3843368055555555E-2</v>
      </c>
      <c r="T24" s="31">
        <f>SUM(laps_times[[#This Row],[61]:[63]])</f>
        <v>6.6907291666666669E-3</v>
      </c>
      <c r="U24" s="45">
        <f>IF(km4_splits_ranks[[#This Row],[0 - 4 ]]="DNF","DNF",RANK(km4_splits_ranks[[#This Row],[0 - 4 ]],km4_splits_ranks[0 - 4 ],1))</f>
        <v>17</v>
      </c>
      <c r="V24" s="46">
        <f>IF(km4_splits_ranks[[#This Row],[4 - 8 ]]="DNF","DNF",RANK(km4_splits_ranks[[#This Row],[4 - 8 ]],km4_splits_ranks[4 - 8 ],1))</f>
        <v>18</v>
      </c>
      <c r="W24" s="46">
        <f>IF(km4_splits_ranks[[#This Row],[8 - 12 ]]="DNF","DNF",RANK(km4_splits_ranks[[#This Row],[8 - 12 ]],km4_splits_ranks[8 - 12 ],1))</f>
        <v>20</v>
      </c>
      <c r="X24" s="46">
        <f>IF(km4_splits_ranks[[#This Row],[12 - 16 ]]="DNF","DNF",RANK(km4_splits_ranks[[#This Row],[12 - 16 ]],km4_splits_ranks[12 - 16 ],1))</f>
        <v>21</v>
      </c>
      <c r="Y24" s="46">
        <f>IF(km4_splits_ranks[[#This Row],[16 -20 ]]="DNF","DNF",RANK(km4_splits_ranks[[#This Row],[16 -20 ]],km4_splits_ranks[16 -20 ],1))</f>
        <v>28</v>
      </c>
      <c r="Z24" s="46">
        <f>IF(km4_splits_ranks[[#This Row],[20 - 24 ]]="DNF","DNF",RANK(km4_splits_ranks[[#This Row],[20 - 24 ]],km4_splits_ranks[20 - 24 ],1))</f>
        <v>37</v>
      </c>
      <c r="AA24" s="46">
        <f>IF(km4_splits_ranks[[#This Row],[24 - 28 ]]="DNF","DNF",RANK(km4_splits_ranks[[#This Row],[24 - 28 ]],km4_splits_ranks[24 - 28 ],1))</f>
        <v>18</v>
      </c>
      <c r="AB24" s="46">
        <f>IF(km4_splits_ranks[[#This Row],[28 - 32 ]]="DNF","DNF",RANK(km4_splits_ranks[[#This Row],[28 - 32 ]],km4_splits_ranks[28 - 32 ],1))</f>
        <v>22</v>
      </c>
      <c r="AC24" s="46">
        <f>IF(km4_splits_ranks[[#This Row],[32 - 36 ]]="DNF","DNF",RANK(km4_splits_ranks[[#This Row],[32 - 36 ]],km4_splits_ranks[32 - 36 ],1))</f>
        <v>29</v>
      </c>
      <c r="AD24" s="46">
        <f>IF(km4_splits_ranks[[#This Row],[36 - 40 ]]="DNF","DNF",RANK(km4_splits_ranks[[#This Row],[36 - 40 ]],km4_splits_ranks[36 - 40 ],1))</f>
        <v>29</v>
      </c>
      <c r="AE24" s="47">
        <f>IF(km4_splits_ranks[[#This Row],[40 - 42 ]]="DNF","DNF",RANK(km4_splits_ranks[[#This Row],[40 - 42 ]],km4_splits_ranks[40 - 42 ],1))</f>
        <v>24</v>
      </c>
      <c r="AF24" s="22">
        <f>km4_splits_ranks[[#This Row],[0 - 4 ]]</f>
        <v>1.2010185185185185E-2</v>
      </c>
      <c r="AG24" s="18">
        <f>IF(km4_splits_ranks[[#This Row],[4 - 8 ]]="DNF","DNF",km4_splits_ranks[[#This Row],[4 km]]+km4_splits_ranks[[#This Row],[4 - 8 ]])</f>
        <v>2.3808067129629629E-2</v>
      </c>
      <c r="AH24" s="18">
        <f>IF(km4_splits_ranks[[#This Row],[8 - 12 ]]="DNF","DNF",km4_splits_ranks[[#This Row],[8 km]]+km4_splits_ranks[[#This Row],[8 - 12 ]])</f>
        <v>3.5875567129629624E-2</v>
      </c>
      <c r="AI24" s="18">
        <f>IF(km4_splits_ranks[[#This Row],[12 - 16 ]]="DNF","DNF",km4_splits_ranks[[#This Row],[12 km]]+km4_splits_ranks[[#This Row],[12 - 16 ]])</f>
        <v>4.8303645833333325E-2</v>
      </c>
      <c r="AJ24" s="18">
        <f>IF(km4_splits_ranks[[#This Row],[16 -20 ]]="DNF","DNF",km4_splits_ranks[[#This Row],[16 km]]+km4_splits_ranks[[#This Row],[16 -20 ]])</f>
        <v>6.1151539351851844E-2</v>
      </c>
      <c r="AK24" s="18">
        <f>IF(km4_splits_ranks[[#This Row],[20 - 24 ]]="DNF","DNF",km4_splits_ranks[[#This Row],[20 km]]+km4_splits_ranks[[#This Row],[20 - 24 ]])</f>
        <v>7.4524895833333327E-2</v>
      </c>
      <c r="AL24" s="18">
        <f>IF(km4_splits_ranks[[#This Row],[24 - 28 ]]="DNF","DNF",km4_splits_ranks[[#This Row],[24 km]]+km4_splits_ranks[[#This Row],[24 - 28 ]])</f>
        <v>8.7108217592592588E-2</v>
      </c>
      <c r="AM24" s="18">
        <f>IF(km4_splits_ranks[[#This Row],[28 - 32 ]]="DNF","DNF",km4_splits_ranks[[#This Row],[28 km]]+km4_splits_ranks[[#This Row],[28 - 32 ]])</f>
        <v>0.10026546296296296</v>
      </c>
      <c r="AN24" s="18">
        <f>IF(km4_splits_ranks[[#This Row],[32 - 36 ]]="DNF","DNF",km4_splits_ranks[[#This Row],[32 km]]+km4_splits_ranks[[#This Row],[32 - 36 ]])</f>
        <v>0.1139470023148148</v>
      </c>
      <c r="AO24" s="18">
        <f>IF(km4_splits_ranks[[#This Row],[36 - 40 ]]="DNF","DNF",km4_splits_ranks[[#This Row],[36 km]]+km4_splits_ranks[[#This Row],[36 - 40 ]])</f>
        <v>0.12779037037037036</v>
      </c>
      <c r="AP24" s="23">
        <f>IF(km4_splits_ranks[[#This Row],[40 - 42 ]]="DNF","DNF",km4_splits_ranks[[#This Row],[40 km]]+km4_splits_ranks[[#This Row],[40 - 42 ]])</f>
        <v>0.13448109953703702</v>
      </c>
      <c r="AQ24" s="48">
        <f>IF(km4_splits_ranks[[#This Row],[4 km]]="DNF","DNF",RANK(km4_splits_ranks[[#This Row],[4 km]],km4_splits_ranks[4 km],1))</f>
        <v>17</v>
      </c>
      <c r="AR24" s="49">
        <f>IF(km4_splits_ranks[[#This Row],[8 km]]="DNF","DNF",RANK(km4_splits_ranks[[#This Row],[8 km]],km4_splits_ranks[8 km],1))</f>
        <v>17</v>
      </c>
      <c r="AS24" s="49">
        <f>IF(km4_splits_ranks[[#This Row],[12 km]]="DNF","DNF",RANK(km4_splits_ranks[[#This Row],[12 km]],km4_splits_ranks[12 km],1))</f>
        <v>19</v>
      </c>
      <c r="AT24" s="49">
        <f>IF(km4_splits_ranks[[#This Row],[16 km]]="DNF","DNF",RANK(km4_splits_ranks[[#This Row],[16 km]],km4_splits_ranks[16 km],1))</f>
        <v>19</v>
      </c>
      <c r="AU24" s="49">
        <f>IF(km4_splits_ranks[[#This Row],[20 km]]="DNF","DNF",RANK(km4_splits_ranks[[#This Row],[20 km]],km4_splits_ranks[20 km],1))</f>
        <v>19</v>
      </c>
      <c r="AV24" s="49">
        <f>IF(km4_splits_ranks[[#This Row],[24 km]]="DNF","DNF",RANK(km4_splits_ranks[[#This Row],[24 km]],km4_splits_ranks[24 km],1))</f>
        <v>22</v>
      </c>
      <c r="AW24" s="49">
        <f>IF(km4_splits_ranks[[#This Row],[28 km]]="DNF","DNF",RANK(km4_splits_ranks[[#This Row],[28 km]],km4_splits_ranks[28 km],1))</f>
        <v>20</v>
      </c>
      <c r="AX24" s="49">
        <f>IF(km4_splits_ranks[[#This Row],[32 km]]="DNF","DNF",RANK(km4_splits_ranks[[#This Row],[32 km]],km4_splits_ranks[32 km],1))</f>
        <v>19</v>
      </c>
      <c r="AY24" s="49">
        <f>IF(km4_splits_ranks[[#This Row],[36 km]]="DNF","DNF",RANK(km4_splits_ranks[[#This Row],[36 km]],km4_splits_ranks[36 km],1))</f>
        <v>20</v>
      </c>
      <c r="AZ24" s="49">
        <f>IF(km4_splits_ranks[[#This Row],[40 km]]="DNF","DNF",RANK(km4_splits_ranks[[#This Row],[40 km]],km4_splits_ranks[40 km],1))</f>
        <v>20</v>
      </c>
      <c r="BA24" s="49">
        <f>IF(km4_splits_ranks[[#This Row],[42 km]]="DNF","DNF",RANK(km4_splits_ranks[[#This Row],[42 km]],km4_splits_ranks[42 km],1))</f>
        <v>19</v>
      </c>
    </row>
    <row r="25" spans="2:53" x14ac:dyDescent="0.2">
      <c r="B25" s="4">
        <f>laps_times[[#This Row],[poř]]</f>
        <v>20</v>
      </c>
      <c r="C25" s="1">
        <f>laps_times[[#This Row],[s.č.]]</f>
        <v>108</v>
      </c>
      <c r="D25" s="1" t="str">
        <f>laps_times[[#This Row],[jméno]]</f>
        <v>Sedláček Aleš</v>
      </c>
      <c r="E25" s="2">
        <f>laps_times[[#This Row],[roč]]</f>
        <v>1976</v>
      </c>
      <c r="F25" s="2" t="str">
        <f>laps_times[[#This Row],[kat]]</f>
        <v>M3</v>
      </c>
      <c r="G25" s="2">
        <f>laps_times[[#This Row],[poř_kat]]</f>
        <v>10</v>
      </c>
      <c r="H25" s="1" t="str">
        <f>IF(ISBLANK(laps_times[[#This Row],[klub]]),"-",laps_times[[#This Row],[klub]])</f>
        <v>Sokol Přísnotice</v>
      </c>
      <c r="I25" s="6">
        <f>laps_times[[#This Row],[celk. čas]]</f>
        <v>0.13451939814814814</v>
      </c>
      <c r="J25" s="29">
        <f>SUM(laps_times[[#This Row],[1]:[6]])</f>
        <v>1.2271562500000001E-2</v>
      </c>
      <c r="K25" s="30">
        <f>SUM(laps_times[[#This Row],[7]:[12]])</f>
        <v>1.1964907407407408E-2</v>
      </c>
      <c r="L25" s="30">
        <f>SUM(laps_times[[#This Row],[13]:[18]])</f>
        <v>1.2247534722222222E-2</v>
      </c>
      <c r="M25" s="30">
        <f>SUM(laps_times[[#This Row],[19]:[24]])</f>
        <v>1.2452048611111112E-2</v>
      </c>
      <c r="N25" s="30">
        <f>SUM(laps_times[[#This Row],[25]:[30]])</f>
        <v>1.2445844907407409E-2</v>
      </c>
      <c r="O25" s="30">
        <f>SUM(laps_times[[#This Row],[31]:[36]])</f>
        <v>1.2822164351851852E-2</v>
      </c>
      <c r="P25" s="30">
        <f>SUM(laps_times[[#This Row],[37]:[42]])</f>
        <v>1.3214386574074071E-2</v>
      </c>
      <c r="Q25" s="30">
        <f>SUM(laps_times[[#This Row],[43]:[48]])</f>
        <v>1.3094108796296296E-2</v>
      </c>
      <c r="R25" s="30">
        <f>SUM(laps_times[[#This Row],[49]:[54]])</f>
        <v>1.3305439814814817E-2</v>
      </c>
      <c r="S25" s="30">
        <f>SUM(laps_times[[#This Row],[55]:[60]])</f>
        <v>1.3654201388888889E-2</v>
      </c>
      <c r="T25" s="31">
        <f>SUM(laps_times[[#This Row],[61]:[63]])</f>
        <v>7.0471990740740738E-3</v>
      </c>
      <c r="U25" s="45">
        <f>IF(km4_splits_ranks[[#This Row],[0 - 4 ]]="DNF","DNF",RANK(km4_splits_ranks[[#This Row],[0 - 4 ]],km4_splits_ranks[0 - 4 ],1))</f>
        <v>21</v>
      </c>
      <c r="V25" s="46">
        <f>IF(km4_splits_ranks[[#This Row],[4 - 8 ]]="DNF","DNF",RANK(km4_splits_ranks[[#This Row],[4 - 8 ]],km4_splits_ranks[4 - 8 ],1))</f>
        <v>21</v>
      </c>
      <c r="W25" s="46">
        <f>IF(km4_splits_ranks[[#This Row],[8 - 12 ]]="DNF","DNF",RANK(km4_splits_ranks[[#This Row],[8 - 12 ]],km4_splits_ranks[8 - 12 ],1))</f>
        <v>22</v>
      </c>
      <c r="X25" s="46">
        <f>IF(km4_splits_ranks[[#This Row],[12 - 16 ]]="DNF","DNF",RANK(km4_splits_ranks[[#This Row],[12 - 16 ]],km4_splits_ranks[12 - 16 ],1))</f>
        <v>22</v>
      </c>
      <c r="Y25" s="46">
        <f>IF(km4_splits_ranks[[#This Row],[16 -20 ]]="DNF","DNF",RANK(km4_splits_ranks[[#This Row],[16 -20 ]],km4_splits_ranks[16 -20 ],1))</f>
        <v>20</v>
      </c>
      <c r="Z25" s="46">
        <f>IF(km4_splits_ranks[[#This Row],[20 - 24 ]]="DNF","DNF",RANK(km4_splits_ranks[[#This Row],[20 - 24 ]],km4_splits_ranks[20 - 24 ],1))</f>
        <v>21</v>
      </c>
      <c r="AA25" s="46">
        <f>IF(km4_splits_ranks[[#This Row],[24 - 28 ]]="DNF","DNF",RANK(km4_splits_ranks[[#This Row],[24 - 28 ]],km4_splits_ranks[24 - 28 ],1))</f>
        <v>28</v>
      </c>
      <c r="AB25" s="46">
        <f>IF(km4_splits_ranks[[#This Row],[28 - 32 ]]="DNF","DNF",RANK(km4_splits_ranks[[#This Row],[28 - 32 ]],km4_splits_ranks[28 - 32 ],1))</f>
        <v>20</v>
      </c>
      <c r="AC25" s="46">
        <f>IF(km4_splits_ranks[[#This Row],[32 - 36 ]]="DNF","DNF",RANK(km4_splits_ranks[[#This Row],[32 - 36 ]],km4_splits_ranks[32 - 36 ],1))</f>
        <v>22</v>
      </c>
      <c r="AD25" s="46">
        <f>IF(km4_splits_ranks[[#This Row],[36 - 40 ]]="DNF","DNF",RANK(km4_splits_ranks[[#This Row],[36 - 40 ]],km4_splits_ranks[36 - 40 ],1))</f>
        <v>21</v>
      </c>
      <c r="AE25" s="47">
        <f>IF(km4_splits_ranks[[#This Row],[40 - 42 ]]="DNF","DNF",RANK(km4_splits_ranks[[#This Row],[40 - 42 ]],km4_splits_ranks[40 - 42 ],1))</f>
        <v>37</v>
      </c>
      <c r="AF25" s="22">
        <f>km4_splits_ranks[[#This Row],[0 - 4 ]]</f>
        <v>1.2271562500000001E-2</v>
      </c>
      <c r="AG25" s="18">
        <f>IF(km4_splits_ranks[[#This Row],[4 - 8 ]]="DNF","DNF",km4_splits_ranks[[#This Row],[4 km]]+km4_splits_ranks[[#This Row],[4 - 8 ]])</f>
        <v>2.423646990740741E-2</v>
      </c>
      <c r="AH25" s="18">
        <f>IF(km4_splits_ranks[[#This Row],[8 - 12 ]]="DNF","DNF",km4_splits_ranks[[#This Row],[8 km]]+km4_splits_ranks[[#This Row],[8 - 12 ]])</f>
        <v>3.6484004629629634E-2</v>
      </c>
      <c r="AI25" s="18">
        <f>IF(km4_splits_ranks[[#This Row],[12 - 16 ]]="DNF","DNF",km4_splits_ranks[[#This Row],[12 km]]+km4_splits_ranks[[#This Row],[12 - 16 ]])</f>
        <v>4.8936053240740747E-2</v>
      </c>
      <c r="AJ25" s="18">
        <f>IF(km4_splits_ranks[[#This Row],[16 -20 ]]="DNF","DNF",km4_splits_ranks[[#This Row],[16 km]]+km4_splits_ranks[[#This Row],[16 -20 ]])</f>
        <v>6.1381898148148158E-2</v>
      </c>
      <c r="AK25" s="18">
        <f>IF(km4_splits_ranks[[#This Row],[20 - 24 ]]="DNF","DNF",km4_splits_ranks[[#This Row],[20 km]]+km4_splits_ranks[[#This Row],[20 - 24 ]])</f>
        <v>7.4204062500000015E-2</v>
      </c>
      <c r="AL25" s="18">
        <f>IF(km4_splits_ranks[[#This Row],[24 - 28 ]]="DNF","DNF",km4_splits_ranks[[#This Row],[24 km]]+km4_splits_ranks[[#This Row],[24 - 28 ]])</f>
        <v>8.7418449074074089E-2</v>
      </c>
      <c r="AM25" s="18">
        <f>IF(km4_splits_ranks[[#This Row],[28 - 32 ]]="DNF","DNF",km4_splits_ranks[[#This Row],[28 km]]+km4_splits_ranks[[#This Row],[28 - 32 ]])</f>
        <v>0.10051255787037039</v>
      </c>
      <c r="AN25" s="18">
        <f>IF(km4_splits_ranks[[#This Row],[32 - 36 ]]="DNF","DNF",km4_splits_ranks[[#This Row],[32 km]]+km4_splits_ranks[[#This Row],[32 - 36 ]])</f>
        <v>0.1138179976851852</v>
      </c>
      <c r="AO25" s="18">
        <f>IF(km4_splits_ranks[[#This Row],[36 - 40 ]]="DNF","DNF",km4_splits_ranks[[#This Row],[36 km]]+km4_splits_ranks[[#This Row],[36 - 40 ]])</f>
        <v>0.12747219907407409</v>
      </c>
      <c r="AP25" s="23">
        <f>IF(km4_splits_ranks[[#This Row],[40 - 42 ]]="DNF","DNF",km4_splits_ranks[[#This Row],[40 km]]+km4_splits_ranks[[#This Row],[40 - 42 ]])</f>
        <v>0.13451939814814817</v>
      </c>
      <c r="AQ25" s="48">
        <f>IF(km4_splits_ranks[[#This Row],[4 km]]="DNF","DNF",RANK(km4_splits_ranks[[#This Row],[4 km]],km4_splits_ranks[4 km],1))</f>
        <v>21</v>
      </c>
      <c r="AR25" s="49">
        <f>IF(km4_splits_ranks[[#This Row],[8 km]]="DNF","DNF",RANK(km4_splits_ranks[[#This Row],[8 km]],km4_splits_ranks[8 km],1))</f>
        <v>21</v>
      </c>
      <c r="AS25" s="49">
        <f>IF(km4_splits_ranks[[#This Row],[12 km]]="DNF","DNF",RANK(km4_splits_ranks[[#This Row],[12 km]],km4_splits_ranks[12 km],1))</f>
        <v>20</v>
      </c>
      <c r="AT25" s="49">
        <f>IF(km4_splits_ranks[[#This Row],[16 km]]="DNF","DNF",RANK(km4_splits_ranks[[#This Row],[16 km]],km4_splits_ranks[16 km],1))</f>
        <v>20</v>
      </c>
      <c r="AU25" s="49">
        <f>IF(km4_splits_ranks[[#This Row],[20 km]]="DNF","DNF",RANK(km4_splits_ranks[[#This Row],[20 km]],km4_splits_ranks[20 km],1))</f>
        <v>21</v>
      </c>
      <c r="AV25" s="49">
        <f>IF(km4_splits_ranks[[#This Row],[24 km]]="DNF","DNF",RANK(km4_splits_ranks[[#This Row],[24 km]],km4_splits_ranks[24 km],1))</f>
        <v>21</v>
      </c>
      <c r="AW25" s="49">
        <f>IF(km4_splits_ranks[[#This Row],[28 km]]="DNF","DNF",RANK(km4_splits_ranks[[#This Row],[28 km]],km4_splits_ranks[28 km],1))</f>
        <v>21</v>
      </c>
      <c r="AX25" s="49">
        <f>IF(km4_splits_ranks[[#This Row],[32 km]]="DNF","DNF",RANK(km4_splits_ranks[[#This Row],[32 km]],km4_splits_ranks[32 km],1))</f>
        <v>20</v>
      </c>
      <c r="AY25" s="49">
        <f>IF(km4_splits_ranks[[#This Row],[36 km]]="DNF","DNF",RANK(km4_splits_ranks[[#This Row],[36 km]],km4_splits_ranks[36 km],1))</f>
        <v>19</v>
      </c>
      <c r="AZ25" s="49">
        <f>IF(km4_splits_ranks[[#This Row],[40 km]]="DNF","DNF",RANK(km4_splits_ranks[[#This Row],[40 km]],km4_splits_ranks[40 km],1))</f>
        <v>19</v>
      </c>
      <c r="BA25" s="49">
        <f>IF(km4_splits_ranks[[#This Row],[42 km]]="DNF","DNF",RANK(km4_splits_ranks[[#This Row],[42 km]],km4_splits_ranks[42 km],1))</f>
        <v>20</v>
      </c>
    </row>
    <row r="26" spans="2:53" x14ac:dyDescent="0.2">
      <c r="B26" s="4">
        <f>laps_times[[#This Row],[poř]]</f>
        <v>21</v>
      </c>
      <c r="C26" s="1">
        <f>laps_times[[#This Row],[s.č.]]</f>
        <v>79</v>
      </c>
      <c r="D26" s="1" t="str">
        <f>laps_times[[#This Row],[jméno]]</f>
        <v>Fürbach Martin</v>
      </c>
      <c r="E26" s="2">
        <f>laps_times[[#This Row],[roč]]</f>
        <v>1975</v>
      </c>
      <c r="F26" s="2" t="str">
        <f>laps_times[[#This Row],[kat]]</f>
        <v>M3</v>
      </c>
      <c r="G26" s="2">
        <f>laps_times[[#This Row],[poř_kat]]</f>
        <v>11</v>
      </c>
      <c r="H26" s="1" t="str">
        <f>IF(ISBLANK(laps_times[[#This Row],[klub]]),"-",laps_times[[#This Row],[klub]])</f>
        <v>-</v>
      </c>
      <c r="I26" s="6">
        <f>laps_times[[#This Row],[celk. čas]]</f>
        <v>0.1348779398148148</v>
      </c>
      <c r="J26" s="29">
        <f>SUM(laps_times[[#This Row],[1]:[6]])</f>
        <v>1.3097557870370371E-2</v>
      </c>
      <c r="K26" s="30">
        <f>SUM(laps_times[[#This Row],[7]:[12]])</f>
        <v>1.2502418981481482E-2</v>
      </c>
      <c r="L26" s="30">
        <f>SUM(laps_times[[#This Row],[13]:[18]])</f>
        <v>1.2520613425925926E-2</v>
      </c>
      <c r="M26" s="30">
        <f>SUM(laps_times[[#This Row],[19]:[24]])</f>
        <v>1.2415706018518517E-2</v>
      </c>
      <c r="N26" s="30">
        <f>SUM(laps_times[[#This Row],[25]:[30]])</f>
        <v>1.2631354166666667E-2</v>
      </c>
      <c r="O26" s="30">
        <f>SUM(laps_times[[#This Row],[31]:[36]])</f>
        <v>1.2540937499999998E-2</v>
      </c>
      <c r="P26" s="30">
        <f>SUM(laps_times[[#This Row],[37]:[42]])</f>
        <v>1.277758101851852E-2</v>
      </c>
      <c r="Q26" s="30">
        <f>SUM(laps_times[[#This Row],[43]:[48]])</f>
        <v>1.2839641203703704E-2</v>
      </c>
      <c r="R26" s="30">
        <f>SUM(laps_times[[#This Row],[49]:[54]])</f>
        <v>1.329603009259259E-2</v>
      </c>
      <c r="S26" s="30">
        <f>SUM(laps_times[[#This Row],[55]:[60]])</f>
        <v>1.3443599537037037E-2</v>
      </c>
      <c r="T26" s="31">
        <f>SUM(laps_times[[#This Row],[61]:[63]])</f>
        <v>6.8125000000000008E-3</v>
      </c>
      <c r="U26" s="45">
        <f>IF(km4_splits_ranks[[#This Row],[0 - 4 ]]="DNF","DNF",RANK(km4_splits_ranks[[#This Row],[0 - 4 ]],km4_splits_ranks[0 - 4 ],1))</f>
        <v>36</v>
      </c>
      <c r="V26" s="46">
        <f>IF(km4_splits_ranks[[#This Row],[4 - 8 ]]="DNF","DNF",RANK(km4_splits_ranks[[#This Row],[4 - 8 ]],km4_splits_ranks[4 - 8 ],1))</f>
        <v>29</v>
      </c>
      <c r="W26" s="46">
        <f>IF(km4_splits_ranks[[#This Row],[8 - 12 ]]="DNF","DNF",RANK(km4_splits_ranks[[#This Row],[8 - 12 ]],km4_splits_ranks[8 - 12 ],1))</f>
        <v>28</v>
      </c>
      <c r="X26" s="46">
        <f>IF(km4_splits_ranks[[#This Row],[12 - 16 ]]="DNF","DNF",RANK(km4_splits_ranks[[#This Row],[12 - 16 ]],km4_splits_ranks[12 - 16 ],1))</f>
        <v>20</v>
      </c>
      <c r="Y26" s="46">
        <f>IF(km4_splits_ranks[[#This Row],[16 -20 ]]="DNF","DNF",RANK(km4_splits_ranks[[#This Row],[16 -20 ]],km4_splits_ranks[16 -20 ],1))</f>
        <v>21</v>
      </c>
      <c r="Z26" s="46">
        <f>IF(km4_splits_ranks[[#This Row],[20 - 24 ]]="DNF","DNF",RANK(km4_splits_ranks[[#This Row],[20 - 24 ]],km4_splits_ranks[20 - 24 ],1))</f>
        <v>19</v>
      </c>
      <c r="AA26" s="46">
        <f>IF(km4_splits_ranks[[#This Row],[24 - 28 ]]="DNF","DNF",RANK(km4_splits_ranks[[#This Row],[24 - 28 ]],km4_splits_ranks[24 - 28 ],1))</f>
        <v>20</v>
      </c>
      <c r="AB26" s="46">
        <f>IF(km4_splits_ranks[[#This Row],[28 - 32 ]]="DNF","DNF",RANK(km4_splits_ranks[[#This Row],[28 - 32 ]],km4_splits_ranks[28 - 32 ],1))</f>
        <v>17</v>
      </c>
      <c r="AC26" s="46">
        <f>IF(km4_splits_ranks[[#This Row],[32 - 36 ]]="DNF","DNF",RANK(km4_splits_ranks[[#This Row],[32 - 36 ]],km4_splits_ranks[32 - 36 ],1))</f>
        <v>21</v>
      </c>
      <c r="AD26" s="46">
        <f>IF(km4_splits_ranks[[#This Row],[36 - 40 ]]="DNF","DNF",RANK(km4_splits_ranks[[#This Row],[36 - 40 ]],km4_splits_ranks[36 - 40 ],1))</f>
        <v>19</v>
      </c>
      <c r="AE26" s="47">
        <f>IF(km4_splits_ranks[[#This Row],[40 - 42 ]]="DNF","DNF",RANK(km4_splits_ranks[[#This Row],[40 - 42 ]],km4_splits_ranks[40 - 42 ],1))</f>
        <v>27</v>
      </c>
      <c r="AF26" s="22">
        <f>km4_splits_ranks[[#This Row],[0 - 4 ]]</f>
        <v>1.3097557870370371E-2</v>
      </c>
      <c r="AG26" s="18">
        <f>IF(km4_splits_ranks[[#This Row],[4 - 8 ]]="DNF","DNF",km4_splits_ranks[[#This Row],[4 km]]+km4_splits_ranks[[#This Row],[4 - 8 ]])</f>
        <v>2.5599976851851853E-2</v>
      </c>
      <c r="AH26" s="18">
        <f>IF(km4_splits_ranks[[#This Row],[8 - 12 ]]="DNF","DNF",km4_splits_ranks[[#This Row],[8 km]]+km4_splits_ranks[[#This Row],[8 - 12 ]])</f>
        <v>3.8120590277777783E-2</v>
      </c>
      <c r="AI26" s="18">
        <f>IF(km4_splits_ranks[[#This Row],[12 - 16 ]]="DNF","DNF",km4_splits_ranks[[#This Row],[12 km]]+km4_splits_ranks[[#This Row],[12 - 16 ]])</f>
        <v>5.0536296296296301E-2</v>
      </c>
      <c r="AJ26" s="18">
        <f>IF(km4_splits_ranks[[#This Row],[16 -20 ]]="DNF","DNF",km4_splits_ranks[[#This Row],[16 km]]+km4_splits_ranks[[#This Row],[16 -20 ]])</f>
        <v>6.3167650462962965E-2</v>
      </c>
      <c r="AK26" s="18">
        <f>IF(km4_splits_ranks[[#This Row],[20 - 24 ]]="DNF","DNF",km4_splits_ranks[[#This Row],[20 km]]+km4_splits_ranks[[#This Row],[20 - 24 ]])</f>
        <v>7.5708587962962967E-2</v>
      </c>
      <c r="AL26" s="18">
        <f>IF(km4_splits_ranks[[#This Row],[24 - 28 ]]="DNF","DNF",km4_splits_ranks[[#This Row],[24 km]]+km4_splits_ranks[[#This Row],[24 - 28 ]])</f>
        <v>8.8486168981481483E-2</v>
      </c>
      <c r="AM26" s="18">
        <f>IF(km4_splits_ranks[[#This Row],[28 - 32 ]]="DNF","DNF",km4_splits_ranks[[#This Row],[28 km]]+km4_splits_ranks[[#This Row],[28 - 32 ]])</f>
        <v>0.10132581018518519</v>
      </c>
      <c r="AN26" s="18">
        <f>IF(km4_splits_ranks[[#This Row],[32 - 36 ]]="DNF","DNF",km4_splits_ranks[[#This Row],[32 km]]+km4_splits_ranks[[#This Row],[32 - 36 ]])</f>
        <v>0.11462184027777778</v>
      </c>
      <c r="AO26" s="18">
        <f>IF(km4_splits_ranks[[#This Row],[36 - 40 ]]="DNF","DNF",km4_splits_ranks[[#This Row],[36 km]]+km4_splits_ranks[[#This Row],[36 - 40 ]])</f>
        <v>0.1280654398148148</v>
      </c>
      <c r="AP26" s="23">
        <f>IF(km4_splits_ranks[[#This Row],[40 - 42 ]]="DNF","DNF",km4_splits_ranks[[#This Row],[40 km]]+km4_splits_ranks[[#This Row],[40 - 42 ]])</f>
        <v>0.1348779398148148</v>
      </c>
      <c r="AQ26" s="48">
        <f>IF(km4_splits_ranks[[#This Row],[4 km]]="DNF","DNF",RANK(km4_splits_ranks[[#This Row],[4 km]],km4_splits_ranks[4 km],1))</f>
        <v>36</v>
      </c>
      <c r="AR26" s="49">
        <f>IF(km4_splits_ranks[[#This Row],[8 km]]="DNF","DNF",RANK(km4_splits_ranks[[#This Row],[8 km]],km4_splits_ranks[8 km],1))</f>
        <v>31</v>
      </c>
      <c r="AS26" s="49">
        <f>IF(km4_splits_ranks[[#This Row],[12 km]]="DNF","DNF",RANK(km4_splits_ranks[[#This Row],[12 km]],km4_splits_ranks[12 km],1))</f>
        <v>30</v>
      </c>
      <c r="AT26" s="49">
        <f>IF(km4_splits_ranks[[#This Row],[16 km]]="DNF","DNF",RANK(km4_splits_ranks[[#This Row],[16 km]],km4_splits_ranks[16 km],1))</f>
        <v>28</v>
      </c>
      <c r="AU26" s="49">
        <f>IF(km4_splits_ranks[[#This Row],[20 km]]="DNF","DNF",RANK(km4_splits_ranks[[#This Row],[20 km]],km4_splits_ranks[20 km],1))</f>
        <v>26</v>
      </c>
      <c r="AV26" s="49">
        <f>IF(km4_splits_ranks[[#This Row],[24 km]]="DNF","DNF",RANK(km4_splits_ranks[[#This Row],[24 km]],km4_splits_ranks[24 km],1))</f>
        <v>24</v>
      </c>
      <c r="AW26" s="49">
        <f>IF(km4_splits_ranks[[#This Row],[28 km]]="DNF","DNF",RANK(km4_splits_ranks[[#This Row],[28 km]],km4_splits_ranks[28 km],1))</f>
        <v>23</v>
      </c>
      <c r="AX26" s="49">
        <f>IF(km4_splits_ranks[[#This Row],[32 km]]="DNF","DNF",RANK(km4_splits_ranks[[#This Row],[32 km]],km4_splits_ranks[32 km],1))</f>
        <v>22</v>
      </c>
      <c r="AY26" s="49">
        <f>IF(km4_splits_ranks[[#This Row],[36 km]]="DNF","DNF",RANK(km4_splits_ranks[[#This Row],[36 km]],km4_splits_ranks[36 km],1))</f>
        <v>21</v>
      </c>
      <c r="AZ26" s="49">
        <f>IF(km4_splits_ranks[[#This Row],[40 km]]="DNF","DNF",RANK(km4_splits_ranks[[#This Row],[40 km]],km4_splits_ranks[40 km],1))</f>
        <v>21</v>
      </c>
      <c r="BA26" s="49">
        <f>IF(km4_splits_ranks[[#This Row],[42 km]]="DNF","DNF",RANK(km4_splits_ranks[[#This Row],[42 km]],km4_splits_ranks[42 km],1))</f>
        <v>21</v>
      </c>
    </row>
    <row r="27" spans="2:53" x14ac:dyDescent="0.2">
      <c r="B27" s="4">
        <f>laps_times[[#This Row],[poř]]</f>
        <v>22</v>
      </c>
      <c r="C27" s="1">
        <f>laps_times[[#This Row],[s.č.]]</f>
        <v>113</v>
      </c>
      <c r="D27" s="1" t="str">
        <f>laps_times[[#This Row],[jméno]]</f>
        <v>Horbaj Dušan</v>
      </c>
      <c r="E27" s="2">
        <f>laps_times[[#This Row],[roč]]</f>
        <v>1980</v>
      </c>
      <c r="F27" s="2" t="str">
        <f>laps_times[[#This Row],[kat]]</f>
        <v>M2</v>
      </c>
      <c r="G27" s="2">
        <f>laps_times[[#This Row],[poř_kat]]</f>
        <v>10</v>
      </c>
      <c r="H27" s="1" t="str">
        <f>IF(ISBLANK(laps_times[[#This Row],[klub]]),"-",laps_times[[#This Row],[klub]])</f>
        <v>SVP Kladno</v>
      </c>
      <c r="I27" s="6">
        <f>laps_times[[#This Row],[celk. čas]]</f>
        <v>0.13704843749999998</v>
      </c>
      <c r="J27" s="29">
        <f>SUM(laps_times[[#This Row],[1]:[6]])</f>
        <v>1.2591527777777778E-2</v>
      </c>
      <c r="K27" s="30">
        <f>SUM(laps_times[[#This Row],[7]:[12]])</f>
        <v>1.1871076388888888E-2</v>
      </c>
      <c r="L27" s="30">
        <f>SUM(laps_times[[#This Row],[13]:[18]])</f>
        <v>1.2088726851851851E-2</v>
      </c>
      <c r="M27" s="30">
        <f>SUM(laps_times[[#This Row],[19]:[24]])</f>
        <v>1.2626307870370369E-2</v>
      </c>
      <c r="N27" s="30">
        <f>SUM(laps_times[[#This Row],[25]:[30]])</f>
        <v>1.292238425925926E-2</v>
      </c>
      <c r="O27" s="30">
        <f>SUM(laps_times[[#This Row],[31]:[36]])</f>
        <v>1.3608506944444444E-2</v>
      </c>
      <c r="P27" s="30">
        <f>SUM(laps_times[[#This Row],[37]:[42]])</f>
        <v>1.380945601851852E-2</v>
      </c>
      <c r="Q27" s="30">
        <f>SUM(laps_times[[#This Row],[43]:[48]])</f>
        <v>1.3638240740740742E-2</v>
      </c>
      <c r="R27" s="30">
        <f>SUM(laps_times[[#This Row],[49]:[54]])</f>
        <v>1.350517361111111E-2</v>
      </c>
      <c r="S27" s="30">
        <f>SUM(laps_times[[#This Row],[55]:[60]])</f>
        <v>1.3721226851851851E-2</v>
      </c>
      <c r="T27" s="31">
        <f>SUM(laps_times[[#This Row],[61]:[63]])</f>
        <v>6.6658101851851843E-3</v>
      </c>
      <c r="U27" s="45">
        <f>IF(km4_splits_ranks[[#This Row],[0 - 4 ]]="DNF","DNF",RANK(km4_splits_ranks[[#This Row],[0 - 4 ]],km4_splits_ranks[0 - 4 ],1))</f>
        <v>24</v>
      </c>
      <c r="V27" s="46">
        <f>IF(km4_splits_ranks[[#This Row],[4 - 8 ]]="DNF","DNF",RANK(km4_splits_ranks[[#This Row],[4 - 8 ]],km4_splits_ranks[4 - 8 ],1))</f>
        <v>19</v>
      </c>
      <c r="W27" s="46">
        <f>IF(km4_splits_ranks[[#This Row],[8 - 12 ]]="DNF","DNF",RANK(km4_splits_ranks[[#This Row],[8 - 12 ]],km4_splits_ranks[8 - 12 ],1))</f>
        <v>21</v>
      </c>
      <c r="X27" s="46">
        <f>IF(km4_splits_ranks[[#This Row],[12 - 16 ]]="DNF","DNF",RANK(km4_splits_ranks[[#This Row],[12 - 16 ]],km4_splits_ranks[12 - 16 ],1))</f>
        <v>28</v>
      </c>
      <c r="Y27" s="46">
        <f>IF(km4_splits_ranks[[#This Row],[16 -20 ]]="DNF","DNF",RANK(km4_splits_ranks[[#This Row],[16 -20 ]],km4_splits_ranks[16 -20 ],1))</f>
        <v>33</v>
      </c>
      <c r="Z27" s="46">
        <f>IF(km4_splits_ranks[[#This Row],[20 - 24 ]]="DNF","DNF",RANK(km4_splits_ranks[[#This Row],[20 - 24 ]],km4_splits_ranks[20 - 24 ],1))</f>
        <v>45</v>
      </c>
      <c r="AA27" s="46">
        <f>IF(km4_splits_ranks[[#This Row],[24 - 28 ]]="DNF","DNF",RANK(km4_splits_ranks[[#This Row],[24 - 28 ]],km4_splits_ranks[24 - 28 ],1))</f>
        <v>43</v>
      </c>
      <c r="AB27" s="46">
        <f>IF(km4_splits_ranks[[#This Row],[28 - 32 ]]="DNF","DNF",RANK(km4_splits_ranks[[#This Row],[28 - 32 ]],km4_splits_ranks[28 - 32 ],1))</f>
        <v>35</v>
      </c>
      <c r="AC27" s="46">
        <f>IF(km4_splits_ranks[[#This Row],[32 - 36 ]]="DNF","DNF",RANK(km4_splits_ranks[[#This Row],[32 - 36 ]],km4_splits_ranks[32 - 36 ],1))</f>
        <v>24</v>
      </c>
      <c r="AD27" s="46">
        <f>IF(km4_splits_ranks[[#This Row],[36 - 40 ]]="DNF","DNF",RANK(km4_splits_ranks[[#This Row],[36 - 40 ]],km4_splits_ranks[36 - 40 ],1))</f>
        <v>23</v>
      </c>
      <c r="AE27" s="47">
        <f>IF(km4_splits_ranks[[#This Row],[40 - 42 ]]="DNF","DNF",RANK(km4_splits_ranks[[#This Row],[40 - 42 ]],km4_splits_ranks[40 - 42 ],1))</f>
        <v>22</v>
      </c>
      <c r="AF27" s="22">
        <f>km4_splits_ranks[[#This Row],[0 - 4 ]]</f>
        <v>1.2591527777777778E-2</v>
      </c>
      <c r="AG27" s="18">
        <f>IF(km4_splits_ranks[[#This Row],[4 - 8 ]]="DNF","DNF",km4_splits_ranks[[#This Row],[4 km]]+km4_splits_ranks[[#This Row],[4 - 8 ]])</f>
        <v>2.4462604166666665E-2</v>
      </c>
      <c r="AH27" s="18">
        <f>IF(km4_splits_ranks[[#This Row],[8 - 12 ]]="DNF","DNF",km4_splits_ranks[[#This Row],[8 km]]+km4_splits_ranks[[#This Row],[8 - 12 ]])</f>
        <v>3.6551331018518513E-2</v>
      </c>
      <c r="AI27" s="18">
        <f>IF(km4_splits_ranks[[#This Row],[12 - 16 ]]="DNF","DNF",km4_splits_ranks[[#This Row],[12 km]]+km4_splits_ranks[[#This Row],[12 - 16 ]])</f>
        <v>4.9177638888888882E-2</v>
      </c>
      <c r="AJ27" s="18">
        <f>IF(km4_splits_ranks[[#This Row],[16 -20 ]]="DNF","DNF",km4_splits_ranks[[#This Row],[16 km]]+km4_splits_ranks[[#This Row],[16 -20 ]])</f>
        <v>6.2100023148148144E-2</v>
      </c>
      <c r="AK27" s="18">
        <f>IF(km4_splits_ranks[[#This Row],[20 - 24 ]]="DNF","DNF",km4_splits_ranks[[#This Row],[20 km]]+km4_splits_ranks[[#This Row],[20 - 24 ]])</f>
        <v>7.5708530092592582E-2</v>
      </c>
      <c r="AL27" s="18">
        <f>IF(km4_splits_ranks[[#This Row],[24 - 28 ]]="DNF","DNF",km4_splits_ranks[[#This Row],[24 km]]+km4_splits_ranks[[#This Row],[24 - 28 ]])</f>
        <v>8.95179861111111E-2</v>
      </c>
      <c r="AM27" s="18">
        <f>IF(km4_splits_ranks[[#This Row],[28 - 32 ]]="DNF","DNF",km4_splits_ranks[[#This Row],[28 km]]+km4_splits_ranks[[#This Row],[28 - 32 ]])</f>
        <v>0.10315622685185184</v>
      </c>
      <c r="AN27" s="18">
        <f>IF(km4_splits_ranks[[#This Row],[32 - 36 ]]="DNF","DNF",km4_splits_ranks[[#This Row],[32 km]]+km4_splits_ranks[[#This Row],[32 - 36 ]])</f>
        <v>0.11666140046296296</v>
      </c>
      <c r="AO27" s="18">
        <f>IF(km4_splits_ranks[[#This Row],[36 - 40 ]]="DNF","DNF",km4_splits_ranks[[#This Row],[36 km]]+km4_splits_ranks[[#This Row],[36 - 40 ]])</f>
        <v>0.13038262731481481</v>
      </c>
      <c r="AP27" s="23">
        <f>IF(km4_splits_ranks[[#This Row],[40 - 42 ]]="DNF","DNF",km4_splits_ranks[[#This Row],[40 km]]+km4_splits_ranks[[#This Row],[40 - 42 ]])</f>
        <v>0.13704843750000001</v>
      </c>
      <c r="AQ27" s="48">
        <f>IF(km4_splits_ranks[[#This Row],[4 km]]="DNF","DNF",RANK(km4_splits_ranks[[#This Row],[4 km]],km4_splits_ranks[4 km],1))</f>
        <v>24</v>
      </c>
      <c r="AR27" s="49">
        <f>IF(km4_splits_ranks[[#This Row],[8 km]]="DNF","DNF",RANK(km4_splits_ranks[[#This Row],[8 km]],km4_splits_ranks[8 km],1))</f>
        <v>22</v>
      </c>
      <c r="AS27" s="49">
        <f>IF(km4_splits_ranks[[#This Row],[12 km]]="DNF","DNF",RANK(km4_splits_ranks[[#This Row],[12 km]],km4_splits_ranks[12 km],1))</f>
        <v>21</v>
      </c>
      <c r="AT27" s="49">
        <f>IF(km4_splits_ranks[[#This Row],[16 km]]="DNF","DNF",RANK(km4_splits_ranks[[#This Row],[16 km]],km4_splits_ranks[16 km],1))</f>
        <v>22</v>
      </c>
      <c r="AU27" s="49">
        <f>IF(km4_splits_ranks[[#This Row],[20 km]]="DNF","DNF",RANK(km4_splits_ranks[[#This Row],[20 km]],km4_splits_ranks[20 km],1))</f>
        <v>23</v>
      </c>
      <c r="AV27" s="49">
        <f>IF(km4_splits_ranks[[#This Row],[24 km]]="DNF","DNF",RANK(km4_splits_ranks[[#This Row],[24 km]],km4_splits_ranks[24 km],1))</f>
        <v>23</v>
      </c>
      <c r="AW27" s="49">
        <f>IF(km4_splits_ranks[[#This Row],[28 km]]="DNF","DNF",RANK(km4_splits_ranks[[#This Row],[28 km]],km4_splits_ranks[28 km],1))</f>
        <v>25</v>
      </c>
      <c r="AX27" s="49">
        <f>IF(km4_splits_ranks[[#This Row],[32 km]]="DNF","DNF",RANK(km4_splits_ranks[[#This Row],[32 km]],km4_splits_ranks[32 km],1))</f>
        <v>24</v>
      </c>
      <c r="AY27" s="49">
        <f>IF(km4_splits_ranks[[#This Row],[36 km]]="DNF","DNF",RANK(km4_splits_ranks[[#This Row],[36 km]],km4_splits_ranks[36 km],1))</f>
        <v>24</v>
      </c>
      <c r="AZ27" s="49">
        <f>IF(km4_splits_ranks[[#This Row],[40 km]]="DNF","DNF",RANK(km4_splits_ranks[[#This Row],[40 km]],km4_splits_ranks[40 km],1))</f>
        <v>22</v>
      </c>
      <c r="BA27" s="49">
        <f>IF(km4_splits_ranks[[#This Row],[42 km]]="DNF","DNF",RANK(km4_splits_ranks[[#This Row],[42 km]],km4_splits_ranks[42 km],1))</f>
        <v>22</v>
      </c>
    </row>
    <row r="28" spans="2:53" x14ac:dyDescent="0.2">
      <c r="B28" s="4">
        <f>laps_times[[#This Row],[poř]]</f>
        <v>23</v>
      </c>
      <c r="C28" s="1">
        <f>laps_times[[#This Row],[s.č.]]</f>
        <v>57</v>
      </c>
      <c r="D28" s="1" t="str">
        <f>laps_times[[#This Row],[jméno]]</f>
        <v>Zbíralová Radka</v>
      </c>
      <c r="E28" s="2">
        <f>laps_times[[#This Row],[roč]]</f>
        <v>1972</v>
      </c>
      <c r="F28" s="2" t="str">
        <f>laps_times[[#This Row],[kat]]</f>
        <v>Z2</v>
      </c>
      <c r="G28" s="2">
        <f>laps_times[[#This Row],[poř_kat]]</f>
        <v>1</v>
      </c>
      <c r="H28" s="1" t="str">
        <f>IF(ISBLANK(laps_times[[#This Row],[klub]]),"-",laps_times[[#This Row],[klub]])</f>
        <v>MK Kladno</v>
      </c>
      <c r="I28" s="6">
        <f>laps_times[[#This Row],[celk. čas]]</f>
        <v>0.13714805555555556</v>
      </c>
      <c r="J28" s="29">
        <f>SUM(laps_times[[#This Row],[1]:[6]])</f>
        <v>1.3458391203703705E-2</v>
      </c>
      <c r="K28" s="30">
        <f>SUM(laps_times[[#This Row],[7]:[12]])</f>
        <v>1.2769618055555557E-2</v>
      </c>
      <c r="L28" s="30">
        <f>SUM(laps_times[[#This Row],[13]:[18]])</f>
        <v>1.2617696759259259E-2</v>
      </c>
      <c r="M28" s="30">
        <f>SUM(laps_times[[#This Row],[19]:[24]])</f>
        <v>1.27371875E-2</v>
      </c>
      <c r="N28" s="30">
        <f>SUM(laps_times[[#This Row],[25]:[30]])</f>
        <v>1.2815879629629628E-2</v>
      </c>
      <c r="O28" s="30">
        <f>SUM(laps_times[[#This Row],[31]:[36]])</f>
        <v>1.3003460648148148E-2</v>
      </c>
      <c r="P28" s="30">
        <f>SUM(laps_times[[#This Row],[37]:[42]])</f>
        <v>1.2898935185185185E-2</v>
      </c>
      <c r="Q28" s="30">
        <f>SUM(laps_times[[#This Row],[43]:[48]])</f>
        <v>1.3163344907407407E-2</v>
      </c>
      <c r="R28" s="30">
        <f>SUM(laps_times[[#This Row],[49]:[54]])</f>
        <v>1.3323206018518517E-2</v>
      </c>
      <c r="S28" s="30">
        <f>SUM(laps_times[[#This Row],[55]:[60]])</f>
        <v>1.3678414351851853E-2</v>
      </c>
      <c r="T28" s="31">
        <f>SUM(laps_times[[#This Row],[61]:[63]])</f>
        <v>6.681921296296296E-3</v>
      </c>
      <c r="U28" s="45">
        <f>IF(km4_splits_ranks[[#This Row],[0 - 4 ]]="DNF","DNF",RANK(km4_splits_ranks[[#This Row],[0 - 4 ]],km4_splits_ranks[0 - 4 ],1))</f>
        <v>42</v>
      </c>
      <c r="V28" s="46">
        <f>IF(km4_splits_ranks[[#This Row],[4 - 8 ]]="DNF","DNF",RANK(km4_splits_ranks[[#This Row],[4 - 8 ]],km4_splits_ranks[4 - 8 ],1))</f>
        <v>35</v>
      </c>
      <c r="W28" s="46">
        <f>IF(km4_splits_ranks[[#This Row],[8 - 12 ]]="DNF","DNF",RANK(km4_splits_ranks[[#This Row],[8 - 12 ]],km4_splits_ranks[8 - 12 ],1))</f>
        <v>31</v>
      </c>
      <c r="X28" s="46">
        <f>IF(km4_splits_ranks[[#This Row],[12 - 16 ]]="DNF","DNF",RANK(km4_splits_ranks[[#This Row],[12 - 16 ]],km4_splits_ranks[12 - 16 ],1))</f>
        <v>29</v>
      </c>
      <c r="Y28" s="46">
        <f>IF(km4_splits_ranks[[#This Row],[16 -20 ]]="DNF","DNF",RANK(km4_splits_ranks[[#This Row],[16 -20 ]],km4_splits_ranks[16 -20 ],1))</f>
        <v>27</v>
      </c>
      <c r="Z28" s="46">
        <f>IF(km4_splits_ranks[[#This Row],[20 - 24 ]]="DNF","DNF",RANK(km4_splits_ranks[[#This Row],[20 - 24 ]],km4_splits_ranks[20 - 24 ],1))</f>
        <v>26</v>
      </c>
      <c r="AA28" s="46">
        <f>IF(km4_splits_ranks[[#This Row],[24 - 28 ]]="DNF","DNF",RANK(km4_splits_ranks[[#This Row],[24 - 28 ]],km4_splits_ranks[24 - 28 ],1))</f>
        <v>22</v>
      </c>
      <c r="AB28" s="46">
        <f>IF(km4_splits_ranks[[#This Row],[28 - 32 ]]="DNF","DNF",RANK(km4_splits_ranks[[#This Row],[28 - 32 ]],km4_splits_ranks[28 - 32 ],1))</f>
        <v>23</v>
      </c>
      <c r="AC28" s="46">
        <f>IF(km4_splits_ranks[[#This Row],[32 - 36 ]]="DNF","DNF",RANK(km4_splits_ranks[[#This Row],[32 - 36 ]],km4_splits_ranks[32 - 36 ],1))</f>
        <v>23</v>
      </c>
      <c r="AD28" s="46">
        <f>IF(km4_splits_ranks[[#This Row],[36 - 40 ]]="DNF","DNF",RANK(km4_splits_ranks[[#This Row],[36 - 40 ]],km4_splits_ranks[36 - 40 ],1))</f>
        <v>22</v>
      </c>
      <c r="AE28" s="47">
        <f>IF(km4_splits_ranks[[#This Row],[40 - 42 ]]="DNF","DNF",RANK(km4_splits_ranks[[#This Row],[40 - 42 ]],km4_splits_ranks[40 - 42 ],1))</f>
        <v>23</v>
      </c>
      <c r="AF28" s="22">
        <f>km4_splits_ranks[[#This Row],[0 - 4 ]]</f>
        <v>1.3458391203703705E-2</v>
      </c>
      <c r="AG28" s="18">
        <f>IF(km4_splits_ranks[[#This Row],[4 - 8 ]]="DNF","DNF",km4_splits_ranks[[#This Row],[4 km]]+km4_splits_ranks[[#This Row],[4 - 8 ]])</f>
        <v>2.6228009259259263E-2</v>
      </c>
      <c r="AH28" s="18">
        <f>IF(km4_splits_ranks[[#This Row],[8 - 12 ]]="DNF","DNF",km4_splits_ranks[[#This Row],[8 km]]+km4_splits_ranks[[#This Row],[8 - 12 ]])</f>
        <v>3.8845706018518521E-2</v>
      </c>
      <c r="AI28" s="18">
        <f>IF(km4_splits_ranks[[#This Row],[12 - 16 ]]="DNF","DNF",km4_splits_ranks[[#This Row],[12 km]]+km4_splits_ranks[[#This Row],[12 - 16 ]])</f>
        <v>5.1582893518518524E-2</v>
      </c>
      <c r="AJ28" s="18">
        <f>IF(km4_splits_ranks[[#This Row],[16 -20 ]]="DNF","DNF",km4_splits_ranks[[#This Row],[16 km]]+km4_splits_ranks[[#This Row],[16 -20 ]])</f>
        <v>6.4398773148148153E-2</v>
      </c>
      <c r="AK28" s="18">
        <f>IF(km4_splits_ranks[[#This Row],[20 - 24 ]]="DNF","DNF",km4_splits_ranks[[#This Row],[20 km]]+km4_splits_ranks[[#This Row],[20 - 24 ]])</f>
        <v>7.7402233796296294E-2</v>
      </c>
      <c r="AL28" s="18">
        <f>IF(km4_splits_ranks[[#This Row],[24 - 28 ]]="DNF","DNF",km4_splits_ranks[[#This Row],[24 km]]+km4_splits_ranks[[#This Row],[24 - 28 ]])</f>
        <v>9.0301168981481481E-2</v>
      </c>
      <c r="AM28" s="18">
        <f>IF(km4_splits_ranks[[#This Row],[28 - 32 ]]="DNF","DNF",km4_splits_ranks[[#This Row],[28 km]]+km4_splits_ranks[[#This Row],[28 - 32 ]])</f>
        <v>0.10346451388888889</v>
      </c>
      <c r="AN28" s="18">
        <f>IF(km4_splits_ranks[[#This Row],[32 - 36 ]]="DNF","DNF",km4_splits_ranks[[#This Row],[32 km]]+km4_splits_ranks[[#This Row],[32 - 36 ]])</f>
        <v>0.11678771990740741</v>
      </c>
      <c r="AO28" s="18">
        <f>IF(km4_splits_ranks[[#This Row],[36 - 40 ]]="DNF","DNF",km4_splits_ranks[[#This Row],[36 km]]+km4_splits_ranks[[#This Row],[36 - 40 ]])</f>
        <v>0.13046613425925926</v>
      </c>
      <c r="AP28" s="23">
        <f>IF(km4_splits_ranks[[#This Row],[40 - 42 ]]="DNF","DNF",km4_splits_ranks[[#This Row],[40 km]]+km4_splits_ranks[[#This Row],[40 - 42 ]])</f>
        <v>0.13714805555555556</v>
      </c>
      <c r="AQ28" s="48">
        <f>IF(km4_splits_ranks[[#This Row],[4 km]]="DNF","DNF",RANK(km4_splits_ranks[[#This Row],[4 km]],km4_splits_ranks[4 km],1))</f>
        <v>42</v>
      </c>
      <c r="AR28" s="49">
        <f>IF(km4_splits_ranks[[#This Row],[8 km]]="DNF","DNF",RANK(km4_splits_ranks[[#This Row],[8 km]],km4_splits_ranks[8 km],1))</f>
        <v>40</v>
      </c>
      <c r="AS28" s="49">
        <f>IF(km4_splits_ranks[[#This Row],[12 km]]="DNF","DNF",RANK(km4_splits_ranks[[#This Row],[12 km]],km4_splits_ranks[12 km],1))</f>
        <v>33</v>
      </c>
      <c r="AT28" s="49">
        <f>IF(km4_splits_ranks[[#This Row],[16 km]]="DNF","DNF",RANK(km4_splits_ranks[[#This Row],[16 km]],km4_splits_ranks[16 km],1))</f>
        <v>33</v>
      </c>
      <c r="AU28" s="49">
        <f>IF(km4_splits_ranks[[#This Row],[20 km]]="DNF","DNF",RANK(km4_splits_ranks[[#This Row],[20 km]],km4_splits_ranks[20 km],1))</f>
        <v>33</v>
      </c>
      <c r="AV28" s="49">
        <f>IF(km4_splits_ranks[[#This Row],[24 km]]="DNF","DNF",RANK(km4_splits_ranks[[#This Row],[24 km]],km4_splits_ranks[24 km],1))</f>
        <v>32</v>
      </c>
      <c r="AW28" s="49">
        <f>IF(km4_splits_ranks[[#This Row],[28 km]]="DNF","DNF",RANK(km4_splits_ranks[[#This Row],[28 km]],km4_splits_ranks[28 km],1))</f>
        <v>28</v>
      </c>
      <c r="AX28" s="49">
        <f>IF(km4_splits_ranks[[#This Row],[32 km]]="DNF","DNF",RANK(km4_splits_ranks[[#This Row],[32 km]],km4_splits_ranks[32 km],1))</f>
        <v>26</v>
      </c>
      <c r="AY28" s="49">
        <f>IF(km4_splits_ranks[[#This Row],[36 km]]="DNF","DNF",RANK(km4_splits_ranks[[#This Row],[36 km]],km4_splits_ranks[36 km],1))</f>
        <v>25</v>
      </c>
      <c r="AZ28" s="49">
        <f>IF(km4_splits_ranks[[#This Row],[40 km]]="DNF","DNF",RANK(km4_splits_ranks[[#This Row],[40 km]],km4_splits_ranks[40 km],1))</f>
        <v>23</v>
      </c>
      <c r="BA28" s="49">
        <f>IF(km4_splits_ranks[[#This Row],[42 km]]="DNF","DNF",RANK(km4_splits_ranks[[#This Row],[42 km]],km4_splits_ranks[42 km],1))</f>
        <v>23</v>
      </c>
    </row>
    <row r="29" spans="2:53" x14ac:dyDescent="0.2">
      <c r="B29" s="4">
        <f>laps_times[[#This Row],[poř]]</f>
        <v>24</v>
      </c>
      <c r="C29" s="1">
        <f>laps_times[[#This Row],[s.č.]]</f>
        <v>115</v>
      </c>
      <c r="D29" s="1" t="str">
        <f>laps_times[[#This Row],[jméno]]</f>
        <v>Gecová Tereza</v>
      </c>
      <c r="E29" s="2">
        <f>laps_times[[#This Row],[roč]]</f>
        <v>1983</v>
      </c>
      <c r="F29" s="2" t="str">
        <f>laps_times[[#This Row],[kat]]</f>
        <v>Z1</v>
      </c>
      <c r="G29" s="2">
        <f>laps_times[[#This Row],[poř_kat]]</f>
        <v>1</v>
      </c>
      <c r="H29" s="1" t="str">
        <f>IF(ISBLANK(laps_times[[#This Row],[klub]]),"-",laps_times[[#This Row],[klub]])</f>
        <v>Tarahumara</v>
      </c>
      <c r="I29" s="6">
        <f>laps_times[[#This Row],[celk. čas]]</f>
        <v>0.13738047453703703</v>
      </c>
      <c r="J29" s="29">
        <f>SUM(laps_times[[#This Row],[1]:[6]])</f>
        <v>1.2898067129629629E-2</v>
      </c>
      <c r="K29" s="30">
        <f>SUM(laps_times[[#This Row],[7]:[12]])</f>
        <v>1.2559398148148149E-2</v>
      </c>
      <c r="L29" s="30">
        <f>SUM(laps_times[[#This Row],[13]:[18]])</f>
        <v>1.2600902777777777E-2</v>
      </c>
      <c r="M29" s="30">
        <f>SUM(laps_times[[#This Row],[19]:[24]])</f>
        <v>1.2586956018518518E-2</v>
      </c>
      <c r="N29" s="30">
        <f>SUM(laps_times[[#This Row],[25]:[30]])</f>
        <v>1.2775844907407408E-2</v>
      </c>
      <c r="O29" s="30">
        <f>SUM(laps_times[[#This Row],[31]:[36]])</f>
        <v>1.2955995370370371E-2</v>
      </c>
      <c r="P29" s="30">
        <f>SUM(laps_times[[#This Row],[37]:[42]])</f>
        <v>1.3315127314814814E-2</v>
      </c>
      <c r="Q29" s="30">
        <f>SUM(laps_times[[#This Row],[43]:[48]])</f>
        <v>1.3603703703703705E-2</v>
      </c>
      <c r="R29" s="30">
        <f>SUM(laps_times[[#This Row],[49]:[54]])</f>
        <v>1.3547453703703704E-2</v>
      </c>
      <c r="S29" s="30">
        <f>SUM(laps_times[[#This Row],[55]:[60]])</f>
        <v>1.3839178240740742E-2</v>
      </c>
      <c r="T29" s="31">
        <f>SUM(laps_times[[#This Row],[61]:[63]])</f>
        <v>6.6978472222222214E-3</v>
      </c>
      <c r="U29" s="45">
        <f>IF(km4_splits_ranks[[#This Row],[0 - 4 ]]="DNF","DNF",RANK(km4_splits_ranks[[#This Row],[0 - 4 ]],km4_splits_ranks[0 - 4 ],1))</f>
        <v>30</v>
      </c>
      <c r="V29" s="46">
        <f>IF(km4_splits_ranks[[#This Row],[4 - 8 ]]="DNF","DNF",RANK(km4_splits_ranks[[#This Row],[4 - 8 ]],km4_splits_ranks[4 - 8 ],1))</f>
        <v>31</v>
      </c>
      <c r="W29" s="46">
        <f>IF(km4_splits_ranks[[#This Row],[8 - 12 ]]="DNF","DNF",RANK(km4_splits_ranks[[#This Row],[8 - 12 ]],km4_splits_ranks[8 - 12 ],1))</f>
        <v>29</v>
      </c>
      <c r="X29" s="46">
        <f>IF(km4_splits_ranks[[#This Row],[12 - 16 ]]="DNF","DNF",RANK(km4_splits_ranks[[#This Row],[12 - 16 ]],km4_splits_ranks[12 - 16 ],1))</f>
        <v>25</v>
      </c>
      <c r="Y29" s="46">
        <f>IF(km4_splits_ranks[[#This Row],[16 -20 ]]="DNF","DNF",RANK(km4_splits_ranks[[#This Row],[16 -20 ]],km4_splits_ranks[16 -20 ],1))</f>
        <v>24</v>
      </c>
      <c r="Z29" s="46">
        <f>IF(km4_splits_ranks[[#This Row],[20 - 24 ]]="DNF","DNF",RANK(km4_splits_ranks[[#This Row],[20 - 24 ]],km4_splits_ranks[20 - 24 ],1))</f>
        <v>24</v>
      </c>
      <c r="AA29" s="46">
        <f>IF(km4_splits_ranks[[#This Row],[24 - 28 ]]="DNF","DNF",RANK(km4_splits_ranks[[#This Row],[24 - 28 ]],km4_splits_ranks[24 - 28 ],1))</f>
        <v>32</v>
      </c>
      <c r="AB29" s="46">
        <f>IF(km4_splits_ranks[[#This Row],[28 - 32 ]]="DNF","DNF",RANK(km4_splits_ranks[[#This Row],[28 - 32 ]],km4_splits_ranks[28 - 32 ],1))</f>
        <v>33</v>
      </c>
      <c r="AC29" s="46">
        <f>IF(km4_splits_ranks[[#This Row],[32 - 36 ]]="DNF","DNF",RANK(km4_splits_ranks[[#This Row],[32 - 36 ]],km4_splits_ranks[32 - 36 ],1))</f>
        <v>25</v>
      </c>
      <c r="AD29" s="46">
        <f>IF(km4_splits_ranks[[#This Row],[36 - 40 ]]="DNF","DNF",RANK(km4_splits_ranks[[#This Row],[36 - 40 ]],km4_splits_ranks[36 - 40 ],1))</f>
        <v>28</v>
      </c>
      <c r="AE29" s="47">
        <f>IF(km4_splits_ranks[[#This Row],[40 - 42 ]]="DNF","DNF",RANK(km4_splits_ranks[[#This Row],[40 - 42 ]],km4_splits_ranks[40 - 42 ],1))</f>
        <v>25</v>
      </c>
      <c r="AF29" s="22">
        <f>km4_splits_ranks[[#This Row],[0 - 4 ]]</f>
        <v>1.2898067129629629E-2</v>
      </c>
      <c r="AG29" s="18">
        <f>IF(km4_splits_ranks[[#This Row],[4 - 8 ]]="DNF","DNF",km4_splits_ranks[[#This Row],[4 km]]+km4_splits_ranks[[#This Row],[4 - 8 ]])</f>
        <v>2.5457465277777779E-2</v>
      </c>
      <c r="AH29" s="18">
        <f>IF(km4_splits_ranks[[#This Row],[8 - 12 ]]="DNF","DNF",km4_splits_ranks[[#This Row],[8 km]]+km4_splits_ranks[[#This Row],[8 - 12 ]])</f>
        <v>3.8058368055555555E-2</v>
      </c>
      <c r="AI29" s="18">
        <f>IF(km4_splits_ranks[[#This Row],[12 - 16 ]]="DNF","DNF",km4_splits_ranks[[#This Row],[12 km]]+km4_splits_ranks[[#This Row],[12 - 16 ]])</f>
        <v>5.0645324074074072E-2</v>
      </c>
      <c r="AJ29" s="18">
        <f>IF(km4_splits_ranks[[#This Row],[16 -20 ]]="DNF","DNF",km4_splits_ranks[[#This Row],[16 km]]+km4_splits_ranks[[#This Row],[16 -20 ]])</f>
        <v>6.3421168981481479E-2</v>
      </c>
      <c r="AK29" s="18">
        <f>IF(km4_splits_ranks[[#This Row],[20 - 24 ]]="DNF","DNF",km4_splits_ranks[[#This Row],[20 km]]+km4_splits_ranks[[#This Row],[20 - 24 ]])</f>
        <v>7.6377164351851851E-2</v>
      </c>
      <c r="AL29" s="18">
        <f>IF(km4_splits_ranks[[#This Row],[24 - 28 ]]="DNF","DNF",km4_splits_ranks[[#This Row],[24 km]]+km4_splits_ranks[[#This Row],[24 - 28 ]])</f>
        <v>8.969229166666666E-2</v>
      </c>
      <c r="AM29" s="18">
        <f>IF(km4_splits_ranks[[#This Row],[28 - 32 ]]="DNF","DNF",km4_splits_ranks[[#This Row],[28 km]]+km4_splits_ranks[[#This Row],[28 - 32 ]])</f>
        <v>0.10329599537037036</v>
      </c>
      <c r="AN29" s="18">
        <f>IF(km4_splits_ranks[[#This Row],[32 - 36 ]]="DNF","DNF",km4_splits_ranks[[#This Row],[32 km]]+km4_splits_ranks[[#This Row],[32 - 36 ]])</f>
        <v>0.11684344907407407</v>
      </c>
      <c r="AO29" s="18">
        <f>IF(km4_splits_ranks[[#This Row],[36 - 40 ]]="DNF","DNF",km4_splits_ranks[[#This Row],[36 km]]+km4_splits_ranks[[#This Row],[36 - 40 ]])</f>
        <v>0.13068262731481481</v>
      </c>
      <c r="AP29" s="23">
        <f>IF(km4_splits_ranks[[#This Row],[40 - 42 ]]="DNF","DNF",km4_splits_ranks[[#This Row],[40 km]]+km4_splits_ranks[[#This Row],[40 - 42 ]])</f>
        <v>0.13738047453703703</v>
      </c>
      <c r="AQ29" s="48">
        <f>IF(km4_splits_ranks[[#This Row],[4 km]]="DNF","DNF",RANK(km4_splits_ranks[[#This Row],[4 km]],km4_splits_ranks[4 km],1))</f>
        <v>30</v>
      </c>
      <c r="AR29" s="49">
        <f>IF(km4_splits_ranks[[#This Row],[8 km]]="DNF","DNF",RANK(km4_splits_ranks[[#This Row],[8 km]],km4_splits_ranks[8 km],1))</f>
        <v>30</v>
      </c>
      <c r="AS29" s="49">
        <f>IF(km4_splits_ranks[[#This Row],[12 km]]="DNF","DNF",RANK(km4_splits_ranks[[#This Row],[12 km]],km4_splits_ranks[12 km],1))</f>
        <v>29</v>
      </c>
      <c r="AT29" s="49">
        <f>IF(km4_splits_ranks[[#This Row],[16 km]]="DNF","DNF",RANK(km4_splits_ranks[[#This Row],[16 km]],km4_splits_ranks[16 km],1))</f>
        <v>30</v>
      </c>
      <c r="AU29" s="49">
        <f>IF(km4_splits_ranks[[#This Row],[20 km]]="DNF","DNF",RANK(km4_splits_ranks[[#This Row],[20 km]],km4_splits_ranks[20 km],1))</f>
        <v>29</v>
      </c>
      <c r="AV29" s="49">
        <f>IF(km4_splits_ranks[[#This Row],[24 km]]="DNF","DNF",RANK(km4_splits_ranks[[#This Row],[24 km]],km4_splits_ranks[24 km],1))</f>
        <v>27</v>
      </c>
      <c r="AW29" s="49">
        <f>IF(km4_splits_ranks[[#This Row],[28 km]]="DNF","DNF",RANK(km4_splits_ranks[[#This Row],[28 km]],km4_splits_ranks[28 km],1))</f>
        <v>26</v>
      </c>
      <c r="AX29" s="49">
        <f>IF(km4_splits_ranks[[#This Row],[32 km]]="DNF","DNF",RANK(km4_splits_ranks[[#This Row],[32 km]],km4_splits_ranks[32 km],1))</f>
        <v>25</v>
      </c>
      <c r="AY29" s="49">
        <f>IF(km4_splits_ranks[[#This Row],[36 km]]="DNF","DNF",RANK(km4_splits_ranks[[#This Row],[36 km]],km4_splits_ranks[36 km],1))</f>
        <v>26</v>
      </c>
      <c r="AZ29" s="49">
        <f>IF(km4_splits_ranks[[#This Row],[40 km]]="DNF","DNF",RANK(km4_splits_ranks[[#This Row],[40 km]],km4_splits_ranks[40 km],1))</f>
        <v>24</v>
      </c>
      <c r="BA29" s="49">
        <f>IF(km4_splits_ranks[[#This Row],[42 km]]="DNF","DNF",RANK(km4_splits_ranks[[#This Row],[42 km]],km4_splits_ranks[42 km],1))</f>
        <v>24</v>
      </c>
    </row>
    <row r="30" spans="2:53" x14ac:dyDescent="0.2">
      <c r="B30" s="4">
        <f>laps_times[[#This Row],[poř]]</f>
        <v>25</v>
      </c>
      <c r="C30" s="1">
        <f>laps_times[[#This Row],[s.č.]]</f>
        <v>31</v>
      </c>
      <c r="D30" s="1" t="str">
        <f>laps_times[[#This Row],[jméno]]</f>
        <v>Doucha Jiří</v>
      </c>
      <c r="E30" s="2">
        <f>laps_times[[#This Row],[roč]]</f>
        <v>1971</v>
      </c>
      <c r="F30" s="2" t="str">
        <f>laps_times[[#This Row],[kat]]</f>
        <v>M3</v>
      </c>
      <c r="G30" s="2">
        <f>laps_times[[#This Row],[poř_kat]]</f>
        <v>12</v>
      </c>
      <c r="H30" s="1" t="str">
        <f>IF(ISBLANK(laps_times[[#This Row],[klub]]),"-",laps_times[[#This Row],[klub]])</f>
        <v>Hvězda Pardubice</v>
      </c>
      <c r="I30" s="6">
        <f>laps_times[[#This Row],[celk. čas]]</f>
        <v>0.13768703703703702</v>
      </c>
      <c r="J30" s="29">
        <f>SUM(laps_times[[#This Row],[1]:[6]])</f>
        <v>1.2853356481481481E-2</v>
      </c>
      <c r="K30" s="30">
        <f>SUM(laps_times[[#This Row],[7]:[12]])</f>
        <v>1.2560196759259259E-2</v>
      </c>
      <c r="L30" s="30">
        <f>SUM(laps_times[[#This Row],[13]:[18]])</f>
        <v>1.2876921296296296E-2</v>
      </c>
      <c r="M30" s="30">
        <f>SUM(laps_times[[#This Row],[19]:[24]])</f>
        <v>1.2774918981481483E-2</v>
      </c>
      <c r="N30" s="30">
        <f>SUM(laps_times[[#This Row],[25]:[30]])</f>
        <v>1.2896215277777779E-2</v>
      </c>
      <c r="O30" s="30">
        <f>SUM(laps_times[[#This Row],[31]:[36]])</f>
        <v>1.3441643518518518E-2</v>
      </c>
      <c r="P30" s="30">
        <f>SUM(laps_times[[#This Row],[37]:[42]])</f>
        <v>1.3174305555555555E-2</v>
      </c>
      <c r="Q30" s="30">
        <f>SUM(laps_times[[#This Row],[43]:[48]])</f>
        <v>1.3377766203703706E-2</v>
      </c>
      <c r="R30" s="30">
        <f>SUM(laps_times[[#This Row],[49]:[54]])</f>
        <v>1.3639282407407407E-2</v>
      </c>
      <c r="S30" s="30">
        <f>SUM(laps_times[[#This Row],[55]:[60]])</f>
        <v>1.3740763888888889E-2</v>
      </c>
      <c r="T30" s="31">
        <f>SUM(laps_times[[#This Row],[61]:[63]])</f>
        <v>6.3516666666666669E-3</v>
      </c>
      <c r="U30" s="45">
        <f>IF(km4_splits_ranks[[#This Row],[0 - 4 ]]="DNF","DNF",RANK(km4_splits_ranks[[#This Row],[0 - 4 ]],km4_splits_ranks[0 - 4 ],1))</f>
        <v>29</v>
      </c>
      <c r="V30" s="46">
        <f>IF(km4_splits_ranks[[#This Row],[4 - 8 ]]="DNF","DNF",RANK(km4_splits_ranks[[#This Row],[4 - 8 ]],km4_splits_ranks[4 - 8 ],1))</f>
        <v>32</v>
      </c>
      <c r="W30" s="46">
        <f>IF(km4_splits_ranks[[#This Row],[8 - 12 ]]="DNF","DNF",RANK(km4_splits_ranks[[#This Row],[8 - 12 ]],km4_splits_ranks[8 - 12 ],1))</f>
        <v>33</v>
      </c>
      <c r="X30" s="46">
        <f>IF(km4_splits_ranks[[#This Row],[12 - 16 ]]="DNF","DNF",RANK(km4_splits_ranks[[#This Row],[12 - 16 ]],km4_splits_ranks[12 - 16 ],1))</f>
        <v>31</v>
      </c>
      <c r="Y30" s="46">
        <f>IF(km4_splits_ranks[[#This Row],[16 -20 ]]="DNF","DNF",RANK(km4_splits_ranks[[#This Row],[16 -20 ]],km4_splits_ranks[16 -20 ],1))</f>
        <v>30</v>
      </c>
      <c r="Z30" s="46">
        <f>IF(km4_splits_ranks[[#This Row],[20 - 24 ]]="DNF","DNF",RANK(km4_splits_ranks[[#This Row],[20 - 24 ]],km4_splits_ranks[20 - 24 ],1))</f>
        <v>39</v>
      </c>
      <c r="AA30" s="46">
        <f>IF(km4_splits_ranks[[#This Row],[24 - 28 ]]="DNF","DNF",RANK(km4_splits_ranks[[#This Row],[24 - 28 ]],km4_splits_ranks[24 - 28 ],1))</f>
        <v>27</v>
      </c>
      <c r="AB30" s="46">
        <f>IF(km4_splits_ranks[[#This Row],[28 - 32 ]]="DNF","DNF",RANK(km4_splits_ranks[[#This Row],[28 - 32 ]],km4_splits_ranks[28 - 32 ],1))</f>
        <v>26</v>
      </c>
      <c r="AC30" s="46">
        <f>IF(km4_splits_ranks[[#This Row],[32 - 36 ]]="DNF","DNF",RANK(km4_splits_ranks[[#This Row],[32 - 36 ]],km4_splits_ranks[32 - 36 ],1))</f>
        <v>28</v>
      </c>
      <c r="AD30" s="46">
        <f>IF(km4_splits_ranks[[#This Row],[36 - 40 ]]="DNF","DNF",RANK(km4_splits_ranks[[#This Row],[36 - 40 ]],km4_splits_ranks[36 - 40 ],1))</f>
        <v>25</v>
      </c>
      <c r="AE30" s="47">
        <f>IF(km4_splits_ranks[[#This Row],[40 - 42 ]]="DNF","DNF",RANK(km4_splits_ranks[[#This Row],[40 - 42 ]],km4_splits_ranks[40 - 42 ],1))</f>
        <v>14</v>
      </c>
      <c r="AF30" s="22">
        <f>km4_splits_ranks[[#This Row],[0 - 4 ]]</f>
        <v>1.2853356481481481E-2</v>
      </c>
      <c r="AG30" s="18">
        <f>IF(km4_splits_ranks[[#This Row],[4 - 8 ]]="DNF","DNF",km4_splits_ranks[[#This Row],[4 km]]+km4_splits_ranks[[#This Row],[4 - 8 ]])</f>
        <v>2.5413553240740738E-2</v>
      </c>
      <c r="AH30" s="18">
        <f>IF(km4_splits_ranks[[#This Row],[8 - 12 ]]="DNF","DNF",km4_splits_ranks[[#This Row],[8 km]]+km4_splits_ranks[[#This Row],[8 - 12 ]])</f>
        <v>3.8290474537037031E-2</v>
      </c>
      <c r="AI30" s="18">
        <f>IF(km4_splits_ranks[[#This Row],[12 - 16 ]]="DNF","DNF",km4_splits_ranks[[#This Row],[12 km]]+km4_splits_ranks[[#This Row],[12 - 16 ]])</f>
        <v>5.1065393518518513E-2</v>
      </c>
      <c r="AJ30" s="18">
        <f>IF(km4_splits_ranks[[#This Row],[16 -20 ]]="DNF","DNF",km4_splits_ranks[[#This Row],[16 km]]+km4_splits_ranks[[#This Row],[16 -20 ]])</f>
        <v>6.3961608796296296E-2</v>
      </c>
      <c r="AK30" s="18">
        <f>IF(km4_splits_ranks[[#This Row],[20 - 24 ]]="DNF","DNF",km4_splits_ranks[[#This Row],[20 km]]+km4_splits_ranks[[#This Row],[20 - 24 ]])</f>
        <v>7.7403252314814819E-2</v>
      </c>
      <c r="AL30" s="18">
        <f>IF(km4_splits_ranks[[#This Row],[24 - 28 ]]="DNF","DNF",km4_splits_ranks[[#This Row],[24 km]]+km4_splits_ranks[[#This Row],[24 - 28 ]])</f>
        <v>9.0577557870370376E-2</v>
      </c>
      <c r="AM30" s="18">
        <f>IF(km4_splits_ranks[[#This Row],[28 - 32 ]]="DNF","DNF",km4_splits_ranks[[#This Row],[28 km]]+km4_splits_ranks[[#This Row],[28 - 32 ]])</f>
        <v>0.10395532407407408</v>
      </c>
      <c r="AN30" s="18">
        <f>IF(km4_splits_ranks[[#This Row],[32 - 36 ]]="DNF","DNF",km4_splits_ranks[[#This Row],[32 km]]+km4_splits_ranks[[#This Row],[32 - 36 ]])</f>
        <v>0.11759460648148148</v>
      </c>
      <c r="AO30" s="18">
        <f>IF(km4_splits_ranks[[#This Row],[36 - 40 ]]="DNF","DNF",km4_splits_ranks[[#This Row],[36 km]]+km4_splits_ranks[[#This Row],[36 - 40 ]])</f>
        <v>0.13133537037037038</v>
      </c>
      <c r="AP30" s="23">
        <f>IF(km4_splits_ranks[[#This Row],[40 - 42 ]]="DNF","DNF",km4_splits_ranks[[#This Row],[40 km]]+km4_splits_ranks[[#This Row],[40 - 42 ]])</f>
        <v>0.13768703703703705</v>
      </c>
      <c r="AQ30" s="48">
        <f>IF(km4_splits_ranks[[#This Row],[4 km]]="DNF","DNF",RANK(km4_splits_ranks[[#This Row],[4 km]],km4_splits_ranks[4 km],1))</f>
        <v>29</v>
      </c>
      <c r="AR30" s="49">
        <f>IF(km4_splits_ranks[[#This Row],[8 km]]="DNF","DNF",RANK(km4_splits_ranks[[#This Row],[8 km]],km4_splits_ranks[8 km],1))</f>
        <v>29</v>
      </c>
      <c r="AS30" s="49">
        <f>IF(km4_splits_ranks[[#This Row],[12 km]]="DNF","DNF",RANK(km4_splits_ranks[[#This Row],[12 km]],km4_splits_ranks[12 km],1))</f>
        <v>31</v>
      </c>
      <c r="AT30" s="49">
        <f>IF(km4_splits_ranks[[#This Row],[16 km]]="DNF","DNF",RANK(km4_splits_ranks[[#This Row],[16 km]],km4_splits_ranks[16 km],1))</f>
        <v>31</v>
      </c>
      <c r="AU30" s="49">
        <f>IF(km4_splits_ranks[[#This Row],[20 km]]="DNF","DNF",RANK(km4_splits_ranks[[#This Row],[20 km]],km4_splits_ranks[20 km],1))</f>
        <v>32</v>
      </c>
      <c r="AV30" s="49">
        <f>IF(km4_splits_ranks[[#This Row],[24 km]]="DNF","DNF",RANK(km4_splits_ranks[[#This Row],[24 km]],km4_splits_ranks[24 km],1))</f>
        <v>33</v>
      </c>
      <c r="AW30" s="49">
        <f>IF(km4_splits_ranks[[#This Row],[28 km]]="DNF","DNF",RANK(km4_splits_ranks[[#This Row],[28 km]],km4_splits_ranks[28 km],1))</f>
        <v>31</v>
      </c>
      <c r="AX30" s="49">
        <f>IF(km4_splits_ranks[[#This Row],[32 km]]="DNF","DNF",RANK(km4_splits_ranks[[#This Row],[32 km]],km4_splits_ranks[32 km],1))</f>
        <v>28</v>
      </c>
      <c r="AY30" s="49">
        <f>IF(km4_splits_ranks[[#This Row],[36 km]]="DNF","DNF",RANK(km4_splits_ranks[[#This Row],[36 km]],km4_splits_ranks[36 km],1))</f>
        <v>27</v>
      </c>
      <c r="AZ30" s="49">
        <f>IF(km4_splits_ranks[[#This Row],[40 km]]="DNF","DNF",RANK(km4_splits_ranks[[#This Row],[40 km]],km4_splits_ranks[40 km],1))</f>
        <v>26</v>
      </c>
      <c r="BA30" s="49">
        <f>IF(km4_splits_ranks[[#This Row],[42 km]]="DNF","DNF",RANK(km4_splits_ranks[[#This Row],[42 km]],km4_splits_ranks[42 km],1))</f>
        <v>25</v>
      </c>
    </row>
    <row r="31" spans="2:53" x14ac:dyDescent="0.2">
      <c r="B31" s="4">
        <f>laps_times[[#This Row],[poř]]</f>
        <v>26</v>
      </c>
      <c r="C31" s="1">
        <f>laps_times[[#This Row],[s.č.]]</f>
        <v>35</v>
      </c>
      <c r="D31" s="1" t="str">
        <f>laps_times[[#This Row],[jméno]]</f>
        <v>Ščibran Miroslav</v>
      </c>
      <c r="E31" s="2">
        <f>laps_times[[#This Row],[roč]]</f>
        <v>1977</v>
      </c>
      <c r="F31" s="2" t="str">
        <f>laps_times[[#This Row],[kat]]</f>
        <v>M2</v>
      </c>
      <c r="G31" s="2">
        <f>laps_times[[#This Row],[poř_kat]]</f>
        <v>11</v>
      </c>
      <c r="H31" s="1" t="str">
        <f>IF(ISBLANK(laps_times[[#This Row],[klub]]),"-",laps_times[[#This Row],[klub]])</f>
        <v>SIRKA A KLUB MIZA ŽILINA</v>
      </c>
      <c r="I31" s="6">
        <f>laps_times[[#This Row],[celk. čas]]</f>
        <v>0.13776060185185185</v>
      </c>
      <c r="J31" s="29">
        <f>SUM(laps_times[[#This Row],[1]:[6]])</f>
        <v>1.1689537037037036E-2</v>
      </c>
      <c r="K31" s="30">
        <f>SUM(laps_times[[#This Row],[7]:[12]])</f>
        <v>1.1485590277777779E-2</v>
      </c>
      <c r="L31" s="30">
        <f>SUM(laps_times[[#This Row],[13]:[18]])</f>
        <v>1.2032604166666667E-2</v>
      </c>
      <c r="M31" s="30">
        <f>SUM(laps_times[[#This Row],[19]:[24]])</f>
        <v>1.2462280092592593E-2</v>
      </c>
      <c r="N31" s="30">
        <f>SUM(laps_times[[#This Row],[25]:[30]])</f>
        <v>1.2783599537037038E-2</v>
      </c>
      <c r="O31" s="30">
        <f>SUM(laps_times[[#This Row],[31]:[36]])</f>
        <v>1.3333761574074073E-2</v>
      </c>
      <c r="P31" s="30">
        <f>SUM(laps_times[[#This Row],[37]:[42]])</f>
        <v>1.3838518518518517E-2</v>
      </c>
      <c r="Q31" s="30">
        <f>SUM(laps_times[[#This Row],[43]:[48]])</f>
        <v>1.4333495370370371E-2</v>
      </c>
      <c r="R31" s="30">
        <f>SUM(laps_times[[#This Row],[49]:[54]])</f>
        <v>1.440105324074074E-2</v>
      </c>
      <c r="S31" s="30">
        <f>SUM(laps_times[[#This Row],[55]:[60]])</f>
        <v>1.4514120370370368E-2</v>
      </c>
      <c r="T31" s="31">
        <f>SUM(laps_times[[#This Row],[61]:[63]])</f>
        <v>6.886041666666667E-3</v>
      </c>
      <c r="U31" s="45">
        <f>IF(km4_splits_ranks[[#This Row],[0 - 4 ]]="DNF","DNF",RANK(km4_splits_ranks[[#This Row],[0 - 4 ]],km4_splits_ranks[0 - 4 ],1))</f>
        <v>8</v>
      </c>
      <c r="V31" s="46">
        <f>IF(km4_splits_ranks[[#This Row],[4 - 8 ]]="DNF","DNF",RANK(km4_splits_ranks[[#This Row],[4 - 8 ]],km4_splits_ranks[4 - 8 ],1))</f>
        <v>14</v>
      </c>
      <c r="W31" s="46">
        <f>IF(km4_splits_ranks[[#This Row],[8 - 12 ]]="DNF","DNF",RANK(km4_splits_ranks[[#This Row],[8 - 12 ]],km4_splits_ranks[8 - 12 ],1))</f>
        <v>19</v>
      </c>
      <c r="X31" s="46">
        <f>IF(km4_splits_ranks[[#This Row],[12 - 16 ]]="DNF","DNF",RANK(km4_splits_ranks[[#This Row],[12 - 16 ]],km4_splits_ranks[12 - 16 ],1))</f>
        <v>23</v>
      </c>
      <c r="Y31" s="46">
        <f>IF(km4_splits_ranks[[#This Row],[16 -20 ]]="DNF","DNF",RANK(km4_splits_ranks[[#This Row],[16 -20 ]],km4_splits_ranks[16 -20 ],1))</f>
        <v>25</v>
      </c>
      <c r="Z31" s="46">
        <f>IF(km4_splits_ranks[[#This Row],[20 - 24 ]]="DNF","DNF",RANK(km4_splits_ranks[[#This Row],[20 - 24 ]],km4_splits_ranks[20 - 24 ],1))</f>
        <v>34</v>
      </c>
      <c r="AA31" s="46">
        <f>IF(km4_splits_ranks[[#This Row],[24 - 28 ]]="DNF","DNF",RANK(km4_splits_ranks[[#This Row],[24 - 28 ]],km4_splits_ranks[24 - 28 ],1))</f>
        <v>44</v>
      </c>
      <c r="AB31" s="46">
        <f>IF(km4_splits_ranks[[#This Row],[28 - 32 ]]="DNF","DNF",RANK(km4_splits_ranks[[#This Row],[28 - 32 ]],km4_splits_ranks[28 - 32 ],1))</f>
        <v>45</v>
      </c>
      <c r="AC31" s="46">
        <f>IF(km4_splits_ranks[[#This Row],[32 - 36 ]]="DNF","DNF",RANK(km4_splits_ranks[[#This Row],[32 - 36 ]],km4_splits_ranks[32 - 36 ],1))</f>
        <v>44</v>
      </c>
      <c r="AD31" s="46">
        <f>IF(km4_splits_ranks[[#This Row],[36 - 40 ]]="DNF","DNF",RANK(km4_splits_ranks[[#This Row],[36 - 40 ]],km4_splits_ranks[36 - 40 ],1))</f>
        <v>40</v>
      </c>
      <c r="AE31" s="47">
        <f>IF(km4_splits_ranks[[#This Row],[40 - 42 ]]="DNF","DNF",RANK(km4_splits_ranks[[#This Row],[40 - 42 ]],km4_splits_ranks[40 - 42 ],1))</f>
        <v>32</v>
      </c>
      <c r="AF31" s="22">
        <f>km4_splits_ranks[[#This Row],[0 - 4 ]]</f>
        <v>1.1689537037037036E-2</v>
      </c>
      <c r="AG31" s="18">
        <f>IF(km4_splits_ranks[[#This Row],[4 - 8 ]]="DNF","DNF",km4_splits_ranks[[#This Row],[4 km]]+km4_splits_ranks[[#This Row],[4 - 8 ]])</f>
        <v>2.3175127314814817E-2</v>
      </c>
      <c r="AH31" s="18">
        <f>IF(km4_splits_ranks[[#This Row],[8 - 12 ]]="DNF","DNF",km4_splits_ranks[[#This Row],[8 km]]+km4_splits_ranks[[#This Row],[8 - 12 ]])</f>
        <v>3.5207731481481486E-2</v>
      </c>
      <c r="AI31" s="18">
        <f>IF(km4_splits_ranks[[#This Row],[12 - 16 ]]="DNF","DNF",km4_splits_ranks[[#This Row],[12 km]]+km4_splits_ranks[[#This Row],[12 - 16 ]])</f>
        <v>4.7670011574074078E-2</v>
      </c>
      <c r="AJ31" s="18">
        <f>IF(km4_splits_ranks[[#This Row],[16 -20 ]]="DNF","DNF",km4_splits_ranks[[#This Row],[16 km]]+km4_splits_ranks[[#This Row],[16 -20 ]])</f>
        <v>6.0453611111111118E-2</v>
      </c>
      <c r="AK31" s="18">
        <f>IF(km4_splits_ranks[[#This Row],[20 - 24 ]]="DNF","DNF",km4_splits_ranks[[#This Row],[20 km]]+km4_splits_ranks[[#This Row],[20 - 24 ]])</f>
        <v>7.378737268518519E-2</v>
      </c>
      <c r="AL31" s="18">
        <f>IF(km4_splits_ranks[[#This Row],[24 - 28 ]]="DNF","DNF",km4_splits_ranks[[#This Row],[24 km]]+km4_splits_ranks[[#This Row],[24 - 28 ]])</f>
        <v>8.7625891203703704E-2</v>
      </c>
      <c r="AM31" s="18">
        <f>IF(km4_splits_ranks[[#This Row],[28 - 32 ]]="DNF","DNF",km4_splits_ranks[[#This Row],[28 km]]+km4_splits_ranks[[#This Row],[28 - 32 ]])</f>
        <v>0.10195938657407408</v>
      </c>
      <c r="AN31" s="18">
        <f>IF(km4_splits_ranks[[#This Row],[32 - 36 ]]="DNF","DNF",km4_splits_ranks[[#This Row],[32 km]]+km4_splits_ranks[[#This Row],[32 - 36 ]])</f>
        <v>0.11636043981481482</v>
      </c>
      <c r="AO31" s="18">
        <f>IF(km4_splits_ranks[[#This Row],[36 - 40 ]]="DNF","DNF",km4_splits_ranks[[#This Row],[36 km]]+km4_splits_ranks[[#This Row],[36 - 40 ]])</f>
        <v>0.1308745601851852</v>
      </c>
      <c r="AP31" s="23">
        <f>IF(km4_splits_ranks[[#This Row],[40 - 42 ]]="DNF","DNF",km4_splits_ranks[[#This Row],[40 km]]+km4_splits_ranks[[#This Row],[40 - 42 ]])</f>
        <v>0.13776060185185188</v>
      </c>
      <c r="AQ31" s="48">
        <f>IF(km4_splits_ranks[[#This Row],[4 km]]="DNF","DNF",RANK(km4_splits_ranks[[#This Row],[4 km]],km4_splits_ranks[4 km],1))</f>
        <v>8</v>
      </c>
      <c r="AR31" s="49">
        <f>IF(km4_splits_ranks[[#This Row],[8 km]]="DNF","DNF",RANK(km4_splits_ranks[[#This Row],[8 km]],km4_splits_ranks[8 km],1))</f>
        <v>11</v>
      </c>
      <c r="AS31" s="49">
        <f>IF(km4_splits_ranks[[#This Row],[12 km]]="DNF","DNF",RANK(km4_splits_ranks[[#This Row],[12 km]],km4_splits_ranks[12 km],1))</f>
        <v>15</v>
      </c>
      <c r="AT31" s="49">
        <f>IF(km4_splits_ranks[[#This Row],[16 km]]="DNF","DNF",RANK(km4_splits_ranks[[#This Row],[16 km]],km4_splits_ranks[16 km],1))</f>
        <v>18</v>
      </c>
      <c r="AU31" s="49">
        <f>IF(km4_splits_ranks[[#This Row],[20 km]]="DNF","DNF",RANK(km4_splits_ranks[[#This Row],[20 km]],km4_splits_ranks[20 km],1))</f>
        <v>18</v>
      </c>
      <c r="AV31" s="49">
        <f>IF(km4_splits_ranks[[#This Row],[24 km]]="DNF","DNF",RANK(km4_splits_ranks[[#This Row],[24 km]],km4_splits_ranks[24 km],1))</f>
        <v>19</v>
      </c>
      <c r="AW31" s="49">
        <f>IF(km4_splits_ranks[[#This Row],[28 km]]="DNF","DNF",RANK(km4_splits_ranks[[#This Row],[28 km]],km4_splits_ranks[28 km],1))</f>
        <v>22</v>
      </c>
      <c r="AX31" s="49">
        <f>IF(km4_splits_ranks[[#This Row],[32 km]]="DNF","DNF",RANK(km4_splits_ranks[[#This Row],[32 km]],km4_splits_ranks[32 km],1))</f>
        <v>23</v>
      </c>
      <c r="AY31" s="49">
        <f>IF(km4_splits_ranks[[#This Row],[36 km]]="DNF","DNF",RANK(km4_splits_ranks[[#This Row],[36 km]],km4_splits_ranks[36 km],1))</f>
        <v>23</v>
      </c>
      <c r="AZ31" s="49">
        <f>IF(km4_splits_ranks[[#This Row],[40 km]]="DNF","DNF",RANK(km4_splits_ranks[[#This Row],[40 km]],km4_splits_ranks[40 km],1))</f>
        <v>25</v>
      </c>
      <c r="BA31" s="49">
        <f>IF(km4_splits_ranks[[#This Row],[42 km]]="DNF","DNF",RANK(km4_splits_ranks[[#This Row],[42 km]],km4_splits_ranks[42 km],1))</f>
        <v>26</v>
      </c>
    </row>
    <row r="32" spans="2:53" x14ac:dyDescent="0.2">
      <c r="B32" s="4">
        <f>laps_times[[#This Row],[poř]]</f>
        <v>27</v>
      </c>
      <c r="C32" s="1">
        <f>laps_times[[#This Row],[s.č.]]</f>
        <v>99</v>
      </c>
      <c r="D32" s="1" t="str">
        <f>laps_times[[#This Row],[jméno]]</f>
        <v>Malík Jakub</v>
      </c>
      <c r="E32" s="2">
        <f>laps_times[[#This Row],[roč]]</f>
        <v>1991</v>
      </c>
      <c r="F32" s="2" t="str">
        <f>laps_times[[#This Row],[kat]]</f>
        <v>M1</v>
      </c>
      <c r="G32" s="2">
        <f>laps_times[[#This Row],[poř_kat]]</f>
        <v>1</v>
      </c>
      <c r="H32" s="1" t="str">
        <f>IF(ISBLANK(laps_times[[#This Row],[klub]]),"-",laps_times[[#This Row],[klub]])</f>
        <v>RUN TEAM Borovany</v>
      </c>
      <c r="I32" s="6">
        <f>laps_times[[#This Row],[celk. čas]]</f>
        <v>0.13828148148148148</v>
      </c>
      <c r="J32" s="29">
        <f>SUM(laps_times[[#This Row],[1]:[6]])</f>
        <v>1.3054687499999999E-2</v>
      </c>
      <c r="K32" s="30">
        <f>SUM(laps_times[[#This Row],[7]:[12]])</f>
        <v>1.2904699074074075E-2</v>
      </c>
      <c r="L32" s="30">
        <f>SUM(laps_times[[#This Row],[13]:[18]])</f>
        <v>1.3168599537037036E-2</v>
      </c>
      <c r="M32" s="30">
        <f>SUM(laps_times[[#This Row],[19]:[24]])</f>
        <v>1.317605324074074E-2</v>
      </c>
      <c r="N32" s="30">
        <f>SUM(laps_times[[#This Row],[25]:[30]])</f>
        <v>1.3128842592592591E-2</v>
      </c>
      <c r="O32" s="30">
        <f>SUM(laps_times[[#This Row],[31]:[36]])</f>
        <v>1.3258263888888889E-2</v>
      </c>
      <c r="P32" s="30">
        <f>SUM(laps_times[[#This Row],[37]:[42]])</f>
        <v>1.3219224537037036E-2</v>
      </c>
      <c r="Q32" s="30">
        <f>SUM(laps_times[[#This Row],[43]:[48]])</f>
        <v>1.3025046296296295E-2</v>
      </c>
      <c r="R32" s="30">
        <f>SUM(laps_times[[#This Row],[49]:[54]])</f>
        <v>1.3000185185185188E-2</v>
      </c>
      <c r="S32" s="30">
        <f>SUM(laps_times[[#This Row],[55]:[60]])</f>
        <v>1.3782418981481482E-2</v>
      </c>
      <c r="T32" s="31">
        <f>SUM(laps_times[[#This Row],[61]:[63]])</f>
        <v>6.5634606481481481E-3</v>
      </c>
      <c r="U32" s="45">
        <f>IF(km4_splits_ranks[[#This Row],[0 - 4 ]]="DNF","DNF",RANK(km4_splits_ranks[[#This Row],[0 - 4 ]],km4_splits_ranks[0 - 4 ],1))</f>
        <v>31</v>
      </c>
      <c r="V32" s="46">
        <f>IF(km4_splits_ranks[[#This Row],[4 - 8 ]]="DNF","DNF",RANK(km4_splits_ranks[[#This Row],[4 - 8 ]],km4_splits_ranks[4 - 8 ],1))</f>
        <v>40</v>
      </c>
      <c r="W32" s="46">
        <f>IF(km4_splits_ranks[[#This Row],[8 - 12 ]]="DNF","DNF",RANK(km4_splits_ranks[[#This Row],[8 - 12 ]],km4_splits_ranks[8 - 12 ],1))</f>
        <v>40</v>
      </c>
      <c r="X32" s="46">
        <f>IF(km4_splits_ranks[[#This Row],[12 - 16 ]]="DNF","DNF",RANK(km4_splits_ranks[[#This Row],[12 - 16 ]],km4_splits_ranks[12 - 16 ],1))</f>
        <v>40</v>
      </c>
      <c r="Y32" s="46">
        <f>IF(km4_splits_ranks[[#This Row],[16 -20 ]]="DNF","DNF",RANK(km4_splits_ranks[[#This Row],[16 -20 ]],km4_splits_ranks[16 -20 ],1))</f>
        <v>36</v>
      </c>
      <c r="Z32" s="46">
        <f>IF(km4_splits_ranks[[#This Row],[20 - 24 ]]="DNF","DNF",RANK(km4_splits_ranks[[#This Row],[20 - 24 ]],km4_splits_ranks[20 - 24 ],1))</f>
        <v>33</v>
      </c>
      <c r="AA32" s="46">
        <f>IF(km4_splits_ranks[[#This Row],[24 - 28 ]]="DNF","DNF",RANK(km4_splits_ranks[[#This Row],[24 - 28 ]],km4_splits_ranks[24 - 28 ],1))</f>
        <v>29</v>
      </c>
      <c r="AB32" s="46">
        <f>IF(km4_splits_ranks[[#This Row],[28 - 32 ]]="DNF","DNF",RANK(km4_splits_ranks[[#This Row],[28 - 32 ]],km4_splits_ranks[28 - 32 ],1))</f>
        <v>19</v>
      </c>
      <c r="AC32" s="46">
        <f>IF(km4_splits_ranks[[#This Row],[32 - 36 ]]="DNF","DNF",RANK(km4_splits_ranks[[#This Row],[32 - 36 ]],km4_splits_ranks[32 - 36 ],1))</f>
        <v>19</v>
      </c>
      <c r="AD32" s="46">
        <f>IF(km4_splits_ranks[[#This Row],[36 - 40 ]]="DNF","DNF",RANK(km4_splits_ranks[[#This Row],[36 - 40 ]],km4_splits_ranks[36 - 40 ],1))</f>
        <v>26</v>
      </c>
      <c r="AE32" s="47">
        <f>IF(km4_splits_ranks[[#This Row],[40 - 42 ]]="DNF","DNF",RANK(km4_splits_ranks[[#This Row],[40 - 42 ]],km4_splits_ranks[40 - 42 ],1))</f>
        <v>20</v>
      </c>
      <c r="AF32" s="22">
        <f>km4_splits_ranks[[#This Row],[0 - 4 ]]</f>
        <v>1.3054687499999999E-2</v>
      </c>
      <c r="AG32" s="18">
        <f>IF(km4_splits_ranks[[#This Row],[4 - 8 ]]="DNF","DNF",km4_splits_ranks[[#This Row],[4 km]]+km4_splits_ranks[[#This Row],[4 - 8 ]])</f>
        <v>2.5959386574074074E-2</v>
      </c>
      <c r="AH32" s="18">
        <f>IF(km4_splits_ranks[[#This Row],[8 - 12 ]]="DNF","DNF",km4_splits_ranks[[#This Row],[8 km]]+km4_splits_ranks[[#This Row],[8 - 12 ]])</f>
        <v>3.912798611111111E-2</v>
      </c>
      <c r="AI32" s="18">
        <f>IF(km4_splits_ranks[[#This Row],[12 - 16 ]]="DNF","DNF",km4_splits_ranks[[#This Row],[12 km]]+km4_splits_ranks[[#This Row],[12 - 16 ]])</f>
        <v>5.230403935185185E-2</v>
      </c>
      <c r="AJ32" s="18">
        <f>IF(km4_splits_ranks[[#This Row],[16 -20 ]]="DNF","DNF",km4_splits_ranks[[#This Row],[16 km]]+km4_splits_ranks[[#This Row],[16 -20 ]])</f>
        <v>6.5432881944444438E-2</v>
      </c>
      <c r="AK32" s="18">
        <f>IF(km4_splits_ranks[[#This Row],[20 - 24 ]]="DNF","DNF",km4_splits_ranks[[#This Row],[20 km]]+km4_splits_ranks[[#This Row],[20 - 24 ]])</f>
        <v>7.8691145833333323E-2</v>
      </c>
      <c r="AL32" s="18">
        <f>IF(km4_splits_ranks[[#This Row],[24 - 28 ]]="DNF","DNF",km4_splits_ranks[[#This Row],[24 km]]+km4_splits_ranks[[#This Row],[24 - 28 ]])</f>
        <v>9.1910370370370365E-2</v>
      </c>
      <c r="AM32" s="18">
        <f>IF(km4_splits_ranks[[#This Row],[28 - 32 ]]="DNF","DNF",km4_splits_ranks[[#This Row],[28 km]]+km4_splits_ranks[[#This Row],[28 - 32 ]])</f>
        <v>0.10493541666666666</v>
      </c>
      <c r="AN32" s="18">
        <f>IF(km4_splits_ranks[[#This Row],[32 - 36 ]]="DNF","DNF",km4_splits_ranks[[#This Row],[32 km]]+km4_splits_ranks[[#This Row],[32 - 36 ]])</f>
        <v>0.11793560185185184</v>
      </c>
      <c r="AO32" s="18">
        <f>IF(km4_splits_ranks[[#This Row],[36 - 40 ]]="DNF","DNF",km4_splits_ranks[[#This Row],[36 km]]+km4_splits_ranks[[#This Row],[36 - 40 ]])</f>
        <v>0.13171802083333331</v>
      </c>
      <c r="AP32" s="23">
        <f>IF(km4_splits_ranks[[#This Row],[40 - 42 ]]="DNF","DNF",km4_splits_ranks[[#This Row],[40 km]]+km4_splits_ranks[[#This Row],[40 - 42 ]])</f>
        <v>0.13828148148148145</v>
      </c>
      <c r="AQ32" s="48">
        <f>IF(km4_splits_ranks[[#This Row],[4 km]]="DNF","DNF",RANK(km4_splits_ranks[[#This Row],[4 km]],km4_splits_ranks[4 km],1))</f>
        <v>31</v>
      </c>
      <c r="AR32" s="49">
        <f>IF(km4_splits_ranks[[#This Row],[8 km]]="DNF","DNF",RANK(km4_splits_ranks[[#This Row],[8 km]],km4_splits_ranks[8 km],1))</f>
        <v>36</v>
      </c>
      <c r="AS32" s="49">
        <f>IF(km4_splits_ranks[[#This Row],[12 km]]="DNF","DNF",RANK(km4_splits_ranks[[#This Row],[12 km]],km4_splits_ranks[12 km],1))</f>
        <v>34</v>
      </c>
      <c r="AT32" s="49">
        <f>IF(km4_splits_ranks[[#This Row],[16 km]]="DNF","DNF",RANK(km4_splits_ranks[[#This Row],[16 km]],km4_splits_ranks[16 km],1))</f>
        <v>35</v>
      </c>
      <c r="AU32" s="49">
        <f>IF(km4_splits_ranks[[#This Row],[20 km]]="DNF","DNF",RANK(km4_splits_ranks[[#This Row],[20 km]],km4_splits_ranks[20 km],1))</f>
        <v>36</v>
      </c>
      <c r="AV32" s="49">
        <f>IF(km4_splits_ranks[[#This Row],[24 km]]="DNF","DNF",RANK(km4_splits_ranks[[#This Row],[24 km]],km4_splits_ranks[24 km],1))</f>
        <v>35</v>
      </c>
      <c r="AW32" s="49">
        <f>IF(km4_splits_ranks[[#This Row],[28 km]]="DNF","DNF",RANK(km4_splits_ranks[[#This Row],[28 km]],km4_splits_ranks[28 km],1))</f>
        <v>35</v>
      </c>
      <c r="AX32" s="49">
        <f>IF(km4_splits_ranks[[#This Row],[32 km]]="DNF","DNF",RANK(km4_splits_ranks[[#This Row],[32 km]],km4_splits_ranks[32 km],1))</f>
        <v>31</v>
      </c>
      <c r="AY32" s="49">
        <f>IF(km4_splits_ranks[[#This Row],[36 km]]="DNF","DNF",RANK(km4_splits_ranks[[#This Row],[36 km]],km4_splits_ranks[36 km],1))</f>
        <v>28</v>
      </c>
      <c r="AZ32" s="49">
        <f>IF(km4_splits_ranks[[#This Row],[40 km]]="DNF","DNF",RANK(km4_splits_ranks[[#This Row],[40 km]],km4_splits_ranks[40 km],1))</f>
        <v>27</v>
      </c>
      <c r="BA32" s="49">
        <f>IF(km4_splits_ranks[[#This Row],[42 km]]="DNF","DNF",RANK(km4_splits_ranks[[#This Row],[42 km]],km4_splits_ranks[42 km],1))</f>
        <v>27</v>
      </c>
    </row>
    <row r="33" spans="2:53" x14ac:dyDescent="0.2">
      <c r="B33" s="4">
        <f>laps_times[[#This Row],[poř]]</f>
        <v>28</v>
      </c>
      <c r="C33" s="1">
        <f>laps_times[[#This Row],[s.č.]]</f>
        <v>55</v>
      </c>
      <c r="D33" s="1" t="str">
        <f>laps_times[[#This Row],[jméno]]</f>
        <v>Švanda Petr</v>
      </c>
      <c r="E33" s="2">
        <f>laps_times[[#This Row],[roč]]</f>
        <v>1967</v>
      </c>
      <c r="F33" s="2" t="str">
        <f>laps_times[[#This Row],[kat]]</f>
        <v>M3</v>
      </c>
      <c r="G33" s="2">
        <f>laps_times[[#This Row],[poř_kat]]</f>
        <v>13</v>
      </c>
      <c r="H33" s="1" t="str">
        <f>IF(ISBLANK(laps_times[[#This Row],[klub]]),"-",laps_times[[#This Row],[klub]])</f>
        <v>Maratón klub Kladno a iThi...</v>
      </c>
      <c r="I33" s="6">
        <f>laps_times[[#This Row],[celk. čas]]</f>
        <v>0.13862712962962961</v>
      </c>
      <c r="J33" s="29">
        <f>SUM(laps_times[[#This Row],[1]:[6]])</f>
        <v>1.4619988425925927E-2</v>
      </c>
      <c r="K33" s="30">
        <f>SUM(laps_times[[#This Row],[7]:[12]])</f>
        <v>1.3237326388888889E-2</v>
      </c>
      <c r="L33" s="30">
        <f>SUM(laps_times[[#This Row],[13]:[18]])</f>
        <v>1.3279293981481482E-2</v>
      </c>
      <c r="M33" s="30">
        <f>SUM(laps_times[[#This Row],[19]:[24]])</f>
        <v>1.3208611111111112E-2</v>
      </c>
      <c r="N33" s="30">
        <f>SUM(laps_times[[#This Row],[25]:[30]])</f>
        <v>1.3304074074074074E-2</v>
      </c>
      <c r="O33" s="30">
        <f>SUM(laps_times[[#This Row],[31]:[36]])</f>
        <v>1.3818483796296296E-2</v>
      </c>
      <c r="P33" s="30">
        <f>SUM(laps_times[[#This Row],[37]:[42]])</f>
        <v>1.3074918981481483E-2</v>
      </c>
      <c r="Q33" s="30">
        <f>SUM(laps_times[[#This Row],[43]:[48]])</f>
        <v>1.2772314814814814E-2</v>
      </c>
      <c r="R33" s="30">
        <f>SUM(laps_times[[#This Row],[49]:[54]])</f>
        <v>1.289443287037037E-2</v>
      </c>
      <c r="S33" s="30">
        <f>SUM(laps_times[[#This Row],[55]:[60]])</f>
        <v>1.2512372685185187E-2</v>
      </c>
      <c r="T33" s="31">
        <f>SUM(laps_times[[#This Row],[61]:[63]])</f>
        <v>5.9053125E-3</v>
      </c>
      <c r="U33" s="45">
        <f>IF(km4_splits_ranks[[#This Row],[0 - 4 ]]="DNF","DNF",RANK(km4_splits_ranks[[#This Row],[0 - 4 ]],km4_splits_ranks[0 - 4 ],1))</f>
        <v>77</v>
      </c>
      <c r="V33" s="46">
        <f>IF(km4_splits_ranks[[#This Row],[4 - 8 ]]="DNF","DNF",RANK(km4_splits_ranks[[#This Row],[4 - 8 ]],km4_splits_ranks[4 - 8 ],1))</f>
        <v>49</v>
      </c>
      <c r="W33" s="46">
        <f>IF(km4_splits_ranks[[#This Row],[8 - 12 ]]="DNF","DNF",RANK(km4_splits_ranks[[#This Row],[8 - 12 ]],km4_splits_ranks[8 - 12 ],1))</f>
        <v>44</v>
      </c>
      <c r="X33" s="46">
        <f>IF(km4_splits_ranks[[#This Row],[12 - 16 ]]="DNF","DNF",RANK(km4_splits_ranks[[#This Row],[12 - 16 ]],km4_splits_ranks[12 - 16 ],1))</f>
        <v>41</v>
      </c>
      <c r="Y33" s="46">
        <f>IF(km4_splits_ranks[[#This Row],[16 -20 ]]="DNF","DNF",RANK(km4_splits_ranks[[#This Row],[16 -20 ]],km4_splits_ranks[16 -20 ],1))</f>
        <v>43</v>
      </c>
      <c r="Z33" s="46">
        <f>IF(km4_splits_ranks[[#This Row],[20 - 24 ]]="DNF","DNF",RANK(km4_splits_ranks[[#This Row],[20 - 24 ]],km4_splits_ranks[20 - 24 ],1))</f>
        <v>52</v>
      </c>
      <c r="AA33" s="46">
        <f>IF(km4_splits_ranks[[#This Row],[24 - 28 ]]="DNF","DNF",RANK(km4_splits_ranks[[#This Row],[24 - 28 ]],km4_splits_ranks[24 - 28 ],1))</f>
        <v>26</v>
      </c>
      <c r="AB33" s="46">
        <f>IF(km4_splits_ranks[[#This Row],[28 - 32 ]]="DNF","DNF",RANK(km4_splits_ranks[[#This Row],[28 - 32 ]],km4_splits_ranks[28 - 32 ],1))</f>
        <v>16</v>
      </c>
      <c r="AC33" s="46">
        <f>IF(km4_splits_ranks[[#This Row],[32 - 36 ]]="DNF","DNF",RANK(km4_splits_ranks[[#This Row],[32 - 36 ]],km4_splits_ranks[32 - 36 ],1))</f>
        <v>17</v>
      </c>
      <c r="AD33" s="46">
        <f>IF(km4_splits_ranks[[#This Row],[36 - 40 ]]="DNF","DNF",RANK(km4_splits_ranks[[#This Row],[36 - 40 ]],km4_splits_ranks[36 - 40 ],1))</f>
        <v>12</v>
      </c>
      <c r="AE33" s="47">
        <f>IF(km4_splits_ranks[[#This Row],[40 - 42 ]]="DNF","DNF",RANK(km4_splits_ranks[[#This Row],[40 - 42 ]],km4_splits_ranks[40 - 42 ],1))</f>
        <v>7</v>
      </c>
      <c r="AF33" s="22">
        <f>km4_splits_ranks[[#This Row],[0 - 4 ]]</f>
        <v>1.4619988425925927E-2</v>
      </c>
      <c r="AG33" s="18">
        <f>IF(km4_splits_ranks[[#This Row],[4 - 8 ]]="DNF","DNF",km4_splits_ranks[[#This Row],[4 km]]+km4_splits_ranks[[#This Row],[4 - 8 ]])</f>
        <v>2.7857314814814814E-2</v>
      </c>
      <c r="AH33" s="18">
        <f>IF(km4_splits_ranks[[#This Row],[8 - 12 ]]="DNF","DNF",km4_splits_ranks[[#This Row],[8 km]]+km4_splits_ranks[[#This Row],[8 - 12 ]])</f>
        <v>4.1136608796296298E-2</v>
      </c>
      <c r="AI33" s="18">
        <f>IF(km4_splits_ranks[[#This Row],[12 - 16 ]]="DNF","DNF",km4_splits_ranks[[#This Row],[12 km]]+km4_splits_ranks[[#This Row],[12 - 16 ]])</f>
        <v>5.4345219907407413E-2</v>
      </c>
      <c r="AJ33" s="18">
        <f>IF(km4_splits_ranks[[#This Row],[16 -20 ]]="DNF","DNF",km4_splits_ranks[[#This Row],[16 km]]+km4_splits_ranks[[#This Row],[16 -20 ]])</f>
        <v>6.7649293981481493E-2</v>
      </c>
      <c r="AK33" s="18">
        <f>IF(km4_splits_ranks[[#This Row],[20 - 24 ]]="DNF","DNF",km4_splits_ranks[[#This Row],[20 km]]+km4_splits_ranks[[#This Row],[20 - 24 ]])</f>
        <v>8.1467777777777792E-2</v>
      </c>
      <c r="AL33" s="18">
        <f>IF(km4_splits_ranks[[#This Row],[24 - 28 ]]="DNF","DNF",km4_splits_ranks[[#This Row],[24 km]]+km4_splits_ranks[[#This Row],[24 - 28 ]])</f>
        <v>9.4542696759259276E-2</v>
      </c>
      <c r="AM33" s="18">
        <f>IF(km4_splits_ranks[[#This Row],[28 - 32 ]]="DNF","DNF",km4_splits_ranks[[#This Row],[28 km]]+km4_splits_ranks[[#This Row],[28 - 32 ]])</f>
        <v>0.1073150115740741</v>
      </c>
      <c r="AN33" s="18">
        <f>IF(km4_splits_ranks[[#This Row],[32 - 36 ]]="DNF","DNF",km4_splits_ranks[[#This Row],[32 km]]+km4_splits_ranks[[#This Row],[32 - 36 ]])</f>
        <v>0.12020944444444447</v>
      </c>
      <c r="AO33" s="18">
        <f>IF(km4_splits_ranks[[#This Row],[36 - 40 ]]="DNF","DNF",km4_splits_ranks[[#This Row],[36 km]]+km4_splits_ranks[[#This Row],[36 - 40 ]])</f>
        <v>0.13272181712962966</v>
      </c>
      <c r="AP33" s="23">
        <f>IF(km4_splits_ranks[[#This Row],[40 - 42 ]]="DNF","DNF",km4_splits_ranks[[#This Row],[40 km]]+km4_splits_ranks[[#This Row],[40 - 42 ]])</f>
        <v>0.13862712962962967</v>
      </c>
      <c r="AQ33" s="48">
        <f>IF(km4_splits_ranks[[#This Row],[4 km]]="DNF","DNF",RANK(km4_splits_ranks[[#This Row],[4 km]],km4_splits_ranks[4 km],1))</f>
        <v>77</v>
      </c>
      <c r="AR33" s="49">
        <f>IF(km4_splits_ranks[[#This Row],[8 km]]="DNF","DNF",RANK(km4_splits_ranks[[#This Row],[8 km]],km4_splits_ranks[8 km],1))</f>
        <v>65</v>
      </c>
      <c r="AS33" s="49">
        <f>IF(km4_splits_ranks[[#This Row],[12 km]]="DNF","DNF",RANK(km4_splits_ranks[[#This Row],[12 km]],km4_splits_ranks[12 km],1))</f>
        <v>54</v>
      </c>
      <c r="AT33" s="49">
        <f>IF(km4_splits_ranks[[#This Row],[16 km]]="DNF","DNF",RANK(km4_splits_ranks[[#This Row],[16 km]],km4_splits_ranks[16 km],1))</f>
        <v>54</v>
      </c>
      <c r="AU33" s="49">
        <f>IF(km4_splits_ranks[[#This Row],[20 km]]="DNF","DNF",RANK(km4_splits_ranks[[#This Row],[20 km]],km4_splits_ranks[20 km],1))</f>
        <v>48</v>
      </c>
      <c r="AV33" s="49">
        <f>IF(km4_splits_ranks[[#This Row],[24 km]]="DNF","DNF",RANK(km4_splits_ranks[[#This Row],[24 km]],km4_splits_ranks[24 km],1))</f>
        <v>47</v>
      </c>
      <c r="AW33" s="49">
        <f>IF(km4_splits_ranks[[#This Row],[28 km]]="DNF","DNF",RANK(km4_splits_ranks[[#This Row],[28 km]],km4_splits_ranks[28 km],1))</f>
        <v>44</v>
      </c>
      <c r="AX33" s="49">
        <f>IF(km4_splits_ranks[[#This Row],[32 km]]="DNF","DNF",RANK(km4_splits_ranks[[#This Row],[32 km]],km4_splits_ranks[32 km],1))</f>
        <v>39</v>
      </c>
      <c r="AY33" s="49">
        <f>IF(km4_splits_ranks[[#This Row],[36 km]]="DNF","DNF",RANK(km4_splits_ranks[[#This Row],[36 km]],km4_splits_ranks[36 km],1))</f>
        <v>35</v>
      </c>
      <c r="AZ33" s="49">
        <f>IF(km4_splits_ranks[[#This Row],[40 km]]="DNF","DNF",RANK(km4_splits_ranks[[#This Row],[40 km]],km4_splits_ranks[40 km],1))</f>
        <v>29</v>
      </c>
      <c r="BA33" s="49">
        <f>IF(km4_splits_ranks[[#This Row],[42 km]]="DNF","DNF",RANK(km4_splits_ranks[[#This Row],[42 km]],km4_splits_ranks[42 km],1))</f>
        <v>28</v>
      </c>
    </row>
    <row r="34" spans="2:53" x14ac:dyDescent="0.2">
      <c r="B34" s="4">
        <f>laps_times[[#This Row],[poř]]</f>
        <v>29</v>
      </c>
      <c r="C34" s="1">
        <f>laps_times[[#This Row],[s.č.]]</f>
        <v>30</v>
      </c>
      <c r="D34" s="1" t="str">
        <f>laps_times[[#This Row],[jméno]]</f>
        <v>Lebedová Olga</v>
      </c>
      <c r="E34" s="2">
        <f>laps_times[[#This Row],[roč]]</f>
        <v>1981</v>
      </c>
      <c r="F34" s="2" t="str">
        <f>laps_times[[#This Row],[kat]]</f>
        <v>Z2</v>
      </c>
      <c r="G34" s="2">
        <f>laps_times[[#This Row],[poř_kat]]</f>
        <v>2</v>
      </c>
      <c r="H34" s="1" t="str">
        <f>IF(ISBLANK(laps_times[[#This Row],[klub]]),"-",laps_times[[#This Row],[klub]])</f>
        <v>Hůrka</v>
      </c>
      <c r="I34" s="6">
        <f>laps_times[[#This Row],[celk. čas]]</f>
        <v>0.13993466435185184</v>
      </c>
      <c r="J34" s="29">
        <f>SUM(laps_times[[#This Row],[1]:[6]])</f>
        <v>1.4309305555555556E-2</v>
      </c>
      <c r="K34" s="30">
        <f>SUM(laps_times[[#This Row],[7]:[12]])</f>
        <v>1.3145416666666666E-2</v>
      </c>
      <c r="L34" s="30">
        <f>SUM(laps_times[[#This Row],[13]:[18]])</f>
        <v>1.3022199074074073E-2</v>
      </c>
      <c r="M34" s="30">
        <f>SUM(laps_times[[#This Row],[19]:[24]])</f>
        <v>1.2782511574074073E-2</v>
      </c>
      <c r="N34" s="30">
        <f>SUM(laps_times[[#This Row],[25]:[30]])</f>
        <v>1.2931354166666666E-2</v>
      </c>
      <c r="O34" s="30">
        <f>SUM(laps_times[[#This Row],[31]:[36]])</f>
        <v>1.3236157407407408E-2</v>
      </c>
      <c r="P34" s="30">
        <f>SUM(laps_times[[#This Row],[37]:[42]])</f>
        <v>1.3378449074074074E-2</v>
      </c>
      <c r="Q34" s="30">
        <f>SUM(laps_times[[#This Row],[43]:[48]])</f>
        <v>1.3419803240740741E-2</v>
      </c>
      <c r="R34" s="30">
        <f>SUM(laps_times[[#This Row],[49]:[54]])</f>
        <v>1.3769432870370371E-2</v>
      </c>
      <c r="S34" s="30">
        <f>SUM(laps_times[[#This Row],[55]:[60]])</f>
        <v>1.3488923611111111E-2</v>
      </c>
      <c r="T34" s="31">
        <f>SUM(laps_times[[#This Row],[61]:[63]])</f>
        <v>6.4511111111111106E-3</v>
      </c>
      <c r="U34" s="45">
        <f>IF(km4_splits_ranks[[#This Row],[0 - 4 ]]="DNF","DNF",RANK(km4_splits_ranks[[#This Row],[0 - 4 ]],km4_splits_ranks[0 - 4 ],1))</f>
        <v>62</v>
      </c>
      <c r="V34" s="46">
        <f>IF(km4_splits_ranks[[#This Row],[4 - 8 ]]="DNF","DNF",RANK(km4_splits_ranks[[#This Row],[4 - 8 ]],km4_splits_ranks[4 - 8 ],1))</f>
        <v>45</v>
      </c>
      <c r="W34" s="46">
        <f>IF(km4_splits_ranks[[#This Row],[8 - 12 ]]="DNF","DNF",RANK(km4_splits_ranks[[#This Row],[8 - 12 ]],km4_splits_ranks[8 - 12 ],1))</f>
        <v>37</v>
      </c>
      <c r="X34" s="46">
        <f>IF(km4_splits_ranks[[#This Row],[12 - 16 ]]="DNF","DNF",RANK(km4_splits_ranks[[#This Row],[12 - 16 ]],km4_splits_ranks[12 - 16 ],1))</f>
        <v>32</v>
      </c>
      <c r="Y34" s="46">
        <f>IF(km4_splits_ranks[[#This Row],[16 -20 ]]="DNF","DNF",RANK(km4_splits_ranks[[#This Row],[16 -20 ]],km4_splits_ranks[16 -20 ],1))</f>
        <v>34</v>
      </c>
      <c r="Z34" s="46">
        <f>IF(km4_splits_ranks[[#This Row],[20 - 24 ]]="DNF","DNF",RANK(km4_splits_ranks[[#This Row],[20 - 24 ]],km4_splits_ranks[20 - 24 ],1))</f>
        <v>31</v>
      </c>
      <c r="AA34" s="46">
        <f>IF(km4_splits_ranks[[#This Row],[24 - 28 ]]="DNF","DNF",RANK(km4_splits_ranks[[#This Row],[24 - 28 ]],km4_splits_ranks[24 - 28 ],1))</f>
        <v>35</v>
      </c>
      <c r="AB34" s="46">
        <f>IF(km4_splits_ranks[[#This Row],[28 - 32 ]]="DNF","DNF",RANK(km4_splits_ranks[[#This Row],[28 - 32 ]],km4_splits_ranks[28 - 32 ],1))</f>
        <v>28</v>
      </c>
      <c r="AC34" s="46">
        <f>IF(km4_splits_ranks[[#This Row],[32 - 36 ]]="DNF","DNF",RANK(km4_splits_ranks[[#This Row],[32 - 36 ]],km4_splits_ranks[32 - 36 ],1))</f>
        <v>30</v>
      </c>
      <c r="AD34" s="46">
        <f>IF(km4_splits_ranks[[#This Row],[36 - 40 ]]="DNF","DNF",RANK(km4_splits_ranks[[#This Row],[36 - 40 ]],km4_splits_ranks[36 - 40 ],1))</f>
        <v>20</v>
      </c>
      <c r="AE34" s="47">
        <f>IF(km4_splits_ranks[[#This Row],[40 - 42 ]]="DNF","DNF",RANK(km4_splits_ranks[[#This Row],[40 - 42 ]],km4_splits_ranks[40 - 42 ],1))</f>
        <v>17</v>
      </c>
      <c r="AF34" s="22">
        <f>km4_splits_ranks[[#This Row],[0 - 4 ]]</f>
        <v>1.4309305555555556E-2</v>
      </c>
      <c r="AG34" s="18">
        <f>IF(km4_splits_ranks[[#This Row],[4 - 8 ]]="DNF","DNF",km4_splits_ranks[[#This Row],[4 km]]+km4_splits_ranks[[#This Row],[4 - 8 ]])</f>
        <v>2.7454722222222221E-2</v>
      </c>
      <c r="AH34" s="18">
        <f>IF(km4_splits_ranks[[#This Row],[8 - 12 ]]="DNF","DNF",km4_splits_ranks[[#This Row],[8 km]]+km4_splits_ranks[[#This Row],[8 - 12 ]])</f>
        <v>4.0476921296296292E-2</v>
      </c>
      <c r="AI34" s="18">
        <f>IF(km4_splits_ranks[[#This Row],[12 - 16 ]]="DNF","DNF",km4_splits_ranks[[#This Row],[12 km]]+km4_splits_ranks[[#This Row],[12 - 16 ]])</f>
        <v>5.3259432870370368E-2</v>
      </c>
      <c r="AJ34" s="18">
        <f>IF(km4_splits_ranks[[#This Row],[16 -20 ]]="DNF","DNF",km4_splits_ranks[[#This Row],[16 km]]+km4_splits_ranks[[#This Row],[16 -20 ]])</f>
        <v>6.6190787037037041E-2</v>
      </c>
      <c r="AK34" s="18">
        <f>IF(km4_splits_ranks[[#This Row],[20 - 24 ]]="DNF","DNF",km4_splits_ranks[[#This Row],[20 km]]+km4_splits_ranks[[#This Row],[20 - 24 ]])</f>
        <v>7.9426944444444453E-2</v>
      </c>
      <c r="AL34" s="18">
        <f>IF(km4_splits_ranks[[#This Row],[24 - 28 ]]="DNF","DNF",km4_splits_ranks[[#This Row],[24 km]]+km4_splits_ranks[[#This Row],[24 - 28 ]])</f>
        <v>9.280539351851852E-2</v>
      </c>
      <c r="AM34" s="18">
        <f>IF(km4_splits_ranks[[#This Row],[28 - 32 ]]="DNF","DNF",km4_splits_ranks[[#This Row],[28 km]]+km4_splits_ranks[[#This Row],[28 - 32 ]])</f>
        <v>0.10622519675925926</v>
      </c>
      <c r="AN34" s="18">
        <f>IF(km4_splits_ranks[[#This Row],[32 - 36 ]]="DNF","DNF",km4_splits_ranks[[#This Row],[32 km]]+km4_splits_ranks[[#This Row],[32 - 36 ]])</f>
        <v>0.11999462962962963</v>
      </c>
      <c r="AO34" s="18">
        <f>IF(km4_splits_ranks[[#This Row],[36 - 40 ]]="DNF","DNF",km4_splits_ranks[[#This Row],[36 km]]+km4_splits_ranks[[#This Row],[36 - 40 ]])</f>
        <v>0.13348355324074074</v>
      </c>
      <c r="AP34" s="23">
        <f>IF(km4_splits_ranks[[#This Row],[40 - 42 ]]="DNF","DNF",km4_splits_ranks[[#This Row],[40 km]]+km4_splits_ranks[[#This Row],[40 - 42 ]])</f>
        <v>0.13993466435185184</v>
      </c>
      <c r="AQ34" s="48">
        <f>IF(km4_splits_ranks[[#This Row],[4 km]]="DNF","DNF",RANK(km4_splits_ranks[[#This Row],[4 km]],km4_splits_ranks[4 km],1))</f>
        <v>62</v>
      </c>
      <c r="AR34" s="49">
        <f>IF(km4_splits_ranks[[#This Row],[8 km]]="DNF","DNF",RANK(km4_splits_ranks[[#This Row],[8 km]],km4_splits_ranks[8 km],1))</f>
        <v>49</v>
      </c>
      <c r="AS34" s="49">
        <f>IF(km4_splits_ranks[[#This Row],[12 km]]="DNF","DNF",RANK(km4_splits_ranks[[#This Row],[12 km]],km4_splits_ranks[12 km],1))</f>
        <v>48</v>
      </c>
      <c r="AT34" s="49">
        <f>IF(km4_splits_ranks[[#This Row],[16 km]]="DNF","DNF",RANK(km4_splits_ranks[[#This Row],[16 km]],km4_splits_ranks[16 km],1))</f>
        <v>44</v>
      </c>
      <c r="AU34" s="49">
        <f>IF(km4_splits_ranks[[#This Row],[20 km]]="DNF","DNF",RANK(km4_splits_ranks[[#This Row],[20 km]],km4_splits_ranks[20 km],1))</f>
        <v>41</v>
      </c>
      <c r="AV34" s="49">
        <f>IF(km4_splits_ranks[[#This Row],[24 km]]="DNF","DNF",RANK(km4_splits_ranks[[#This Row],[24 km]],km4_splits_ranks[24 km],1))</f>
        <v>41</v>
      </c>
      <c r="AW34" s="49">
        <f>IF(km4_splits_ranks[[#This Row],[28 km]]="DNF","DNF",RANK(km4_splits_ranks[[#This Row],[28 km]],km4_splits_ranks[28 km],1))</f>
        <v>38</v>
      </c>
      <c r="AX34" s="49">
        <f>IF(km4_splits_ranks[[#This Row],[32 km]]="DNF","DNF",RANK(km4_splits_ranks[[#This Row],[32 km]],km4_splits_ranks[32 km],1))</f>
        <v>36</v>
      </c>
      <c r="AY34" s="49">
        <f>IF(km4_splits_ranks[[#This Row],[36 km]]="DNF","DNF",RANK(km4_splits_ranks[[#This Row],[36 km]],km4_splits_ranks[36 km],1))</f>
        <v>33</v>
      </c>
      <c r="AZ34" s="49">
        <f>IF(km4_splits_ranks[[#This Row],[40 km]]="DNF","DNF",RANK(km4_splits_ranks[[#This Row],[40 km]],km4_splits_ranks[40 km],1))</f>
        <v>31</v>
      </c>
      <c r="BA34" s="49">
        <f>IF(km4_splits_ranks[[#This Row],[42 km]]="DNF","DNF",RANK(km4_splits_ranks[[#This Row],[42 km]],km4_splits_ranks[42 km],1))</f>
        <v>29</v>
      </c>
    </row>
    <row r="35" spans="2:53" x14ac:dyDescent="0.2">
      <c r="B35" s="4">
        <f>laps_times[[#This Row],[poř]]</f>
        <v>30</v>
      </c>
      <c r="C35" s="1">
        <f>laps_times[[#This Row],[s.č.]]</f>
        <v>107</v>
      </c>
      <c r="D35" s="1" t="str">
        <f>laps_times[[#This Row],[jméno]]</f>
        <v>Kolář Martin</v>
      </c>
      <c r="E35" s="2">
        <f>laps_times[[#This Row],[roč]]</f>
        <v>1980</v>
      </c>
      <c r="F35" s="2" t="str">
        <f>laps_times[[#This Row],[kat]]</f>
        <v>M2</v>
      </c>
      <c r="G35" s="2">
        <f>laps_times[[#This Row],[poř_kat]]</f>
        <v>12</v>
      </c>
      <c r="H35" s="1" t="str">
        <f>IF(ISBLANK(laps_times[[#This Row],[klub]]),"-",laps_times[[#This Row],[klub]])</f>
        <v>Malida Optimum</v>
      </c>
      <c r="I35" s="6">
        <f>laps_times[[#This Row],[celk. čas]]</f>
        <v>0.13995329861111111</v>
      </c>
      <c r="J35" s="29">
        <f>SUM(laps_times[[#This Row],[1]:[6]])</f>
        <v>1.1951793981481482E-2</v>
      </c>
      <c r="K35" s="30">
        <f>SUM(laps_times[[#This Row],[7]:[12]])</f>
        <v>1.1480405092592592E-2</v>
      </c>
      <c r="L35" s="30">
        <f>SUM(laps_times[[#This Row],[13]:[18]])</f>
        <v>1.1572372685185186E-2</v>
      </c>
      <c r="M35" s="30">
        <f>SUM(laps_times[[#This Row],[19]:[24]])</f>
        <v>1.2195949074074076E-2</v>
      </c>
      <c r="N35" s="30">
        <f>SUM(laps_times[[#This Row],[25]:[30]])</f>
        <v>1.2064768518518518E-2</v>
      </c>
      <c r="O35" s="30">
        <f>SUM(laps_times[[#This Row],[31]:[36]])</f>
        <v>1.2721620370370369E-2</v>
      </c>
      <c r="P35" s="30">
        <f>SUM(laps_times[[#This Row],[37]:[42]])</f>
        <v>1.3552407407407407E-2</v>
      </c>
      <c r="Q35" s="30">
        <f>SUM(laps_times[[#This Row],[43]:[48]])</f>
        <v>1.5106516203703705E-2</v>
      </c>
      <c r="R35" s="30">
        <f>SUM(laps_times[[#This Row],[49]:[54]])</f>
        <v>1.5141238425925928E-2</v>
      </c>
      <c r="S35" s="30">
        <f>SUM(laps_times[[#This Row],[55]:[60]])</f>
        <v>1.5953275462962963E-2</v>
      </c>
      <c r="T35" s="31">
        <f>SUM(laps_times[[#This Row],[61]:[63]])</f>
        <v>8.2129513888888894E-3</v>
      </c>
      <c r="U35" s="45">
        <f>IF(km4_splits_ranks[[#This Row],[0 - 4 ]]="DNF","DNF",RANK(km4_splits_ranks[[#This Row],[0 - 4 ]],km4_splits_ranks[0 - 4 ],1))</f>
        <v>15</v>
      </c>
      <c r="V35" s="46">
        <f>IF(km4_splits_ranks[[#This Row],[4 - 8 ]]="DNF","DNF",RANK(km4_splits_ranks[[#This Row],[4 - 8 ]],km4_splits_ranks[4 - 8 ],1))</f>
        <v>13</v>
      </c>
      <c r="W35" s="46">
        <f>IF(km4_splits_ranks[[#This Row],[8 - 12 ]]="DNF","DNF",RANK(km4_splits_ranks[[#This Row],[8 - 12 ]],km4_splits_ranks[8 - 12 ],1))</f>
        <v>13</v>
      </c>
      <c r="X35" s="46">
        <f>IF(km4_splits_ranks[[#This Row],[12 - 16 ]]="DNF","DNF",RANK(km4_splits_ranks[[#This Row],[12 - 16 ]],km4_splits_ranks[12 - 16 ],1))</f>
        <v>19</v>
      </c>
      <c r="Y35" s="46">
        <f>IF(km4_splits_ranks[[#This Row],[16 -20 ]]="DNF","DNF",RANK(km4_splits_ranks[[#This Row],[16 -20 ]],km4_splits_ranks[16 -20 ],1))</f>
        <v>16</v>
      </c>
      <c r="Z35" s="46">
        <f>IF(km4_splits_ranks[[#This Row],[20 - 24 ]]="DNF","DNF",RANK(km4_splits_ranks[[#This Row],[20 - 24 ]],km4_splits_ranks[20 - 24 ],1))</f>
        <v>20</v>
      </c>
      <c r="AA35" s="46">
        <f>IF(km4_splits_ranks[[#This Row],[24 - 28 ]]="DNF","DNF",RANK(km4_splits_ranks[[#This Row],[24 - 28 ]],km4_splits_ranks[24 - 28 ],1))</f>
        <v>39</v>
      </c>
      <c r="AB35" s="46">
        <f>IF(km4_splits_ranks[[#This Row],[28 - 32 ]]="DNF","DNF",RANK(km4_splits_ranks[[#This Row],[28 - 32 ]],km4_splits_ranks[28 - 32 ],1))</f>
        <v>63</v>
      </c>
      <c r="AC35" s="46">
        <f>IF(km4_splits_ranks[[#This Row],[32 - 36 ]]="DNF","DNF",RANK(km4_splits_ranks[[#This Row],[32 - 36 ]],km4_splits_ranks[32 - 36 ],1))</f>
        <v>54</v>
      </c>
      <c r="AD35" s="46">
        <f>IF(km4_splits_ranks[[#This Row],[36 - 40 ]]="DNF","DNF",RANK(km4_splits_ranks[[#This Row],[36 - 40 ]],km4_splits_ranks[36 - 40 ],1))</f>
        <v>64</v>
      </c>
      <c r="AE35" s="47">
        <f>IF(km4_splits_ranks[[#This Row],[40 - 42 ]]="DNF","DNF",RANK(km4_splits_ranks[[#This Row],[40 - 42 ]],km4_splits_ranks[40 - 42 ],1))</f>
        <v>84</v>
      </c>
      <c r="AF35" s="22">
        <f>km4_splits_ranks[[#This Row],[0 - 4 ]]</f>
        <v>1.1951793981481482E-2</v>
      </c>
      <c r="AG35" s="18">
        <f>IF(km4_splits_ranks[[#This Row],[4 - 8 ]]="DNF","DNF",km4_splits_ranks[[#This Row],[4 km]]+km4_splits_ranks[[#This Row],[4 - 8 ]])</f>
        <v>2.3432199074074074E-2</v>
      </c>
      <c r="AH35" s="18">
        <f>IF(km4_splits_ranks[[#This Row],[8 - 12 ]]="DNF","DNF",km4_splits_ranks[[#This Row],[8 km]]+km4_splits_ranks[[#This Row],[8 - 12 ]])</f>
        <v>3.5004571759259258E-2</v>
      </c>
      <c r="AI35" s="18">
        <f>IF(km4_splits_ranks[[#This Row],[12 - 16 ]]="DNF","DNF",km4_splits_ranks[[#This Row],[12 km]]+km4_splits_ranks[[#This Row],[12 - 16 ]])</f>
        <v>4.7200520833333336E-2</v>
      </c>
      <c r="AJ35" s="18">
        <f>IF(km4_splits_ranks[[#This Row],[16 -20 ]]="DNF","DNF",km4_splits_ranks[[#This Row],[16 km]]+km4_splits_ranks[[#This Row],[16 -20 ]])</f>
        <v>5.9265289351851852E-2</v>
      </c>
      <c r="AK35" s="18">
        <f>IF(km4_splits_ranks[[#This Row],[20 - 24 ]]="DNF","DNF",km4_splits_ranks[[#This Row],[20 km]]+km4_splits_ranks[[#This Row],[20 - 24 ]])</f>
        <v>7.1986909722222214E-2</v>
      </c>
      <c r="AL35" s="18">
        <f>IF(km4_splits_ranks[[#This Row],[24 - 28 ]]="DNF","DNF",km4_splits_ranks[[#This Row],[24 km]]+km4_splits_ranks[[#This Row],[24 - 28 ]])</f>
        <v>8.5539317129629616E-2</v>
      </c>
      <c r="AM35" s="18">
        <f>IF(km4_splits_ranks[[#This Row],[28 - 32 ]]="DNF","DNF",km4_splits_ranks[[#This Row],[28 km]]+km4_splits_ranks[[#This Row],[28 - 32 ]])</f>
        <v>0.10064583333333332</v>
      </c>
      <c r="AN35" s="18">
        <f>IF(km4_splits_ranks[[#This Row],[32 - 36 ]]="DNF","DNF",km4_splits_ranks[[#This Row],[32 km]]+km4_splits_ranks[[#This Row],[32 - 36 ]])</f>
        <v>0.11578707175925926</v>
      </c>
      <c r="AO35" s="18">
        <f>IF(km4_splits_ranks[[#This Row],[36 - 40 ]]="DNF","DNF",km4_splits_ranks[[#This Row],[36 km]]+km4_splits_ranks[[#This Row],[36 - 40 ]])</f>
        <v>0.13174034722222222</v>
      </c>
      <c r="AP35" s="23">
        <f>IF(km4_splits_ranks[[#This Row],[40 - 42 ]]="DNF","DNF",km4_splits_ranks[[#This Row],[40 km]]+km4_splits_ranks[[#This Row],[40 - 42 ]])</f>
        <v>0.13995329861111111</v>
      </c>
      <c r="AQ35" s="48">
        <f>IF(km4_splits_ranks[[#This Row],[4 km]]="DNF","DNF",RANK(km4_splits_ranks[[#This Row],[4 km]],km4_splits_ranks[4 km],1))</f>
        <v>15</v>
      </c>
      <c r="AR35" s="49">
        <f>IF(km4_splits_ranks[[#This Row],[8 km]]="DNF","DNF",RANK(km4_splits_ranks[[#This Row],[8 km]],km4_splits_ranks[8 km],1))</f>
        <v>15</v>
      </c>
      <c r="AS35" s="49">
        <f>IF(km4_splits_ranks[[#This Row],[12 km]]="DNF","DNF",RANK(km4_splits_ranks[[#This Row],[12 km]],km4_splits_ranks[12 km],1))</f>
        <v>14</v>
      </c>
      <c r="AT35" s="49">
        <f>IF(km4_splits_ranks[[#This Row],[16 km]]="DNF","DNF",RANK(km4_splits_ranks[[#This Row],[16 km]],km4_splits_ranks[16 km],1))</f>
        <v>15</v>
      </c>
      <c r="AU35" s="49">
        <f>IF(km4_splits_ranks[[#This Row],[20 km]]="DNF","DNF",RANK(km4_splits_ranks[[#This Row],[20 km]],km4_splits_ranks[20 km],1))</f>
        <v>15</v>
      </c>
      <c r="AV35" s="49">
        <f>IF(km4_splits_ranks[[#This Row],[24 km]]="DNF","DNF",RANK(km4_splits_ranks[[#This Row],[24 km]],km4_splits_ranks[24 km],1))</f>
        <v>16</v>
      </c>
      <c r="AW35" s="49">
        <f>IF(km4_splits_ranks[[#This Row],[28 km]]="DNF","DNF",RANK(km4_splits_ranks[[#This Row],[28 km]],km4_splits_ranks[28 km],1))</f>
        <v>17</v>
      </c>
      <c r="AX35" s="49">
        <f>IF(km4_splits_ranks[[#This Row],[32 km]]="DNF","DNF",RANK(km4_splits_ranks[[#This Row],[32 km]],km4_splits_ranks[32 km],1))</f>
        <v>21</v>
      </c>
      <c r="AY35" s="49">
        <f>IF(km4_splits_ranks[[#This Row],[36 km]]="DNF","DNF",RANK(km4_splits_ranks[[#This Row],[36 km]],km4_splits_ranks[36 km],1))</f>
        <v>22</v>
      </c>
      <c r="AZ35" s="49">
        <f>IF(km4_splits_ranks[[#This Row],[40 km]]="DNF","DNF",RANK(km4_splits_ranks[[#This Row],[40 km]],km4_splits_ranks[40 km],1))</f>
        <v>28</v>
      </c>
      <c r="BA35" s="49">
        <f>IF(km4_splits_ranks[[#This Row],[42 km]]="DNF","DNF",RANK(km4_splits_ranks[[#This Row],[42 km]],km4_splits_ranks[42 km],1))</f>
        <v>30</v>
      </c>
    </row>
    <row r="36" spans="2:53" x14ac:dyDescent="0.2">
      <c r="B36" s="4">
        <f>laps_times[[#This Row],[poř]]</f>
        <v>31</v>
      </c>
      <c r="C36" s="1">
        <f>laps_times[[#This Row],[s.č.]]</f>
        <v>15</v>
      </c>
      <c r="D36" s="1" t="str">
        <f>laps_times[[#This Row],[jméno]]</f>
        <v>Havel Milan</v>
      </c>
      <c r="E36" s="2">
        <f>laps_times[[#This Row],[roč]]</f>
        <v>1969</v>
      </c>
      <c r="F36" s="2" t="str">
        <f>laps_times[[#This Row],[kat]]</f>
        <v>M3</v>
      </c>
      <c r="G36" s="2">
        <f>laps_times[[#This Row],[poř_kat]]</f>
        <v>14</v>
      </c>
      <c r="H36" s="1" t="str">
        <f>IF(ISBLANK(laps_times[[#This Row],[klub]]),"-",laps_times[[#This Row],[klub]])</f>
        <v>Zdouň Hrádek</v>
      </c>
      <c r="I36" s="6">
        <f>laps_times[[#This Row],[celk. čas]]</f>
        <v>0.14037890046296295</v>
      </c>
      <c r="J36" s="29">
        <f>SUM(laps_times[[#This Row],[1]:[6]])</f>
        <v>1.2553310185185185E-2</v>
      </c>
      <c r="K36" s="30">
        <f>SUM(laps_times[[#This Row],[7]:[12]])</f>
        <v>1.2445798611111111E-2</v>
      </c>
      <c r="L36" s="30">
        <f>SUM(laps_times[[#This Row],[13]:[18]])</f>
        <v>1.2728495370370369E-2</v>
      </c>
      <c r="M36" s="30">
        <f>SUM(laps_times[[#This Row],[19]:[24]])</f>
        <v>1.2862962962962961E-2</v>
      </c>
      <c r="N36" s="30">
        <f>SUM(laps_times[[#This Row],[25]:[30]])</f>
        <v>1.3259525462962963E-2</v>
      </c>
      <c r="O36" s="30">
        <f>SUM(laps_times[[#This Row],[31]:[36]])</f>
        <v>1.3342569444444447E-2</v>
      </c>
      <c r="P36" s="30">
        <f>SUM(laps_times[[#This Row],[37]:[42]])</f>
        <v>1.3682037037037036E-2</v>
      </c>
      <c r="Q36" s="30">
        <f>SUM(laps_times[[#This Row],[43]:[48]])</f>
        <v>1.4188460648148146E-2</v>
      </c>
      <c r="R36" s="30">
        <f>SUM(laps_times[[#This Row],[49]:[54]])</f>
        <v>1.4274386574074073E-2</v>
      </c>
      <c r="S36" s="30">
        <f>SUM(laps_times[[#This Row],[55]:[60]])</f>
        <v>1.4453993055555553E-2</v>
      </c>
      <c r="T36" s="31">
        <f>SUM(laps_times[[#This Row],[61]:[63]])</f>
        <v>6.5873611111111115E-3</v>
      </c>
      <c r="U36" s="45">
        <f>IF(km4_splits_ranks[[#This Row],[0 - 4 ]]="DNF","DNF",RANK(km4_splits_ranks[[#This Row],[0 - 4 ]],km4_splits_ranks[0 - 4 ],1))</f>
        <v>22</v>
      </c>
      <c r="V36" s="46">
        <f>IF(km4_splits_ranks[[#This Row],[4 - 8 ]]="DNF","DNF",RANK(km4_splits_ranks[[#This Row],[4 - 8 ]],km4_splits_ranks[4 - 8 ],1))</f>
        <v>25</v>
      </c>
      <c r="W36" s="46">
        <f>IF(km4_splits_ranks[[#This Row],[8 - 12 ]]="DNF","DNF",RANK(km4_splits_ranks[[#This Row],[8 - 12 ]],km4_splits_ranks[8 - 12 ],1))</f>
        <v>32</v>
      </c>
      <c r="X36" s="46">
        <f>IF(km4_splits_ranks[[#This Row],[12 - 16 ]]="DNF","DNF",RANK(km4_splits_ranks[[#This Row],[12 - 16 ]],km4_splits_ranks[12 - 16 ],1))</f>
        <v>36</v>
      </c>
      <c r="Y36" s="46">
        <f>IF(km4_splits_ranks[[#This Row],[16 -20 ]]="DNF","DNF",RANK(km4_splits_ranks[[#This Row],[16 -20 ]],km4_splits_ranks[16 -20 ],1))</f>
        <v>40</v>
      </c>
      <c r="Z36" s="46">
        <f>IF(km4_splits_ranks[[#This Row],[20 - 24 ]]="DNF","DNF",RANK(km4_splits_ranks[[#This Row],[20 - 24 ]],km4_splits_ranks[20 - 24 ],1))</f>
        <v>35</v>
      </c>
      <c r="AA36" s="46">
        <f>IF(km4_splits_ranks[[#This Row],[24 - 28 ]]="DNF","DNF",RANK(km4_splits_ranks[[#This Row],[24 - 28 ]],km4_splits_ranks[24 - 28 ],1))</f>
        <v>41</v>
      </c>
      <c r="AB36" s="46">
        <f>IF(km4_splits_ranks[[#This Row],[28 - 32 ]]="DNF","DNF",RANK(km4_splits_ranks[[#This Row],[28 - 32 ]],km4_splits_ranks[28 - 32 ],1))</f>
        <v>43</v>
      </c>
      <c r="AC36" s="46">
        <f>IF(km4_splits_ranks[[#This Row],[32 - 36 ]]="DNF","DNF",RANK(km4_splits_ranks[[#This Row],[32 - 36 ]],km4_splits_ranks[32 - 36 ],1))</f>
        <v>41</v>
      </c>
      <c r="AD36" s="46">
        <f>IF(km4_splits_ranks[[#This Row],[36 - 40 ]]="DNF","DNF",RANK(km4_splits_ranks[[#This Row],[36 - 40 ]],km4_splits_ranks[36 - 40 ],1))</f>
        <v>38</v>
      </c>
      <c r="AE36" s="47">
        <f>IF(km4_splits_ranks[[#This Row],[40 - 42 ]]="DNF","DNF",RANK(km4_splits_ranks[[#This Row],[40 - 42 ]],km4_splits_ranks[40 - 42 ],1))</f>
        <v>21</v>
      </c>
      <c r="AF36" s="22">
        <f>km4_splits_ranks[[#This Row],[0 - 4 ]]</f>
        <v>1.2553310185185185E-2</v>
      </c>
      <c r="AG36" s="18">
        <f>IF(km4_splits_ranks[[#This Row],[4 - 8 ]]="DNF","DNF",km4_splits_ranks[[#This Row],[4 km]]+km4_splits_ranks[[#This Row],[4 - 8 ]])</f>
        <v>2.4999108796296295E-2</v>
      </c>
      <c r="AH36" s="18">
        <f>IF(km4_splits_ranks[[#This Row],[8 - 12 ]]="DNF","DNF",km4_splits_ranks[[#This Row],[8 km]]+km4_splits_ranks[[#This Row],[8 - 12 ]])</f>
        <v>3.7727604166666664E-2</v>
      </c>
      <c r="AI36" s="18">
        <f>IF(km4_splits_ranks[[#This Row],[12 - 16 ]]="DNF","DNF",km4_splits_ranks[[#This Row],[12 km]]+km4_splits_ranks[[#This Row],[12 - 16 ]])</f>
        <v>5.0590567129629629E-2</v>
      </c>
      <c r="AJ36" s="18">
        <f>IF(km4_splits_ranks[[#This Row],[16 -20 ]]="DNF","DNF",km4_splits_ranks[[#This Row],[16 km]]+km4_splits_ranks[[#This Row],[16 -20 ]])</f>
        <v>6.3850092592592597E-2</v>
      </c>
      <c r="AK36" s="18">
        <f>IF(km4_splits_ranks[[#This Row],[20 - 24 ]]="DNF","DNF",km4_splits_ranks[[#This Row],[20 km]]+km4_splits_ranks[[#This Row],[20 - 24 ]])</f>
        <v>7.7192662037037049E-2</v>
      </c>
      <c r="AL36" s="18">
        <f>IF(km4_splits_ranks[[#This Row],[24 - 28 ]]="DNF","DNF",km4_splits_ranks[[#This Row],[24 km]]+km4_splits_ranks[[#This Row],[24 - 28 ]])</f>
        <v>9.0874699074074083E-2</v>
      </c>
      <c r="AM36" s="18">
        <f>IF(km4_splits_ranks[[#This Row],[28 - 32 ]]="DNF","DNF",km4_splits_ranks[[#This Row],[28 km]]+km4_splits_ranks[[#This Row],[28 - 32 ]])</f>
        <v>0.10506315972222223</v>
      </c>
      <c r="AN36" s="18">
        <f>IF(km4_splits_ranks[[#This Row],[32 - 36 ]]="DNF","DNF",km4_splits_ranks[[#This Row],[32 km]]+km4_splits_ranks[[#This Row],[32 - 36 ]])</f>
        <v>0.11933754629629631</v>
      </c>
      <c r="AO36" s="18">
        <f>IF(km4_splits_ranks[[#This Row],[36 - 40 ]]="DNF","DNF",km4_splits_ranks[[#This Row],[36 km]]+km4_splits_ranks[[#This Row],[36 - 40 ]])</f>
        <v>0.13379153935185187</v>
      </c>
      <c r="AP36" s="23">
        <f>IF(km4_splits_ranks[[#This Row],[40 - 42 ]]="DNF","DNF",km4_splits_ranks[[#This Row],[40 km]]+km4_splits_ranks[[#This Row],[40 - 42 ]])</f>
        <v>0.14037890046296297</v>
      </c>
      <c r="AQ36" s="48">
        <f>IF(km4_splits_ranks[[#This Row],[4 km]]="DNF","DNF",RANK(km4_splits_ranks[[#This Row],[4 km]],km4_splits_ranks[4 km],1))</f>
        <v>22</v>
      </c>
      <c r="AR36" s="49">
        <f>IF(km4_splits_ranks[[#This Row],[8 km]]="DNF","DNF",RANK(km4_splits_ranks[[#This Row],[8 km]],km4_splits_ranks[8 km],1))</f>
        <v>25</v>
      </c>
      <c r="AS36" s="49">
        <f>IF(km4_splits_ranks[[#This Row],[12 km]]="DNF","DNF",RANK(km4_splits_ranks[[#This Row],[12 km]],km4_splits_ranks[12 km],1))</f>
        <v>27</v>
      </c>
      <c r="AT36" s="49">
        <f>IF(km4_splits_ranks[[#This Row],[16 km]]="DNF","DNF",RANK(km4_splits_ranks[[#This Row],[16 km]],km4_splits_ranks[16 km],1))</f>
        <v>29</v>
      </c>
      <c r="AU36" s="49">
        <f>IF(km4_splits_ranks[[#This Row],[20 km]]="DNF","DNF",RANK(km4_splits_ranks[[#This Row],[20 km]],km4_splits_ranks[20 km],1))</f>
        <v>30</v>
      </c>
      <c r="AV36" s="49">
        <f>IF(km4_splits_ranks[[#This Row],[24 km]]="DNF","DNF",RANK(km4_splits_ranks[[#This Row],[24 km]],km4_splits_ranks[24 km],1))</f>
        <v>31</v>
      </c>
      <c r="AW36" s="49">
        <f>IF(km4_splits_ranks[[#This Row],[28 km]]="DNF","DNF",RANK(km4_splits_ranks[[#This Row],[28 km]],km4_splits_ranks[28 km],1))</f>
        <v>32</v>
      </c>
      <c r="AX36" s="49">
        <f>IF(km4_splits_ranks[[#This Row],[32 km]]="DNF","DNF",RANK(km4_splits_ranks[[#This Row],[32 km]],km4_splits_ranks[32 km],1))</f>
        <v>32</v>
      </c>
      <c r="AY36" s="49">
        <f>IF(km4_splits_ranks[[#This Row],[36 km]]="DNF","DNF",RANK(km4_splits_ranks[[#This Row],[36 km]],km4_splits_ranks[36 km],1))</f>
        <v>32</v>
      </c>
      <c r="AZ36" s="49">
        <f>IF(km4_splits_ranks[[#This Row],[40 km]]="DNF","DNF",RANK(km4_splits_ranks[[#This Row],[40 km]],km4_splits_ranks[40 km],1))</f>
        <v>34</v>
      </c>
      <c r="BA36" s="49">
        <f>IF(km4_splits_ranks[[#This Row],[42 km]]="DNF","DNF",RANK(km4_splits_ranks[[#This Row],[42 km]],km4_splits_ranks[42 km],1))</f>
        <v>31</v>
      </c>
    </row>
    <row r="37" spans="2:53" x14ac:dyDescent="0.2">
      <c r="B37" s="4">
        <f>laps_times[[#This Row],[poř]]</f>
        <v>32</v>
      </c>
      <c r="C37" s="1">
        <f>laps_times[[#This Row],[s.č.]]</f>
        <v>51</v>
      </c>
      <c r="D37" s="1" t="str">
        <f>laps_times[[#This Row],[jméno]]</f>
        <v>Mikolášek Arnošt</v>
      </c>
      <c r="E37" s="2">
        <f>laps_times[[#This Row],[roč]]</f>
        <v>1965</v>
      </c>
      <c r="F37" s="2" t="str">
        <f>laps_times[[#This Row],[kat]]</f>
        <v>M4</v>
      </c>
      <c r="G37" s="2">
        <f>laps_times[[#This Row],[poř_kat]]</f>
        <v>2</v>
      </c>
      <c r="H37" s="1" t="str">
        <f>IF(ISBLANK(laps_times[[#This Row],[klub]]),"-",laps_times[[#This Row],[klub]])</f>
        <v>TC Dvořák</v>
      </c>
      <c r="I37" s="6">
        <f>laps_times[[#This Row],[celk. čas]]</f>
        <v>0.14039432870370369</v>
      </c>
      <c r="J37" s="29">
        <f>SUM(laps_times[[#This Row],[1]:[6]])</f>
        <v>1.2603125E-2</v>
      </c>
      <c r="K37" s="30">
        <f>SUM(laps_times[[#This Row],[7]:[12]])</f>
        <v>1.2495844907407407E-2</v>
      </c>
      <c r="L37" s="30">
        <f>SUM(laps_times[[#This Row],[13]:[18]])</f>
        <v>1.2455925925925926E-2</v>
      </c>
      <c r="M37" s="30">
        <f>SUM(laps_times[[#This Row],[19]:[24]])</f>
        <v>1.2804502314814815E-2</v>
      </c>
      <c r="N37" s="30">
        <f>SUM(laps_times[[#This Row],[25]:[30]])</f>
        <v>1.2911608796296294E-2</v>
      </c>
      <c r="O37" s="30">
        <f>SUM(laps_times[[#This Row],[31]:[36]])</f>
        <v>1.3182754629629629E-2</v>
      </c>
      <c r="P37" s="30">
        <f>SUM(laps_times[[#This Row],[37]:[42]])</f>
        <v>1.3725960648148149E-2</v>
      </c>
      <c r="Q37" s="30">
        <f>SUM(laps_times[[#This Row],[43]:[48]])</f>
        <v>1.4020902777777778E-2</v>
      </c>
      <c r="R37" s="30">
        <f>SUM(laps_times[[#This Row],[49]:[54]])</f>
        <v>1.4288807870370372E-2</v>
      </c>
      <c r="S37" s="30">
        <f>SUM(laps_times[[#This Row],[55]:[60]])</f>
        <v>1.4744699074074075E-2</v>
      </c>
      <c r="T37" s="31">
        <f>SUM(laps_times[[#This Row],[61]:[63]])</f>
        <v>7.1601967592592602E-3</v>
      </c>
      <c r="U37" s="45">
        <f>IF(km4_splits_ranks[[#This Row],[0 - 4 ]]="DNF","DNF",RANK(km4_splits_ranks[[#This Row],[0 - 4 ]],km4_splits_ranks[0 - 4 ],1))</f>
        <v>26</v>
      </c>
      <c r="V37" s="46">
        <f>IF(km4_splits_ranks[[#This Row],[4 - 8 ]]="DNF","DNF",RANK(km4_splits_ranks[[#This Row],[4 - 8 ]],km4_splits_ranks[4 - 8 ],1))</f>
        <v>28</v>
      </c>
      <c r="W37" s="46">
        <f>IF(km4_splits_ranks[[#This Row],[8 - 12 ]]="DNF","DNF",RANK(km4_splits_ranks[[#This Row],[8 - 12 ]],km4_splits_ranks[8 - 12 ],1))</f>
        <v>24</v>
      </c>
      <c r="X37" s="46">
        <f>IF(km4_splits_ranks[[#This Row],[12 - 16 ]]="DNF","DNF",RANK(km4_splits_ranks[[#This Row],[12 - 16 ]],km4_splits_ranks[12 - 16 ],1))</f>
        <v>35</v>
      </c>
      <c r="Y37" s="46">
        <f>IF(km4_splits_ranks[[#This Row],[16 -20 ]]="DNF","DNF",RANK(km4_splits_ranks[[#This Row],[16 -20 ]],km4_splits_ranks[16 -20 ],1))</f>
        <v>31</v>
      </c>
      <c r="Z37" s="46">
        <f>IF(km4_splits_ranks[[#This Row],[20 - 24 ]]="DNF","DNF",RANK(km4_splits_ranks[[#This Row],[20 - 24 ]],km4_splits_ranks[20 - 24 ],1))</f>
        <v>30</v>
      </c>
      <c r="AA37" s="46">
        <f>IF(km4_splits_ranks[[#This Row],[24 - 28 ]]="DNF","DNF",RANK(km4_splits_ranks[[#This Row],[24 - 28 ]],km4_splits_ranks[24 - 28 ],1))</f>
        <v>42</v>
      </c>
      <c r="AB37" s="46">
        <f>IF(km4_splits_ranks[[#This Row],[28 - 32 ]]="DNF","DNF",RANK(km4_splits_ranks[[#This Row],[28 - 32 ]],km4_splits_ranks[28 - 32 ],1))</f>
        <v>39</v>
      </c>
      <c r="AC37" s="46">
        <f>IF(km4_splits_ranks[[#This Row],[32 - 36 ]]="DNF","DNF",RANK(km4_splits_ranks[[#This Row],[32 - 36 ]],km4_splits_ranks[32 - 36 ],1))</f>
        <v>42</v>
      </c>
      <c r="AD37" s="46">
        <f>IF(km4_splits_ranks[[#This Row],[36 - 40 ]]="DNF","DNF",RANK(km4_splits_ranks[[#This Row],[36 - 40 ]],km4_splits_ranks[36 - 40 ],1))</f>
        <v>43</v>
      </c>
      <c r="AE37" s="47">
        <f>IF(km4_splits_ranks[[#This Row],[40 - 42 ]]="DNF","DNF",RANK(km4_splits_ranks[[#This Row],[40 - 42 ]],km4_splits_ranks[40 - 42 ],1))</f>
        <v>42</v>
      </c>
      <c r="AF37" s="22">
        <f>km4_splits_ranks[[#This Row],[0 - 4 ]]</f>
        <v>1.2603125E-2</v>
      </c>
      <c r="AG37" s="18">
        <f>IF(km4_splits_ranks[[#This Row],[4 - 8 ]]="DNF","DNF",km4_splits_ranks[[#This Row],[4 km]]+km4_splits_ranks[[#This Row],[4 - 8 ]])</f>
        <v>2.5098969907407405E-2</v>
      </c>
      <c r="AH37" s="18">
        <f>IF(km4_splits_ranks[[#This Row],[8 - 12 ]]="DNF","DNF",km4_splits_ranks[[#This Row],[8 km]]+km4_splits_ranks[[#This Row],[8 - 12 ]])</f>
        <v>3.7554895833333331E-2</v>
      </c>
      <c r="AI37" s="18">
        <f>IF(km4_splits_ranks[[#This Row],[12 - 16 ]]="DNF","DNF",km4_splits_ranks[[#This Row],[12 km]]+km4_splits_ranks[[#This Row],[12 - 16 ]])</f>
        <v>5.0359398148148146E-2</v>
      </c>
      <c r="AJ37" s="18">
        <f>IF(km4_splits_ranks[[#This Row],[16 -20 ]]="DNF","DNF",km4_splits_ranks[[#This Row],[16 km]]+km4_splits_ranks[[#This Row],[16 -20 ]])</f>
        <v>6.3271006944444444E-2</v>
      </c>
      <c r="AK37" s="18">
        <f>IF(km4_splits_ranks[[#This Row],[20 - 24 ]]="DNF","DNF",km4_splits_ranks[[#This Row],[20 km]]+km4_splits_ranks[[#This Row],[20 - 24 ]])</f>
        <v>7.6453761574074075E-2</v>
      </c>
      <c r="AL37" s="18">
        <f>IF(km4_splits_ranks[[#This Row],[24 - 28 ]]="DNF","DNF",km4_splits_ranks[[#This Row],[24 km]]+km4_splits_ranks[[#This Row],[24 - 28 ]])</f>
        <v>9.0179722222222231E-2</v>
      </c>
      <c r="AM37" s="18">
        <f>IF(km4_splits_ranks[[#This Row],[28 - 32 ]]="DNF","DNF",km4_splits_ranks[[#This Row],[28 km]]+km4_splits_ranks[[#This Row],[28 - 32 ]])</f>
        <v>0.10420062500000001</v>
      </c>
      <c r="AN37" s="18">
        <f>IF(km4_splits_ranks[[#This Row],[32 - 36 ]]="DNF","DNF",km4_splits_ranks[[#This Row],[32 km]]+km4_splits_ranks[[#This Row],[32 - 36 ]])</f>
        <v>0.11848943287037038</v>
      </c>
      <c r="AO37" s="18">
        <f>IF(km4_splits_ranks[[#This Row],[36 - 40 ]]="DNF","DNF",km4_splits_ranks[[#This Row],[36 km]]+km4_splits_ranks[[#This Row],[36 - 40 ]])</f>
        <v>0.13323413194444444</v>
      </c>
      <c r="AP37" s="23">
        <f>IF(km4_splits_ranks[[#This Row],[40 - 42 ]]="DNF","DNF",km4_splits_ranks[[#This Row],[40 km]]+km4_splits_ranks[[#This Row],[40 - 42 ]])</f>
        <v>0.14039432870370372</v>
      </c>
      <c r="AQ37" s="48">
        <f>IF(km4_splits_ranks[[#This Row],[4 km]]="DNF","DNF",RANK(km4_splits_ranks[[#This Row],[4 km]],km4_splits_ranks[4 km],1))</f>
        <v>26</v>
      </c>
      <c r="AR37" s="49">
        <f>IF(km4_splits_ranks[[#This Row],[8 km]]="DNF","DNF",RANK(km4_splits_ranks[[#This Row],[8 km]],km4_splits_ranks[8 km],1))</f>
        <v>27</v>
      </c>
      <c r="AS37" s="49">
        <f>IF(km4_splits_ranks[[#This Row],[12 km]]="DNF","DNF",RANK(km4_splits_ranks[[#This Row],[12 km]],km4_splits_ranks[12 km],1))</f>
        <v>26</v>
      </c>
      <c r="AT37" s="49">
        <f>IF(km4_splits_ranks[[#This Row],[16 km]]="DNF","DNF",RANK(km4_splits_ranks[[#This Row],[16 km]],km4_splits_ranks[16 km],1))</f>
        <v>27</v>
      </c>
      <c r="AU37" s="49">
        <f>IF(km4_splits_ranks[[#This Row],[20 km]]="DNF","DNF",RANK(km4_splits_ranks[[#This Row],[20 km]],km4_splits_ranks[20 km],1))</f>
        <v>27</v>
      </c>
      <c r="AV37" s="49">
        <f>IF(km4_splits_ranks[[#This Row],[24 km]]="DNF","DNF",RANK(km4_splits_ranks[[#This Row],[24 km]],km4_splits_ranks[24 km],1))</f>
        <v>29</v>
      </c>
      <c r="AW37" s="49">
        <f>IF(km4_splits_ranks[[#This Row],[28 km]]="DNF","DNF",RANK(km4_splits_ranks[[#This Row],[28 km]],km4_splits_ranks[28 km],1))</f>
        <v>27</v>
      </c>
      <c r="AX37" s="49">
        <f>IF(km4_splits_ranks[[#This Row],[32 km]]="DNF","DNF",RANK(km4_splits_ranks[[#This Row],[32 km]],km4_splits_ranks[32 km],1))</f>
        <v>29</v>
      </c>
      <c r="AY37" s="49">
        <f>IF(km4_splits_ranks[[#This Row],[36 km]]="DNF","DNF",RANK(km4_splits_ranks[[#This Row],[36 km]],km4_splits_ranks[36 km],1))</f>
        <v>29</v>
      </c>
      <c r="AZ37" s="49">
        <f>IF(km4_splits_ranks[[#This Row],[40 km]]="DNF","DNF",RANK(km4_splits_ranks[[#This Row],[40 km]],km4_splits_ranks[40 km],1))</f>
        <v>30</v>
      </c>
      <c r="BA37" s="49">
        <f>IF(km4_splits_ranks[[#This Row],[42 km]]="DNF","DNF",RANK(km4_splits_ranks[[#This Row],[42 km]],km4_splits_ranks[42 km],1))</f>
        <v>32</v>
      </c>
    </row>
    <row r="38" spans="2:53" x14ac:dyDescent="0.2">
      <c r="B38" s="4">
        <f>laps_times[[#This Row],[poř]]</f>
        <v>33</v>
      </c>
      <c r="C38" s="1">
        <f>laps_times[[#This Row],[s.č.]]</f>
        <v>7</v>
      </c>
      <c r="D38" s="1" t="str">
        <f>laps_times[[#This Row],[jméno]]</f>
        <v>Macek Tomáš</v>
      </c>
      <c r="E38" s="2">
        <f>laps_times[[#This Row],[roč]]</f>
        <v>1979</v>
      </c>
      <c r="F38" s="2" t="str">
        <f>laps_times[[#This Row],[kat]]</f>
        <v>M2</v>
      </c>
      <c r="G38" s="2">
        <f>laps_times[[#This Row],[poř_kat]]</f>
        <v>13</v>
      </c>
      <c r="H38" s="1" t="str">
        <f>IF(ISBLANK(laps_times[[#This Row],[klub]]),"-",laps_times[[#This Row],[klub]])</f>
        <v>-</v>
      </c>
      <c r="I38" s="6">
        <f>laps_times[[#This Row],[celk. čas]]</f>
        <v>0.14057837962962963</v>
      </c>
      <c r="J38" s="29">
        <f>SUM(laps_times[[#This Row],[1]:[6]])</f>
        <v>1.3718912037037036E-2</v>
      </c>
      <c r="K38" s="30">
        <f>SUM(laps_times[[#This Row],[7]:[12]])</f>
        <v>1.2953159722222222E-2</v>
      </c>
      <c r="L38" s="30">
        <f>SUM(laps_times[[#This Row],[13]:[18]])</f>
        <v>1.2984791666666667E-2</v>
      </c>
      <c r="M38" s="30">
        <f>SUM(laps_times[[#This Row],[19]:[24]])</f>
        <v>1.2799988425925925E-2</v>
      </c>
      <c r="N38" s="30">
        <f>SUM(laps_times[[#This Row],[25]:[30]])</f>
        <v>1.2812442129629628E-2</v>
      </c>
      <c r="O38" s="30">
        <f>SUM(laps_times[[#This Row],[31]:[36]])</f>
        <v>1.2968541666666666E-2</v>
      </c>
      <c r="P38" s="30">
        <f>SUM(laps_times[[#This Row],[37]:[42]])</f>
        <v>1.3042743055555556E-2</v>
      </c>
      <c r="Q38" s="30">
        <f>SUM(laps_times[[#This Row],[43]:[48]])</f>
        <v>1.3492175925925925E-2</v>
      </c>
      <c r="R38" s="30">
        <f>SUM(laps_times[[#This Row],[49]:[54]])</f>
        <v>1.3920185185185186E-2</v>
      </c>
      <c r="S38" s="30">
        <f>SUM(laps_times[[#This Row],[55]:[60]])</f>
        <v>1.4812534722222222E-2</v>
      </c>
      <c r="T38" s="31">
        <f>SUM(laps_times[[#This Row],[61]:[63]])</f>
        <v>7.0729050925925924E-3</v>
      </c>
      <c r="U38" s="45">
        <f>IF(km4_splits_ranks[[#This Row],[0 - 4 ]]="DNF","DNF",RANK(km4_splits_ranks[[#This Row],[0 - 4 ]],km4_splits_ranks[0 - 4 ],1))</f>
        <v>44</v>
      </c>
      <c r="V38" s="46">
        <f>IF(km4_splits_ranks[[#This Row],[4 - 8 ]]="DNF","DNF",RANK(km4_splits_ranks[[#This Row],[4 - 8 ]],km4_splits_ranks[4 - 8 ],1))</f>
        <v>41</v>
      </c>
      <c r="W38" s="46">
        <f>IF(km4_splits_ranks[[#This Row],[8 - 12 ]]="DNF","DNF",RANK(km4_splits_ranks[[#This Row],[8 - 12 ]],km4_splits_ranks[8 - 12 ],1))</f>
        <v>36</v>
      </c>
      <c r="X38" s="46">
        <f>IF(km4_splits_ranks[[#This Row],[12 - 16 ]]="DNF","DNF",RANK(km4_splits_ranks[[#This Row],[12 - 16 ]],km4_splits_ranks[12 - 16 ],1))</f>
        <v>33</v>
      </c>
      <c r="Y38" s="46">
        <f>IF(km4_splits_ranks[[#This Row],[16 -20 ]]="DNF","DNF",RANK(km4_splits_ranks[[#This Row],[16 -20 ]],km4_splits_ranks[16 -20 ],1))</f>
        <v>26</v>
      </c>
      <c r="Z38" s="46">
        <f>IF(km4_splits_ranks[[#This Row],[20 - 24 ]]="DNF","DNF",RANK(km4_splits_ranks[[#This Row],[20 - 24 ]],km4_splits_ranks[20 - 24 ],1))</f>
        <v>25</v>
      </c>
      <c r="AA38" s="46">
        <f>IF(km4_splits_ranks[[#This Row],[24 - 28 ]]="DNF","DNF",RANK(km4_splits_ranks[[#This Row],[24 - 28 ]],km4_splits_ranks[24 - 28 ],1))</f>
        <v>24</v>
      </c>
      <c r="AB38" s="46">
        <f>IF(km4_splits_ranks[[#This Row],[28 - 32 ]]="DNF","DNF",RANK(km4_splits_ranks[[#This Row],[28 - 32 ]],km4_splits_ranks[28 - 32 ],1))</f>
        <v>31</v>
      </c>
      <c r="AC38" s="46">
        <f>IF(km4_splits_ranks[[#This Row],[32 - 36 ]]="DNF","DNF",RANK(km4_splits_ranks[[#This Row],[32 - 36 ]],km4_splits_ranks[32 - 36 ],1))</f>
        <v>36</v>
      </c>
      <c r="AD38" s="46">
        <f>IF(km4_splits_ranks[[#This Row],[36 - 40 ]]="DNF","DNF",RANK(km4_splits_ranks[[#This Row],[36 - 40 ]],km4_splits_ranks[36 - 40 ],1))</f>
        <v>44</v>
      </c>
      <c r="AE38" s="47">
        <f>IF(km4_splits_ranks[[#This Row],[40 - 42 ]]="DNF","DNF",RANK(km4_splits_ranks[[#This Row],[40 - 42 ]],km4_splits_ranks[40 - 42 ],1))</f>
        <v>40</v>
      </c>
      <c r="AF38" s="22">
        <f>km4_splits_ranks[[#This Row],[0 - 4 ]]</f>
        <v>1.3718912037037036E-2</v>
      </c>
      <c r="AG38" s="18">
        <f>IF(km4_splits_ranks[[#This Row],[4 - 8 ]]="DNF","DNF",km4_splits_ranks[[#This Row],[4 km]]+km4_splits_ranks[[#This Row],[4 - 8 ]])</f>
        <v>2.6672071759259258E-2</v>
      </c>
      <c r="AH38" s="18">
        <f>IF(km4_splits_ranks[[#This Row],[8 - 12 ]]="DNF","DNF",km4_splits_ranks[[#This Row],[8 km]]+km4_splits_ranks[[#This Row],[8 - 12 ]])</f>
        <v>3.9656863425925927E-2</v>
      </c>
      <c r="AI38" s="18">
        <f>IF(km4_splits_ranks[[#This Row],[12 - 16 ]]="DNF","DNF",km4_splits_ranks[[#This Row],[12 km]]+km4_splits_ranks[[#This Row],[12 - 16 ]])</f>
        <v>5.2456851851851852E-2</v>
      </c>
      <c r="AJ38" s="18">
        <f>IF(km4_splits_ranks[[#This Row],[16 -20 ]]="DNF","DNF",km4_splits_ranks[[#This Row],[16 km]]+km4_splits_ranks[[#This Row],[16 -20 ]])</f>
        <v>6.5269293981481485E-2</v>
      </c>
      <c r="AK38" s="18">
        <f>IF(km4_splits_ranks[[#This Row],[20 - 24 ]]="DNF","DNF",km4_splits_ranks[[#This Row],[20 km]]+km4_splits_ranks[[#This Row],[20 - 24 ]])</f>
        <v>7.8237835648148152E-2</v>
      </c>
      <c r="AL38" s="18">
        <f>IF(km4_splits_ranks[[#This Row],[24 - 28 ]]="DNF","DNF",km4_splits_ranks[[#This Row],[24 km]]+km4_splits_ranks[[#This Row],[24 - 28 ]])</f>
        <v>9.1280578703703708E-2</v>
      </c>
      <c r="AM38" s="18">
        <f>IF(km4_splits_ranks[[#This Row],[28 - 32 ]]="DNF","DNF",km4_splits_ranks[[#This Row],[28 km]]+km4_splits_ranks[[#This Row],[28 - 32 ]])</f>
        <v>0.10477275462962964</v>
      </c>
      <c r="AN38" s="18">
        <f>IF(km4_splits_ranks[[#This Row],[32 - 36 ]]="DNF","DNF",km4_splits_ranks[[#This Row],[32 km]]+km4_splits_ranks[[#This Row],[32 - 36 ]])</f>
        <v>0.11869293981481482</v>
      </c>
      <c r="AO38" s="18">
        <f>IF(km4_splits_ranks[[#This Row],[36 - 40 ]]="DNF","DNF",km4_splits_ranks[[#This Row],[36 km]]+km4_splits_ranks[[#This Row],[36 - 40 ]])</f>
        <v>0.13350547453703704</v>
      </c>
      <c r="AP38" s="23">
        <f>IF(km4_splits_ranks[[#This Row],[40 - 42 ]]="DNF","DNF",km4_splits_ranks[[#This Row],[40 km]]+km4_splits_ranks[[#This Row],[40 - 42 ]])</f>
        <v>0.14057837962962963</v>
      </c>
      <c r="AQ38" s="48">
        <f>IF(km4_splits_ranks[[#This Row],[4 km]]="DNF","DNF",RANK(km4_splits_ranks[[#This Row],[4 km]],km4_splits_ranks[4 km],1))</f>
        <v>44</v>
      </c>
      <c r="AR38" s="49">
        <f>IF(km4_splits_ranks[[#This Row],[8 km]]="DNF","DNF",RANK(km4_splits_ranks[[#This Row],[8 km]],km4_splits_ranks[8 km],1))</f>
        <v>43</v>
      </c>
      <c r="AS38" s="49">
        <f>IF(km4_splits_ranks[[#This Row],[12 km]]="DNF","DNF",RANK(km4_splits_ranks[[#This Row],[12 km]],km4_splits_ranks[12 km],1))</f>
        <v>41</v>
      </c>
      <c r="AT38" s="49">
        <f>IF(km4_splits_ranks[[#This Row],[16 km]]="DNF","DNF",RANK(km4_splits_ranks[[#This Row],[16 km]],km4_splits_ranks[16 km],1))</f>
        <v>36</v>
      </c>
      <c r="AU38" s="49">
        <f>IF(km4_splits_ranks[[#This Row],[20 km]]="DNF","DNF",RANK(km4_splits_ranks[[#This Row],[20 km]],km4_splits_ranks[20 km],1))</f>
        <v>34</v>
      </c>
      <c r="AV38" s="49">
        <f>IF(km4_splits_ranks[[#This Row],[24 km]]="DNF","DNF",RANK(km4_splits_ranks[[#This Row],[24 km]],km4_splits_ranks[24 km],1))</f>
        <v>34</v>
      </c>
      <c r="AW38" s="49">
        <f>IF(km4_splits_ranks[[#This Row],[28 km]]="DNF","DNF",RANK(km4_splits_ranks[[#This Row],[28 km]],km4_splits_ranks[28 km],1))</f>
        <v>33</v>
      </c>
      <c r="AX38" s="49">
        <f>IF(km4_splits_ranks[[#This Row],[32 km]]="DNF","DNF",RANK(km4_splits_ranks[[#This Row],[32 km]],km4_splits_ranks[32 km],1))</f>
        <v>30</v>
      </c>
      <c r="AY38" s="49">
        <f>IF(km4_splits_ranks[[#This Row],[36 km]]="DNF","DNF",RANK(km4_splits_ranks[[#This Row],[36 km]],km4_splits_ranks[36 km],1))</f>
        <v>31</v>
      </c>
      <c r="AZ38" s="49">
        <f>IF(km4_splits_ranks[[#This Row],[40 km]]="DNF","DNF",RANK(km4_splits_ranks[[#This Row],[40 km]],km4_splits_ranks[40 km],1))</f>
        <v>32</v>
      </c>
      <c r="BA38" s="49">
        <f>IF(km4_splits_ranks[[#This Row],[42 km]]="DNF","DNF",RANK(km4_splits_ranks[[#This Row],[42 km]],km4_splits_ranks[42 km],1))</f>
        <v>33</v>
      </c>
    </row>
    <row r="39" spans="2:53" x14ac:dyDescent="0.2">
      <c r="B39" s="4">
        <f>laps_times[[#This Row],[poř]]</f>
        <v>34</v>
      </c>
      <c r="C39" s="1">
        <f>laps_times[[#This Row],[s.č.]]</f>
        <v>120</v>
      </c>
      <c r="D39" s="1" t="str">
        <f>laps_times[[#This Row],[jméno]]</f>
        <v>Rokos Lukáš</v>
      </c>
      <c r="E39" s="2">
        <f>laps_times[[#This Row],[roč]]</f>
        <v>1987</v>
      </c>
      <c r="F39" s="2" t="str">
        <f>laps_times[[#This Row],[kat]]</f>
        <v>M1</v>
      </c>
      <c r="G39" s="2">
        <f>laps_times[[#This Row],[poř_kat]]</f>
        <v>2</v>
      </c>
      <c r="H39" s="1" t="str">
        <f>IF(ISBLANK(laps_times[[#This Row],[klub]]),"-",laps_times[[#This Row],[klub]])</f>
        <v>TJ Jiskra Třeboň</v>
      </c>
      <c r="I39" s="6">
        <f>laps_times[[#This Row],[celk. čas]]</f>
        <v>0.14061559027777779</v>
      </c>
      <c r="J39" s="29">
        <f>SUM(laps_times[[#This Row],[1]:[6]])</f>
        <v>1.4275706018518519E-2</v>
      </c>
      <c r="K39" s="30">
        <f>SUM(laps_times[[#This Row],[7]:[12]])</f>
        <v>1.3520231481481482E-2</v>
      </c>
      <c r="L39" s="30">
        <f>SUM(laps_times[[#This Row],[13]:[18]])</f>
        <v>1.3697673611111114E-2</v>
      </c>
      <c r="M39" s="30">
        <f>SUM(laps_times[[#This Row],[19]:[24]])</f>
        <v>1.3541620370370371E-2</v>
      </c>
      <c r="N39" s="30">
        <f>SUM(laps_times[[#This Row],[25]:[30]])</f>
        <v>1.3535787037037037E-2</v>
      </c>
      <c r="O39" s="30">
        <f>SUM(laps_times[[#This Row],[31]:[36]])</f>
        <v>1.3720208333333333E-2</v>
      </c>
      <c r="P39" s="30">
        <f>SUM(laps_times[[#This Row],[37]:[42]])</f>
        <v>1.2949317129629628E-2</v>
      </c>
      <c r="Q39" s="30">
        <f>SUM(laps_times[[#This Row],[43]:[48]])</f>
        <v>1.2841261574074073E-2</v>
      </c>
      <c r="R39" s="30">
        <f>SUM(laps_times[[#This Row],[49]:[54]])</f>
        <v>1.2781863425925926E-2</v>
      </c>
      <c r="S39" s="30">
        <f>SUM(laps_times[[#This Row],[55]:[60]])</f>
        <v>1.2921655092592592E-2</v>
      </c>
      <c r="T39" s="31">
        <f>SUM(laps_times[[#This Row],[61]:[63]])</f>
        <v>6.830266203703703E-3</v>
      </c>
      <c r="U39" s="45">
        <f>IF(km4_splits_ranks[[#This Row],[0 - 4 ]]="DNF","DNF",RANK(km4_splits_ranks[[#This Row],[0 - 4 ]],km4_splits_ranks[0 - 4 ],1))</f>
        <v>53</v>
      </c>
      <c r="V39" s="46">
        <f>IF(km4_splits_ranks[[#This Row],[4 - 8 ]]="DNF","DNF",RANK(km4_splits_ranks[[#This Row],[4 - 8 ]],km4_splits_ranks[4 - 8 ],1))</f>
        <v>63</v>
      </c>
      <c r="W39" s="46">
        <f>IF(km4_splits_ranks[[#This Row],[8 - 12 ]]="DNF","DNF",RANK(km4_splits_ranks[[#This Row],[8 - 12 ]],km4_splits_ranks[8 - 12 ],1))</f>
        <v>61</v>
      </c>
      <c r="X39" s="46">
        <f>IF(km4_splits_ranks[[#This Row],[12 - 16 ]]="DNF","DNF",RANK(km4_splits_ranks[[#This Row],[12 - 16 ]],km4_splits_ranks[12 - 16 ],1))</f>
        <v>54</v>
      </c>
      <c r="Y39" s="46">
        <f>IF(km4_splits_ranks[[#This Row],[16 -20 ]]="DNF","DNF",RANK(km4_splits_ranks[[#This Row],[16 -20 ]],km4_splits_ranks[16 -20 ],1))</f>
        <v>47</v>
      </c>
      <c r="Z39" s="46">
        <f>IF(km4_splits_ranks[[#This Row],[20 - 24 ]]="DNF","DNF",RANK(km4_splits_ranks[[#This Row],[20 - 24 ]],km4_splits_ranks[20 - 24 ],1))</f>
        <v>47</v>
      </c>
      <c r="AA39" s="46">
        <f>IF(km4_splits_ranks[[#This Row],[24 - 28 ]]="DNF","DNF",RANK(km4_splits_ranks[[#This Row],[24 - 28 ]],km4_splits_ranks[24 - 28 ],1))</f>
        <v>23</v>
      </c>
      <c r="AB39" s="46">
        <f>IF(km4_splits_ranks[[#This Row],[28 - 32 ]]="DNF","DNF",RANK(km4_splits_ranks[[#This Row],[28 - 32 ]],km4_splits_ranks[28 - 32 ],1))</f>
        <v>18</v>
      </c>
      <c r="AC39" s="46">
        <f>IF(km4_splits_ranks[[#This Row],[32 - 36 ]]="DNF","DNF",RANK(km4_splits_ranks[[#This Row],[32 - 36 ]],km4_splits_ranks[32 - 36 ],1))</f>
        <v>16</v>
      </c>
      <c r="AD39" s="46">
        <f>IF(km4_splits_ranks[[#This Row],[36 - 40 ]]="DNF","DNF",RANK(km4_splits_ranks[[#This Row],[36 - 40 ]],km4_splits_ranks[36 - 40 ],1))</f>
        <v>16</v>
      </c>
      <c r="AE39" s="47">
        <f>IF(km4_splits_ranks[[#This Row],[40 - 42 ]]="DNF","DNF",RANK(km4_splits_ranks[[#This Row],[40 - 42 ]],km4_splits_ranks[40 - 42 ],1))</f>
        <v>30</v>
      </c>
      <c r="AF39" s="22">
        <f>km4_splits_ranks[[#This Row],[0 - 4 ]]</f>
        <v>1.4275706018518519E-2</v>
      </c>
      <c r="AG39" s="18">
        <f>IF(km4_splits_ranks[[#This Row],[4 - 8 ]]="DNF","DNF",km4_splits_ranks[[#This Row],[4 km]]+km4_splits_ranks[[#This Row],[4 - 8 ]])</f>
        <v>2.7795937499999999E-2</v>
      </c>
      <c r="AH39" s="18">
        <f>IF(km4_splits_ranks[[#This Row],[8 - 12 ]]="DNF","DNF",km4_splits_ranks[[#This Row],[8 km]]+km4_splits_ranks[[#This Row],[8 - 12 ]])</f>
        <v>4.1493611111111113E-2</v>
      </c>
      <c r="AI39" s="18">
        <f>IF(km4_splits_ranks[[#This Row],[12 - 16 ]]="DNF","DNF",km4_splits_ranks[[#This Row],[12 km]]+km4_splits_ranks[[#This Row],[12 - 16 ]])</f>
        <v>5.5035231481481484E-2</v>
      </c>
      <c r="AJ39" s="18">
        <f>IF(km4_splits_ranks[[#This Row],[16 -20 ]]="DNF","DNF",km4_splits_ranks[[#This Row],[16 km]]+km4_splits_ranks[[#This Row],[16 -20 ]])</f>
        <v>6.8571018518518517E-2</v>
      </c>
      <c r="AK39" s="18">
        <f>IF(km4_splits_ranks[[#This Row],[20 - 24 ]]="DNF","DNF",km4_splits_ranks[[#This Row],[20 km]]+km4_splits_ranks[[#This Row],[20 - 24 ]])</f>
        <v>8.2291226851851848E-2</v>
      </c>
      <c r="AL39" s="18">
        <f>IF(km4_splits_ranks[[#This Row],[24 - 28 ]]="DNF","DNF",km4_splits_ranks[[#This Row],[24 km]]+km4_splits_ranks[[#This Row],[24 - 28 ]])</f>
        <v>9.5240543981481476E-2</v>
      </c>
      <c r="AM39" s="18">
        <f>IF(km4_splits_ranks[[#This Row],[28 - 32 ]]="DNF","DNF",km4_splits_ranks[[#This Row],[28 km]]+km4_splits_ranks[[#This Row],[28 - 32 ]])</f>
        <v>0.10808180555555555</v>
      </c>
      <c r="AN39" s="18">
        <f>IF(km4_splits_ranks[[#This Row],[32 - 36 ]]="DNF","DNF",km4_splits_ranks[[#This Row],[32 km]]+km4_splits_ranks[[#This Row],[32 - 36 ]])</f>
        <v>0.12086366898148147</v>
      </c>
      <c r="AO39" s="18">
        <f>IF(km4_splits_ranks[[#This Row],[36 - 40 ]]="DNF","DNF",km4_splits_ranks[[#This Row],[36 km]]+km4_splits_ranks[[#This Row],[36 - 40 ]])</f>
        <v>0.13378532407407406</v>
      </c>
      <c r="AP39" s="23">
        <f>IF(km4_splits_ranks[[#This Row],[40 - 42 ]]="DNF","DNF",km4_splits_ranks[[#This Row],[40 km]]+km4_splits_ranks[[#This Row],[40 - 42 ]])</f>
        <v>0.14061559027777776</v>
      </c>
      <c r="AQ39" s="48">
        <f>IF(km4_splits_ranks[[#This Row],[4 km]]="DNF","DNF",RANK(km4_splits_ranks[[#This Row],[4 km]],km4_splits_ranks[4 km],1))</f>
        <v>53</v>
      </c>
      <c r="AR39" s="49">
        <f>IF(km4_splits_ranks[[#This Row],[8 km]]="DNF","DNF",RANK(km4_splits_ranks[[#This Row],[8 km]],km4_splits_ranks[8 km],1))</f>
        <v>57</v>
      </c>
      <c r="AS39" s="49">
        <f>IF(km4_splits_ranks[[#This Row],[12 km]]="DNF","DNF",RANK(km4_splits_ranks[[#This Row],[12 km]],km4_splits_ranks[12 km],1))</f>
        <v>60</v>
      </c>
      <c r="AT39" s="49">
        <f>IF(km4_splits_ranks[[#This Row],[16 km]]="DNF","DNF",RANK(km4_splits_ranks[[#This Row],[16 km]],km4_splits_ranks[16 km],1))</f>
        <v>55</v>
      </c>
      <c r="AU39" s="49">
        <f>IF(km4_splits_ranks[[#This Row],[20 km]]="DNF","DNF",RANK(km4_splits_ranks[[#This Row],[20 km]],km4_splits_ranks[20 km],1))</f>
        <v>56</v>
      </c>
      <c r="AV39" s="49">
        <f>IF(km4_splits_ranks[[#This Row],[24 km]]="DNF","DNF",RANK(km4_splits_ranks[[#This Row],[24 km]],km4_splits_ranks[24 km],1))</f>
        <v>52</v>
      </c>
      <c r="AW39" s="49">
        <f>IF(km4_splits_ranks[[#This Row],[28 km]]="DNF","DNF",RANK(km4_splits_ranks[[#This Row],[28 km]],km4_splits_ranks[28 km],1))</f>
        <v>46</v>
      </c>
      <c r="AX39" s="49">
        <f>IF(km4_splits_ranks[[#This Row],[32 km]]="DNF","DNF",RANK(km4_splits_ranks[[#This Row],[32 km]],km4_splits_ranks[32 km],1))</f>
        <v>44</v>
      </c>
      <c r="AY39" s="49">
        <f>IF(km4_splits_ranks[[#This Row],[36 km]]="DNF","DNF",RANK(km4_splits_ranks[[#This Row],[36 km]],km4_splits_ranks[36 km],1))</f>
        <v>38</v>
      </c>
      <c r="AZ39" s="49">
        <f>IF(km4_splits_ranks[[#This Row],[40 km]]="DNF","DNF",RANK(km4_splits_ranks[[#This Row],[40 km]],km4_splits_ranks[40 km],1))</f>
        <v>33</v>
      </c>
      <c r="BA39" s="49">
        <f>IF(km4_splits_ranks[[#This Row],[42 km]]="DNF","DNF",RANK(km4_splits_ranks[[#This Row],[42 km]],km4_splits_ranks[42 km],1))</f>
        <v>34</v>
      </c>
    </row>
    <row r="40" spans="2:53" x14ac:dyDescent="0.2">
      <c r="B40" s="4">
        <f>laps_times[[#This Row],[poř]]</f>
        <v>35</v>
      </c>
      <c r="C40" s="1">
        <f>laps_times[[#This Row],[s.č.]]</f>
        <v>70</v>
      </c>
      <c r="D40" s="1" t="str">
        <f>laps_times[[#This Row],[jméno]]</f>
        <v>Urbánek Ivan</v>
      </c>
      <c r="E40" s="2">
        <f>laps_times[[#This Row],[roč]]</f>
        <v>1984</v>
      </c>
      <c r="F40" s="2" t="str">
        <f>laps_times[[#This Row],[kat]]</f>
        <v>M2</v>
      </c>
      <c r="G40" s="2">
        <f>laps_times[[#This Row],[poř_kat]]</f>
        <v>14</v>
      </c>
      <c r="H40" s="1" t="str">
        <f>IF(ISBLANK(laps_times[[#This Row],[klub]]),"-",laps_times[[#This Row],[klub]])</f>
        <v>-</v>
      </c>
      <c r="I40" s="6">
        <f>laps_times[[#This Row],[celk. čas]]</f>
        <v>0.1408128125</v>
      </c>
      <c r="J40" s="29">
        <f>SUM(laps_times[[#This Row],[1]:[6]])</f>
        <v>1.4345682870370371E-2</v>
      </c>
      <c r="K40" s="30">
        <f>SUM(laps_times[[#This Row],[7]:[12]])</f>
        <v>1.3453622685185187E-2</v>
      </c>
      <c r="L40" s="30">
        <f>SUM(laps_times[[#This Row],[13]:[18]])</f>
        <v>1.3299861111111111E-2</v>
      </c>
      <c r="M40" s="30">
        <f>SUM(laps_times[[#This Row],[19]:[24]])</f>
        <v>1.2607476851851852E-2</v>
      </c>
      <c r="N40" s="30">
        <f>SUM(laps_times[[#This Row],[25]:[30]])</f>
        <v>1.2751875000000003E-2</v>
      </c>
      <c r="O40" s="30">
        <f>SUM(laps_times[[#This Row],[31]:[36]])</f>
        <v>1.2950115740740741E-2</v>
      </c>
      <c r="P40" s="30">
        <f>SUM(laps_times[[#This Row],[37]:[42]])</f>
        <v>1.3401006944444446E-2</v>
      </c>
      <c r="Q40" s="30">
        <f>SUM(laps_times[[#This Row],[43]:[48]])</f>
        <v>1.347378472222222E-2</v>
      </c>
      <c r="R40" s="30">
        <f>SUM(laps_times[[#This Row],[49]:[54]])</f>
        <v>1.3903368055555554E-2</v>
      </c>
      <c r="S40" s="30">
        <f>SUM(laps_times[[#This Row],[55]:[60]])</f>
        <v>1.4088194444444445E-2</v>
      </c>
      <c r="T40" s="31">
        <f>SUM(laps_times[[#This Row],[61]:[63]])</f>
        <v>6.5378240740740744E-3</v>
      </c>
      <c r="U40" s="45">
        <f>IF(km4_splits_ranks[[#This Row],[0 - 4 ]]="DNF","DNF",RANK(km4_splits_ranks[[#This Row],[0 - 4 ]],km4_splits_ranks[0 - 4 ],1))</f>
        <v>65</v>
      </c>
      <c r="V40" s="46">
        <f>IF(km4_splits_ranks[[#This Row],[4 - 8 ]]="DNF","DNF",RANK(km4_splits_ranks[[#This Row],[4 - 8 ]],km4_splits_ranks[4 - 8 ],1))</f>
        <v>55</v>
      </c>
      <c r="W40" s="46">
        <f>IF(km4_splits_ranks[[#This Row],[8 - 12 ]]="DNF","DNF",RANK(km4_splits_ranks[[#This Row],[8 - 12 ]],km4_splits_ranks[8 - 12 ],1))</f>
        <v>46</v>
      </c>
      <c r="X40" s="46">
        <f>IF(km4_splits_ranks[[#This Row],[12 - 16 ]]="DNF","DNF",RANK(km4_splits_ranks[[#This Row],[12 - 16 ]],km4_splits_ranks[12 - 16 ],1))</f>
        <v>27</v>
      </c>
      <c r="Y40" s="46">
        <f>IF(km4_splits_ranks[[#This Row],[16 -20 ]]="DNF","DNF",RANK(km4_splits_ranks[[#This Row],[16 -20 ]],km4_splits_ranks[16 -20 ],1))</f>
        <v>23</v>
      </c>
      <c r="Z40" s="46">
        <f>IF(km4_splits_ranks[[#This Row],[20 - 24 ]]="DNF","DNF",RANK(km4_splits_ranks[[#This Row],[20 - 24 ]],km4_splits_ranks[20 - 24 ],1))</f>
        <v>23</v>
      </c>
      <c r="AA40" s="46">
        <f>IF(km4_splits_ranks[[#This Row],[24 - 28 ]]="DNF","DNF",RANK(km4_splits_ranks[[#This Row],[24 - 28 ]],km4_splits_ranks[24 - 28 ],1))</f>
        <v>36</v>
      </c>
      <c r="AB40" s="46">
        <f>IF(km4_splits_ranks[[#This Row],[28 - 32 ]]="DNF","DNF",RANK(km4_splits_ranks[[#This Row],[28 - 32 ]],km4_splits_ranks[28 - 32 ],1))</f>
        <v>30</v>
      </c>
      <c r="AC40" s="46">
        <f>IF(km4_splits_ranks[[#This Row],[32 - 36 ]]="DNF","DNF",RANK(km4_splits_ranks[[#This Row],[32 - 36 ]],km4_splits_ranks[32 - 36 ],1))</f>
        <v>35</v>
      </c>
      <c r="AD40" s="46">
        <f>IF(km4_splits_ranks[[#This Row],[36 - 40 ]]="DNF","DNF",RANK(km4_splits_ranks[[#This Row],[36 - 40 ]],km4_splits_ranks[36 - 40 ],1))</f>
        <v>34</v>
      </c>
      <c r="AE40" s="47">
        <f>IF(km4_splits_ranks[[#This Row],[40 - 42 ]]="DNF","DNF",RANK(km4_splits_ranks[[#This Row],[40 - 42 ]],km4_splits_ranks[40 - 42 ],1))</f>
        <v>19</v>
      </c>
      <c r="AF40" s="22">
        <f>km4_splits_ranks[[#This Row],[0 - 4 ]]</f>
        <v>1.4345682870370371E-2</v>
      </c>
      <c r="AG40" s="18">
        <f>IF(km4_splits_ranks[[#This Row],[4 - 8 ]]="DNF","DNF",km4_splits_ranks[[#This Row],[4 km]]+km4_splits_ranks[[#This Row],[4 - 8 ]])</f>
        <v>2.7799305555555556E-2</v>
      </c>
      <c r="AH40" s="18">
        <f>IF(km4_splits_ranks[[#This Row],[8 - 12 ]]="DNF","DNF",km4_splits_ranks[[#This Row],[8 km]]+km4_splits_ranks[[#This Row],[8 - 12 ]])</f>
        <v>4.1099166666666666E-2</v>
      </c>
      <c r="AI40" s="18">
        <f>IF(km4_splits_ranks[[#This Row],[12 - 16 ]]="DNF","DNF",km4_splits_ranks[[#This Row],[12 km]]+km4_splits_ranks[[#This Row],[12 - 16 ]])</f>
        <v>5.3706643518518518E-2</v>
      </c>
      <c r="AJ40" s="18">
        <f>IF(km4_splits_ranks[[#This Row],[16 -20 ]]="DNF","DNF",km4_splits_ranks[[#This Row],[16 km]]+km4_splits_ranks[[#This Row],[16 -20 ]])</f>
        <v>6.6458518518518528E-2</v>
      </c>
      <c r="AK40" s="18">
        <f>IF(km4_splits_ranks[[#This Row],[20 - 24 ]]="DNF","DNF",km4_splits_ranks[[#This Row],[20 km]]+km4_splits_ranks[[#This Row],[20 - 24 ]])</f>
        <v>7.9408634259259273E-2</v>
      </c>
      <c r="AL40" s="18">
        <f>IF(km4_splits_ranks[[#This Row],[24 - 28 ]]="DNF","DNF",km4_splits_ranks[[#This Row],[24 km]]+km4_splits_ranks[[#This Row],[24 - 28 ]])</f>
        <v>9.2809641203703719E-2</v>
      </c>
      <c r="AM40" s="18">
        <f>IF(km4_splits_ranks[[#This Row],[28 - 32 ]]="DNF","DNF",km4_splits_ranks[[#This Row],[28 km]]+km4_splits_ranks[[#This Row],[28 - 32 ]])</f>
        <v>0.10628342592592593</v>
      </c>
      <c r="AN40" s="18">
        <f>IF(km4_splits_ranks[[#This Row],[32 - 36 ]]="DNF","DNF",km4_splits_ranks[[#This Row],[32 km]]+km4_splits_ranks[[#This Row],[32 - 36 ]])</f>
        <v>0.12018679398148149</v>
      </c>
      <c r="AO40" s="18">
        <f>IF(km4_splits_ranks[[#This Row],[36 - 40 ]]="DNF","DNF",km4_splits_ranks[[#This Row],[36 km]]+km4_splits_ranks[[#This Row],[36 - 40 ]])</f>
        <v>0.13427498842592595</v>
      </c>
      <c r="AP40" s="23">
        <f>IF(km4_splits_ranks[[#This Row],[40 - 42 ]]="DNF","DNF",km4_splits_ranks[[#This Row],[40 km]]+km4_splits_ranks[[#This Row],[40 - 42 ]])</f>
        <v>0.14081281250000002</v>
      </c>
      <c r="AQ40" s="48">
        <f>IF(km4_splits_ranks[[#This Row],[4 km]]="DNF","DNF",RANK(km4_splits_ranks[[#This Row],[4 km]],km4_splits_ranks[4 km],1))</f>
        <v>65</v>
      </c>
      <c r="AR40" s="49">
        <f>IF(km4_splits_ranks[[#This Row],[8 km]]="DNF","DNF",RANK(km4_splits_ranks[[#This Row],[8 km]],km4_splits_ranks[8 km],1))</f>
        <v>59</v>
      </c>
      <c r="AS40" s="49">
        <f>IF(km4_splits_ranks[[#This Row],[12 km]]="DNF","DNF",RANK(km4_splits_ranks[[#This Row],[12 km]],km4_splits_ranks[12 km],1))</f>
        <v>53</v>
      </c>
      <c r="AT40" s="49">
        <f>IF(km4_splits_ranks[[#This Row],[16 km]]="DNF","DNF",RANK(km4_splits_ranks[[#This Row],[16 km]],km4_splits_ranks[16 km],1))</f>
        <v>49</v>
      </c>
      <c r="AU40" s="49">
        <f>IF(km4_splits_ranks[[#This Row],[20 km]]="DNF","DNF",RANK(km4_splits_ranks[[#This Row],[20 km]],km4_splits_ranks[20 km],1))</f>
        <v>43</v>
      </c>
      <c r="AV40" s="49">
        <f>IF(km4_splits_ranks[[#This Row],[24 km]]="DNF","DNF",RANK(km4_splits_ranks[[#This Row],[24 km]],km4_splits_ranks[24 km],1))</f>
        <v>40</v>
      </c>
      <c r="AW40" s="49">
        <f>IF(km4_splits_ranks[[#This Row],[28 km]]="DNF","DNF",RANK(km4_splits_ranks[[#This Row],[28 km]],km4_splits_ranks[28 km],1))</f>
        <v>39</v>
      </c>
      <c r="AX40" s="49">
        <f>IF(km4_splits_ranks[[#This Row],[32 km]]="DNF","DNF",RANK(km4_splits_ranks[[#This Row],[32 km]],km4_splits_ranks[32 km],1))</f>
        <v>37</v>
      </c>
      <c r="AY40" s="49">
        <f>IF(km4_splits_ranks[[#This Row],[36 km]]="DNF","DNF",RANK(km4_splits_ranks[[#This Row],[36 km]],km4_splits_ranks[36 km],1))</f>
        <v>34</v>
      </c>
      <c r="AZ40" s="49">
        <f>IF(km4_splits_ranks[[#This Row],[40 km]]="DNF","DNF",RANK(km4_splits_ranks[[#This Row],[40 km]],km4_splits_ranks[40 km],1))</f>
        <v>36</v>
      </c>
      <c r="BA40" s="49">
        <f>IF(km4_splits_ranks[[#This Row],[42 km]]="DNF","DNF",RANK(km4_splits_ranks[[#This Row],[42 km]],km4_splits_ranks[42 km],1))</f>
        <v>35</v>
      </c>
    </row>
    <row r="41" spans="2:53" x14ac:dyDescent="0.2">
      <c r="B41" s="4">
        <f>laps_times[[#This Row],[poř]]</f>
        <v>36</v>
      </c>
      <c r="C41" s="1">
        <f>laps_times[[#This Row],[s.č.]]</f>
        <v>133</v>
      </c>
      <c r="D41" s="1" t="str">
        <f>laps_times[[#This Row],[jméno]]</f>
        <v>Stehlík Pavel</v>
      </c>
      <c r="E41" s="2">
        <f>laps_times[[#This Row],[roč]]</f>
        <v>1974</v>
      </c>
      <c r="F41" s="2" t="str">
        <f>laps_times[[#This Row],[kat]]</f>
        <v>M3</v>
      </c>
      <c r="G41" s="2">
        <f>laps_times[[#This Row],[poř_kat]]</f>
        <v>15</v>
      </c>
      <c r="H41" s="1" t="str">
        <f>IF(ISBLANK(laps_times[[#This Row],[klub]]),"-",laps_times[[#This Row],[klub]])</f>
        <v>VP AGRO</v>
      </c>
      <c r="I41" s="6">
        <f>laps_times[[#This Row],[celk. čas]]</f>
        <v>0.14132322916666665</v>
      </c>
      <c r="J41" s="29">
        <f>SUM(laps_times[[#This Row],[1]:[6]])</f>
        <v>1.4347476851851853E-2</v>
      </c>
      <c r="K41" s="30">
        <f>SUM(laps_times[[#This Row],[7]:[12]])</f>
        <v>1.3605694444444445E-2</v>
      </c>
      <c r="L41" s="30">
        <f>SUM(laps_times[[#This Row],[13]:[18]])</f>
        <v>1.355449074074074E-2</v>
      </c>
      <c r="M41" s="30">
        <f>SUM(laps_times[[#This Row],[19]:[24]])</f>
        <v>1.3549421296296296E-2</v>
      </c>
      <c r="N41" s="30">
        <f>SUM(laps_times[[#This Row],[25]:[30]])</f>
        <v>1.3499837962962962E-2</v>
      </c>
      <c r="O41" s="30">
        <f>SUM(laps_times[[#This Row],[31]:[36]])</f>
        <v>1.338320601851852E-2</v>
      </c>
      <c r="P41" s="30">
        <f>SUM(laps_times[[#This Row],[37]:[42]])</f>
        <v>1.3332511574074075E-2</v>
      </c>
      <c r="Q41" s="30">
        <f>SUM(laps_times[[#This Row],[43]:[48]])</f>
        <v>1.3216585648148149E-2</v>
      </c>
      <c r="R41" s="30">
        <f>SUM(laps_times[[#This Row],[49]:[54]])</f>
        <v>1.308150462962963E-2</v>
      </c>
      <c r="S41" s="30">
        <f>SUM(laps_times[[#This Row],[55]:[60]])</f>
        <v>1.3313796296296298E-2</v>
      </c>
      <c r="T41" s="31">
        <f>SUM(laps_times[[#This Row],[61]:[63]])</f>
        <v>6.4387037037037034E-3</v>
      </c>
      <c r="U41" s="45">
        <f>IF(km4_splits_ranks[[#This Row],[0 - 4 ]]="DNF","DNF",RANK(km4_splits_ranks[[#This Row],[0 - 4 ]],km4_splits_ranks[0 - 4 ],1))</f>
        <v>66</v>
      </c>
      <c r="V41" s="46">
        <f>IF(km4_splits_ranks[[#This Row],[4 - 8 ]]="DNF","DNF",RANK(km4_splits_ranks[[#This Row],[4 - 8 ]],km4_splits_ranks[4 - 8 ],1))</f>
        <v>68</v>
      </c>
      <c r="W41" s="46">
        <f>IF(km4_splits_ranks[[#This Row],[8 - 12 ]]="DNF","DNF",RANK(km4_splits_ranks[[#This Row],[8 - 12 ]],km4_splits_ranks[8 - 12 ],1))</f>
        <v>57</v>
      </c>
      <c r="X41" s="46">
        <f>IF(km4_splits_ranks[[#This Row],[12 - 16 ]]="DNF","DNF",RANK(km4_splits_ranks[[#This Row],[12 - 16 ]],km4_splits_ranks[12 - 16 ],1))</f>
        <v>56</v>
      </c>
      <c r="Y41" s="46">
        <f>IF(km4_splits_ranks[[#This Row],[16 -20 ]]="DNF","DNF",RANK(km4_splits_ranks[[#This Row],[16 -20 ]],km4_splits_ranks[16 -20 ],1))</f>
        <v>46</v>
      </c>
      <c r="Z41" s="46">
        <f>IF(km4_splits_ranks[[#This Row],[20 - 24 ]]="DNF","DNF",RANK(km4_splits_ranks[[#This Row],[20 - 24 ]],km4_splits_ranks[20 - 24 ],1))</f>
        <v>38</v>
      </c>
      <c r="AA41" s="46">
        <f>IF(km4_splits_ranks[[#This Row],[24 - 28 ]]="DNF","DNF",RANK(km4_splits_ranks[[#This Row],[24 - 28 ]],km4_splits_ranks[24 - 28 ],1))</f>
        <v>33</v>
      </c>
      <c r="AB41" s="46">
        <f>IF(km4_splits_ranks[[#This Row],[28 - 32 ]]="DNF","DNF",RANK(km4_splits_ranks[[#This Row],[28 - 32 ]],km4_splits_ranks[28 - 32 ],1))</f>
        <v>24</v>
      </c>
      <c r="AC41" s="46">
        <f>IF(km4_splits_ranks[[#This Row],[32 - 36 ]]="DNF","DNF",RANK(km4_splits_ranks[[#This Row],[32 - 36 ]],km4_splits_ranks[32 - 36 ],1))</f>
        <v>20</v>
      </c>
      <c r="AD41" s="46">
        <f>IF(km4_splits_ranks[[#This Row],[36 - 40 ]]="DNF","DNF",RANK(km4_splits_ranks[[#This Row],[36 - 40 ]],km4_splits_ranks[36 - 40 ],1))</f>
        <v>18</v>
      </c>
      <c r="AE41" s="47">
        <f>IF(km4_splits_ranks[[#This Row],[40 - 42 ]]="DNF","DNF",RANK(km4_splits_ranks[[#This Row],[40 - 42 ]],km4_splits_ranks[40 - 42 ],1))</f>
        <v>16</v>
      </c>
      <c r="AF41" s="22">
        <f>km4_splits_ranks[[#This Row],[0 - 4 ]]</f>
        <v>1.4347476851851853E-2</v>
      </c>
      <c r="AG41" s="18">
        <f>IF(km4_splits_ranks[[#This Row],[4 - 8 ]]="DNF","DNF",km4_splits_ranks[[#This Row],[4 km]]+km4_splits_ranks[[#This Row],[4 - 8 ]])</f>
        <v>2.7953171296296299E-2</v>
      </c>
      <c r="AH41" s="18">
        <f>IF(km4_splits_ranks[[#This Row],[8 - 12 ]]="DNF","DNF",km4_splits_ranks[[#This Row],[8 km]]+km4_splits_ranks[[#This Row],[8 - 12 ]])</f>
        <v>4.1507662037037041E-2</v>
      </c>
      <c r="AI41" s="18">
        <f>IF(km4_splits_ranks[[#This Row],[12 - 16 ]]="DNF","DNF",km4_splits_ranks[[#This Row],[12 km]]+km4_splits_ranks[[#This Row],[12 - 16 ]])</f>
        <v>5.505708333333334E-2</v>
      </c>
      <c r="AJ41" s="18">
        <f>IF(km4_splits_ranks[[#This Row],[16 -20 ]]="DNF","DNF",km4_splits_ranks[[#This Row],[16 km]]+km4_splits_ranks[[#This Row],[16 -20 ]])</f>
        <v>6.85569212962963E-2</v>
      </c>
      <c r="AK41" s="18">
        <f>IF(km4_splits_ranks[[#This Row],[20 - 24 ]]="DNF","DNF",km4_splits_ranks[[#This Row],[20 km]]+km4_splits_ranks[[#This Row],[20 - 24 ]])</f>
        <v>8.1940127314814815E-2</v>
      </c>
      <c r="AL41" s="18">
        <f>IF(km4_splits_ranks[[#This Row],[24 - 28 ]]="DNF","DNF",km4_splits_ranks[[#This Row],[24 km]]+km4_splits_ranks[[#This Row],[24 - 28 ]])</f>
        <v>9.5272638888888886E-2</v>
      </c>
      <c r="AM41" s="18">
        <f>IF(km4_splits_ranks[[#This Row],[28 - 32 ]]="DNF","DNF",km4_splits_ranks[[#This Row],[28 km]]+km4_splits_ranks[[#This Row],[28 - 32 ]])</f>
        <v>0.10848922453703704</v>
      </c>
      <c r="AN41" s="18">
        <f>IF(km4_splits_ranks[[#This Row],[32 - 36 ]]="DNF","DNF",km4_splits_ranks[[#This Row],[32 km]]+km4_splits_ranks[[#This Row],[32 - 36 ]])</f>
        <v>0.12157072916666667</v>
      </c>
      <c r="AO41" s="18">
        <f>IF(km4_splits_ranks[[#This Row],[36 - 40 ]]="DNF","DNF",km4_splits_ranks[[#This Row],[36 km]]+km4_splits_ranks[[#This Row],[36 - 40 ]])</f>
        <v>0.13488452546296298</v>
      </c>
      <c r="AP41" s="23">
        <f>IF(km4_splits_ranks[[#This Row],[40 - 42 ]]="DNF","DNF",km4_splits_ranks[[#This Row],[40 km]]+km4_splits_ranks[[#This Row],[40 - 42 ]])</f>
        <v>0.14132322916666668</v>
      </c>
      <c r="AQ41" s="48">
        <f>IF(km4_splits_ranks[[#This Row],[4 km]]="DNF","DNF",RANK(km4_splits_ranks[[#This Row],[4 km]],km4_splits_ranks[4 km],1))</f>
        <v>66</v>
      </c>
      <c r="AR41" s="49">
        <f>IF(km4_splits_ranks[[#This Row],[8 km]]="DNF","DNF",RANK(km4_splits_ranks[[#This Row],[8 km]],km4_splits_ranks[8 km],1))</f>
        <v>67</v>
      </c>
      <c r="AS41" s="49">
        <f>IF(km4_splits_ranks[[#This Row],[12 km]]="DNF","DNF",RANK(km4_splits_ranks[[#This Row],[12 km]],km4_splits_ranks[12 km],1))</f>
        <v>61</v>
      </c>
      <c r="AT41" s="49">
        <f>IF(km4_splits_ranks[[#This Row],[16 km]]="DNF","DNF",RANK(km4_splits_ranks[[#This Row],[16 km]],km4_splits_ranks[16 km],1))</f>
        <v>57</v>
      </c>
      <c r="AU41" s="49">
        <f>IF(km4_splits_ranks[[#This Row],[20 km]]="DNF","DNF",RANK(km4_splits_ranks[[#This Row],[20 km]],km4_splits_ranks[20 km],1))</f>
        <v>55</v>
      </c>
      <c r="AV41" s="49">
        <f>IF(km4_splits_ranks[[#This Row],[24 km]]="DNF","DNF",RANK(km4_splits_ranks[[#This Row],[24 km]],km4_splits_ranks[24 km],1))</f>
        <v>51</v>
      </c>
      <c r="AW41" s="49">
        <f>IF(km4_splits_ranks[[#This Row],[28 km]]="DNF","DNF",RANK(km4_splits_ranks[[#This Row],[28 km]],km4_splits_ranks[28 km],1))</f>
        <v>47</v>
      </c>
      <c r="AX41" s="49">
        <f>IF(km4_splits_ranks[[#This Row],[32 km]]="DNF","DNF",RANK(km4_splits_ranks[[#This Row],[32 km]],km4_splits_ranks[32 km],1))</f>
        <v>45</v>
      </c>
      <c r="AY41" s="49">
        <f>IF(km4_splits_ranks[[#This Row],[36 km]]="DNF","DNF",RANK(km4_splits_ranks[[#This Row],[36 km]],km4_splits_ranks[36 km],1))</f>
        <v>39</v>
      </c>
      <c r="AZ41" s="49">
        <f>IF(km4_splits_ranks[[#This Row],[40 km]]="DNF","DNF",RANK(km4_splits_ranks[[#This Row],[40 km]],km4_splits_ranks[40 km],1))</f>
        <v>37</v>
      </c>
      <c r="BA41" s="49">
        <f>IF(km4_splits_ranks[[#This Row],[42 km]]="DNF","DNF",RANK(km4_splits_ranks[[#This Row],[42 km]],km4_splits_ranks[42 km],1))</f>
        <v>36</v>
      </c>
    </row>
    <row r="42" spans="2:53" x14ac:dyDescent="0.2">
      <c r="B42" s="4">
        <f>laps_times[[#This Row],[poř]]</f>
        <v>37</v>
      </c>
      <c r="C42" s="1">
        <f>laps_times[[#This Row],[s.č.]]</f>
        <v>40</v>
      </c>
      <c r="D42" s="1" t="str">
        <f>laps_times[[#This Row],[jméno]]</f>
        <v>Šustr Pavel</v>
      </c>
      <c r="E42" s="2">
        <f>laps_times[[#This Row],[roč]]</f>
        <v>1966</v>
      </c>
      <c r="F42" s="2" t="str">
        <f>laps_times[[#This Row],[kat]]</f>
        <v>M4</v>
      </c>
      <c r="G42" s="2">
        <f>laps_times[[#This Row],[poř_kat]]</f>
        <v>3</v>
      </c>
      <c r="H42" s="1" t="str">
        <f>IF(ISBLANK(laps_times[[#This Row],[klub]]),"-",laps_times[[#This Row],[klub]])</f>
        <v>Liga 2000 Tábor</v>
      </c>
      <c r="I42" s="6">
        <f>laps_times[[#This Row],[celk. čas]]</f>
        <v>0.14163681712962964</v>
      </c>
      <c r="J42" s="29">
        <f>SUM(laps_times[[#This Row],[1]:[6]])</f>
        <v>1.2730057870370372E-2</v>
      </c>
      <c r="K42" s="30">
        <f>SUM(laps_times[[#This Row],[7]:[12]])</f>
        <v>1.2458969907407406E-2</v>
      </c>
      <c r="L42" s="30">
        <f>SUM(laps_times[[#This Row],[13]:[18]])</f>
        <v>1.2609918981481481E-2</v>
      </c>
      <c r="M42" s="30">
        <f>SUM(laps_times[[#This Row],[19]:[24]])</f>
        <v>1.2527743055555556E-2</v>
      </c>
      <c r="N42" s="30">
        <f>SUM(laps_times[[#This Row],[25]:[30]])</f>
        <v>1.2695000000000001E-2</v>
      </c>
      <c r="O42" s="30">
        <f>SUM(laps_times[[#This Row],[31]:[36]])</f>
        <v>1.2934340277777779E-2</v>
      </c>
      <c r="P42" s="30">
        <f>SUM(laps_times[[#This Row],[37]:[42]])</f>
        <v>1.3348229166666668E-2</v>
      </c>
      <c r="Q42" s="30">
        <f>SUM(laps_times[[#This Row],[43]:[48]])</f>
        <v>1.4166412037037038E-2</v>
      </c>
      <c r="R42" s="30">
        <f>SUM(laps_times[[#This Row],[49]:[54]])</f>
        <v>1.5049780092592592E-2</v>
      </c>
      <c r="S42" s="30">
        <f>SUM(laps_times[[#This Row],[55]:[60]])</f>
        <v>1.5576898148148147E-2</v>
      </c>
      <c r="T42" s="31">
        <f>SUM(laps_times[[#This Row],[61]:[63]])</f>
        <v>7.5394675925925941E-3</v>
      </c>
      <c r="U42" s="45">
        <f>IF(km4_splits_ranks[[#This Row],[0 - 4 ]]="DNF","DNF",RANK(km4_splits_ranks[[#This Row],[0 - 4 ]],km4_splits_ranks[0 - 4 ],1))</f>
        <v>27</v>
      </c>
      <c r="V42" s="46">
        <f>IF(km4_splits_ranks[[#This Row],[4 - 8 ]]="DNF","DNF",RANK(km4_splits_ranks[[#This Row],[4 - 8 ]],km4_splits_ranks[4 - 8 ],1))</f>
        <v>26</v>
      </c>
      <c r="W42" s="46">
        <f>IF(km4_splits_ranks[[#This Row],[8 - 12 ]]="DNF","DNF",RANK(km4_splits_ranks[[#This Row],[8 - 12 ]],km4_splits_ranks[8 - 12 ],1))</f>
        <v>30</v>
      </c>
      <c r="X42" s="46">
        <f>IF(km4_splits_ranks[[#This Row],[12 - 16 ]]="DNF","DNF",RANK(km4_splits_ranks[[#This Row],[12 - 16 ]],km4_splits_ranks[12 - 16 ],1))</f>
        <v>24</v>
      </c>
      <c r="Y42" s="46">
        <f>IF(km4_splits_ranks[[#This Row],[16 -20 ]]="DNF","DNF",RANK(km4_splits_ranks[[#This Row],[16 -20 ]],km4_splits_ranks[16 -20 ],1))</f>
        <v>22</v>
      </c>
      <c r="Z42" s="46">
        <f>IF(km4_splits_ranks[[#This Row],[20 - 24 ]]="DNF","DNF",RANK(km4_splits_ranks[[#This Row],[20 - 24 ]],km4_splits_ranks[20 - 24 ],1))</f>
        <v>22</v>
      </c>
      <c r="AA42" s="46">
        <f>IF(km4_splits_ranks[[#This Row],[24 - 28 ]]="DNF","DNF",RANK(km4_splits_ranks[[#This Row],[24 - 28 ]],km4_splits_ranks[24 - 28 ],1))</f>
        <v>34</v>
      </c>
      <c r="AB42" s="46">
        <f>IF(km4_splits_ranks[[#This Row],[28 - 32 ]]="DNF","DNF",RANK(km4_splits_ranks[[#This Row],[28 - 32 ]],km4_splits_ranks[28 - 32 ],1))</f>
        <v>42</v>
      </c>
      <c r="AC42" s="46">
        <f>IF(km4_splits_ranks[[#This Row],[32 - 36 ]]="DNF","DNF",RANK(km4_splits_ranks[[#This Row],[32 - 36 ]],km4_splits_ranks[32 - 36 ],1))</f>
        <v>51</v>
      </c>
      <c r="AD42" s="46">
        <f>IF(km4_splits_ranks[[#This Row],[36 - 40 ]]="DNF","DNF",RANK(km4_splits_ranks[[#This Row],[36 - 40 ]],km4_splits_ranks[36 - 40 ],1))</f>
        <v>52</v>
      </c>
      <c r="AE42" s="47">
        <f>IF(km4_splits_ranks[[#This Row],[40 - 42 ]]="DNF","DNF",RANK(km4_splits_ranks[[#This Row],[40 - 42 ]],km4_splits_ranks[40 - 42 ],1))</f>
        <v>57</v>
      </c>
      <c r="AF42" s="22">
        <f>km4_splits_ranks[[#This Row],[0 - 4 ]]</f>
        <v>1.2730057870370372E-2</v>
      </c>
      <c r="AG42" s="18">
        <f>IF(km4_splits_ranks[[#This Row],[4 - 8 ]]="DNF","DNF",km4_splits_ranks[[#This Row],[4 km]]+km4_splits_ranks[[#This Row],[4 - 8 ]])</f>
        <v>2.5189027777777779E-2</v>
      </c>
      <c r="AH42" s="18">
        <f>IF(km4_splits_ranks[[#This Row],[8 - 12 ]]="DNF","DNF",km4_splits_ranks[[#This Row],[8 km]]+km4_splits_ranks[[#This Row],[8 - 12 ]])</f>
        <v>3.779894675925926E-2</v>
      </c>
      <c r="AI42" s="18">
        <f>IF(km4_splits_ranks[[#This Row],[12 - 16 ]]="DNF","DNF",km4_splits_ranks[[#This Row],[12 km]]+km4_splits_ranks[[#This Row],[12 - 16 ]])</f>
        <v>5.0326689814814814E-2</v>
      </c>
      <c r="AJ42" s="18">
        <f>IF(km4_splits_ranks[[#This Row],[16 -20 ]]="DNF","DNF",km4_splits_ranks[[#This Row],[16 km]]+km4_splits_ranks[[#This Row],[16 -20 ]])</f>
        <v>6.3021689814814819E-2</v>
      </c>
      <c r="AK42" s="18">
        <f>IF(km4_splits_ranks[[#This Row],[20 - 24 ]]="DNF","DNF",km4_splits_ranks[[#This Row],[20 km]]+km4_splits_ranks[[#This Row],[20 - 24 ]])</f>
        <v>7.5956030092592594E-2</v>
      </c>
      <c r="AL42" s="18">
        <f>IF(km4_splits_ranks[[#This Row],[24 - 28 ]]="DNF","DNF",km4_splits_ranks[[#This Row],[24 km]]+km4_splits_ranks[[#This Row],[24 - 28 ]])</f>
        <v>8.9304259259259264E-2</v>
      </c>
      <c r="AM42" s="18">
        <f>IF(km4_splits_ranks[[#This Row],[28 - 32 ]]="DNF","DNF",km4_splits_ranks[[#This Row],[28 km]]+km4_splits_ranks[[#This Row],[28 - 32 ]])</f>
        <v>0.10347067129629631</v>
      </c>
      <c r="AN42" s="18">
        <f>IF(km4_splits_ranks[[#This Row],[32 - 36 ]]="DNF","DNF",km4_splits_ranks[[#This Row],[32 km]]+km4_splits_ranks[[#This Row],[32 - 36 ]])</f>
        <v>0.11852045138888889</v>
      </c>
      <c r="AO42" s="18">
        <f>IF(km4_splits_ranks[[#This Row],[36 - 40 ]]="DNF","DNF",km4_splits_ranks[[#This Row],[36 km]]+km4_splits_ranks[[#This Row],[36 - 40 ]])</f>
        <v>0.13409734953703703</v>
      </c>
      <c r="AP42" s="23">
        <f>IF(km4_splits_ranks[[#This Row],[40 - 42 ]]="DNF","DNF",km4_splits_ranks[[#This Row],[40 km]]+km4_splits_ranks[[#This Row],[40 - 42 ]])</f>
        <v>0.14163681712962961</v>
      </c>
      <c r="AQ42" s="48">
        <f>IF(km4_splits_ranks[[#This Row],[4 km]]="DNF","DNF",RANK(km4_splits_ranks[[#This Row],[4 km]],km4_splits_ranks[4 km],1))</f>
        <v>27</v>
      </c>
      <c r="AR42" s="49">
        <f>IF(km4_splits_ranks[[#This Row],[8 km]]="DNF","DNF",RANK(km4_splits_ranks[[#This Row],[8 km]],km4_splits_ranks[8 km],1))</f>
        <v>28</v>
      </c>
      <c r="AS42" s="49">
        <f>IF(km4_splits_ranks[[#This Row],[12 km]]="DNF","DNF",RANK(km4_splits_ranks[[#This Row],[12 km]],km4_splits_ranks[12 km],1))</f>
        <v>28</v>
      </c>
      <c r="AT42" s="49">
        <f>IF(km4_splits_ranks[[#This Row],[16 km]]="DNF","DNF",RANK(km4_splits_ranks[[#This Row],[16 km]],km4_splits_ranks[16 km],1))</f>
        <v>25</v>
      </c>
      <c r="AU42" s="49">
        <f>IF(km4_splits_ranks[[#This Row],[20 km]]="DNF","DNF",RANK(km4_splits_ranks[[#This Row],[20 km]],km4_splits_ranks[20 km],1))</f>
        <v>25</v>
      </c>
      <c r="AV42" s="49">
        <f>IF(km4_splits_ranks[[#This Row],[24 km]]="DNF","DNF",RANK(km4_splits_ranks[[#This Row],[24 km]],km4_splits_ranks[24 km],1))</f>
        <v>25</v>
      </c>
      <c r="AW42" s="49">
        <f>IF(km4_splits_ranks[[#This Row],[28 km]]="DNF","DNF",RANK(km4_splits_ranks[[#This Row],[28 km]],km4_splits_ranks[28 km],1))</f>
        <v>24</v>
      </c>
      <c r="AX42" s="49">
        <f>IF(km4_splits_ranks[[#This Row],[32 km]]="DNF","DNF",RANK(km4_splits_ranks[[#This Row],[32 km]],km4_splits_ranks[32 km],1))</f>
        <v>27</v>
      </c>
      <c r="AY42" s="49">
        <f>IF(km4_splits_ranks[[#This Row],[36 km]]="DNF","DNF",RANK(km4_splits_ranks[[#This Row],[36 km]],km4_splits_ranks[36 km],1))</f>
        <v>30</v>
      </c>
      <c r="AZ42" s="49">
        <f>IF(km4_splits_ranks[[#This Row],[40 km]]="DNF","DNF",RANK(km4_splits_ranks[[#This Row],[40 km]],km4_splits_ranks[40 km],1))</f>
        <v>35</v>
      </c>
      <c r="BA42" s="49">
        <f>IF(km4_splits_ranks[[#This Row],[42 km]]="DNF","DNF",RANK(km4_splits_ranks[[#This Row],[42 km]],km4_splits_ranks[42 km],1))</f>
        <v>37</v>
      </c>
    </row>
    <row r="43" spans="2:53" x14ac:dyDescent="0.2">
      <c r="B43" s="4">
        <f>laps_times[[#This Row],[poř]]</f>
        <v>38</v>
      </c>
      <c r="C43" s="1">
        <f>laps_times[[#This Row],[s.č.]]</f>
        <v>9</v>
      </c>
      <c r="D43" s="1" t="str">
        <f>laps_times[[#This Row],[jméno]]</f>
        <v>Brossaud Jack</v>
      </c>
      <c r="E43" s="2">
        <f>laps_times[[#This Row],[roč]]</f>
        <v>1970</v>
      </c>
      <c r="F43" s="2" t="str">
        <f>laps_times[[#This Row],[kat]]</f>
        <v>M3</v>
      </c>
      <c r="G43" s="2">
        <f>laps_times[[#This Row],[poř_kat]]</f>
        <v>16</v>
      </c>
      <c r="H43" s="1" t="str">
        <f>IF(ISBLANK(laps_times[[#This Row],[klub]]),"-",laps_times[[#This Row],[klub]])</f>
        <v>Jihočeský běžecký pohár</v>
      </c>
      <c r="I43" s="6">
        <f>laps_times[[#This Row],[celk. čas]]</f>
        <v>0.14335813657407406</v>
      </c>
      <c r="J43" s="29">
        <f>SUM(laps_times[[#This Row],[1]:[6]])</f>
        <v>1.19878125E-2</v>
      </c>
      <c r="K43" s="30">
        <f>SUM(laps_times[[#This Row],[7]:[12]])</f>
        <v>1.2214120370370372E-2</v>
      </c>
      <c r="L43" s="30">
        <f>SUM(laps_times[[#This Row],[13]:[18]])</f>
        <v>1.2500798611111112E-2</v>
      </c>
      <c r="M43" s="30">
        <f>SUM(laps_times[[#This Row],[19]:[24]])</f>
        <v>1.276857638888889E-2</v>
      </c>
      <c r="N43" s="30">
        <f>SUM(laps_times[[#This Row],[25]:[30]])</f>
        <v>1.3175879629629629E-2</v>
      </c>
      <c r="O43" s="30">
        <f>SUM(laps_times[[#This Row],[31]:[36]])</f>
        <v>1.3630636574074073E-2</v>
      </c>
      <c r="P43" s="30">
        <f>SUM(laps_times[[#This Row],[37]:[42]])</f>
        <v>1.4057129629629629E-2</v>
      </c>
      <c r="Q43" s="30">
        <f>SUM(laps_times[[#This Row],[43]:[48]])</f>
        <v>1.4797731481481483E-2</v>
      </c>
      <c r="R43" s="30">
        <f>SUM(laps_times[[#This Row],[49]:[54]])</f>
        <v>1.5108935185185184E-2</v>
      </c>
      <c r="S43" s="30">
        <f>SUM(laps_times[[#This Row],[55]:[60]])</f>
        <v>1.568863425925926E-2</v>
      </c>
      <c r="T43" s="31">
        <f>SUM(laps_times[[#This Row],[61]:[63]])</f>
        <v>7.4278819444444444E-3</v>
      </c>
      <c r="U43" s="45">
        <f>IF(km4_splits_ranks[[#This Row],[0 - 4 ]]="DNF","DNF",RANK(km4_splits_ranks[[#This Row],[0 - 4 ]],km4_splits_ranks[0 - 4 ],1))</f>
        <v>16</v>
      </c>
      <c r="V43" s="46">
        <f>IF(km4_splits_ranks[[#This Row],[4 - 8 ]]="DNF","DNF",RANK(km4_splits_ranks[[#This Row],[4 - 8 ]],km4_splits_ranks[4 - 8 ],1))</f>
        <v>24</v>
      </c>
      <c r="W43" s="46">
        <f>IF(km4_splits_ranks[[#This Row],[8 - 12 ]]="DNF","DNF",RANK(km4_splits_ranks[[#This Row],[8 - 12 ]],km4_splits_ranks[8 - 12 ],1))</f>
        <v>27</v>
      </c>
      <c r="X43" s="46">
        <f>IF(km4_splits_ranks[[#This Row],[12 - 16 ]]="DNF","DNF",RANK(km4_splits_ranks[[#This Row],[12 - 16 ]],km4_splits_ranks[12 - 16 ],1))</f>
        <v>30</v>
      </c>
      <c r="Y43" s="46">
        <f>IF(km4_splits_ranks[[#This Row],[16 -20 ]]="DNF","DNF",RANK(km4_splits_ranks[[#This Row],[16 -20 ]],km4_splits_ranks[16 -20 ],1))</f>
        <v>39</v>
      </c>
      <c r="Z43" s="46">
        <f>IF(km4_splits_ranks[[#This Row],[20 - 24 ]]="DNF","DNF",RANK(km4_splits_ranks[[#This Row],[20 - 24 ]],km4_splits_ranks[20 - 24 ],1))</f>
        <v>46</v>
      </c>
      <c r="AA43" s="46">
        <f>IF(km4_splits_ranks[[#This Row],[24 - 28 ]]="DNF","DNF",RANK(km4_splits_ranks[[#This Row],[24 - 28 ]],km4_splits_ranks[24 - 28 ],1))</f>
        <v>50</v>
      </c>
      <c r="AB43" s="46">
        <f>IF(km4_splits_ranks[[#This Row],[28 - 32 ]]="DNF","DNF",RANK(km4_splits_ranks[[#This Row],[28 - 32 ]],km4_splits_ranks[28 - 32 ],1))</f>
        <v>56</v>
      </c>
      <c r="AC43" s="46">
        <f>IF(km4_splits_ranks[[#This Row],[32 - 36 ]]="DNF","DNF",RANK(km4_splits_ranks[[#This Row],[32 - 36 ]],km4_splits_ranks[32 - 36 ],1))</f>
        <v>53</v>
      </c>
      <c r="AD43" s="46">
        <f>IF(km4_splits_ranks[[#This Row],[36 - 40 ]]="DNF","DNF",RANK(km4_splits_ranks[[#This Row],[36 - 40 ]],km4_splits_ranks[36 - 40 ],1))</f>
        <v>55</v>
      </c>
      <c r="AE43" s="47">
        <f>IF(km4_splits_ranks[[#This Row],[40 - 42 ]]="DNF","DNF",RANK(km4_splits_ranks[[#This Row],[40 - 42 ]],km4_splits_ranks[40 - 42 ],1))</f>
        <v>52</v>
      </c>
      <c r="AF43" s="22">
        <f>km4_splits_ranks[[#This Row],[0 - 4 ]]</f>
        <v>1.19878125E-2</v>
      </c>
      <c r="AG43" s="18">
        <f>IF(km4_splits_ranks[[#This Row],[4 - 8 ]]="DNF","DNF",km4_splits_ranks[[#This Row],[4 km]]+km4_splits_ranks[[#This Row],[4 - 8 ]])</f>
        <v>2.4201932870370372E-2</v>
      </c>
      <c r="AH43" s="18">
        <f>IF(km4_splits_ranks[[#This Row],[8 - 12 ]]="DNF","DNF",km4_splits_ranks[[#This Row],[8 km]]+km4_splits_ranks[[#This Row],[8 - 12 ]])</f>
        <v>3.6702731481481482E-2</v>
      </c>
      <c r="AI43" s="18">
        <f>IF(km4_splits_ranks[[#This Row],[12 - 16 ]]="DNF","DNF",km4_splits_ranks[[#This Row],[12 km]]+km4_splits_ranks[[#This Row],[12 - 16 ]])</f>
        <v>4.9471307870370372E-2</v>
      </c>
      <c r="AJ43" s="18">
        <f>IF(km4_splits_ranks[[#This Row],[16 -20 ]]="DNF","DNF",km4_splits_ranks[[#This Row],[16 km]]+km4_splits_ranks[[#This Row],[16 -20 ]])</f>
        <v>6.2647187500000007E-2</v>
      </c>
      <c r="AK43" s="18">
        <f>IF(km4_splits_ranks[[#This Row],[20 - 24 ]]="DNF","DNF",km4_splits_ranks[[#This Row],[20 km]]+km4_splits_ranks[[#This Row],[20 - 24 ]])</f>
        <v>7.6277824074074074E-2</v>
      </c>
      <c r="AL43" s="18">
        <f>IF(km4_splits_ranks[[#This Row],[24 - 28 ]]="DNF","DNF",km4_splits_ranks[[#This Row],[24 km]]+km4_splits_ranks[[#This Row],[24 - 28 ]])</f>
        <v>9.0334953703703702E-2</v>
      </c>
      <c r="AM43" s="18">
        <f>IF(km4_splits_ranks[[#This Row],[28 - 32 ]]="DNF","DNF",km4_splits_ranks[[#This Row],[28 km]]+km4_splits_ranks[[#This Row],[28 - 32 ]])</f>
        <v>0.10513268518518519</v>
      </c>
      <c r="AN43" s="18">
        <f>IF(km4_splits_ranks[[#This Row],[32 - 36 ]]="DNF","DNF",km4_splits_ranks[[#This Row],[32 km]]+km4_splits_ranks[[#This Row],[32 - 36 ]])</f>
        <v>0.12024162037037037</v>
      </c>
      <c r="AO43" s="18">
        <f>IF(km4_splits_ranks[[#This Row],[36 - 40 ]]="DNF","DNF",km4_splits_ranks[[#This Row],[36 km]]+km4_splits_ranks[[#This Row],[36 - 40 ]])</f>
        <v>0.13593025462962963</v>
      </c>
      <c r="AP43" s="23">
        <f>IF(km4_splits_ranks[[#This Row],[40 - 42 ]]="DNF","DNF",km4_splits_ranks[[#This Row],[40 km]]+km4_splits_ranks[[#This Row],[40 - 42 ]])</f>
        <v>0.14335813657407406</v>
      </c>
      <c r="AQ43" s="48">
        <f>IF(km4_splits_ranks[[#This Row],[4 km]]="DNF","DNF",RANK(km4_splits_ranks[[#This Row],[4 km]],km4_splits_ranks[4 km],1))</f>
        <v>16</v>
      </c>
      <c r="AR43" s="49">
        <f>IF(km4_splits_ranks[[#This Row],[8 km]]="DNF","DNF",RANK(km4_splits_ranks[[#This Row],[8 km]],km4_splits_ranks[8 km],1))</f>
        <v>20</v>
      </c>
      <c r="AS43" s="49">
        <f>IF(km4_splits_ranks[[#This Row],[12 km]]="DNF","DNF",RANK(km4_splits_ranks[[#This Row],[12 km]],km4_splits_ranks[12 km],1))</f>
        <v>22</v>
      </c>
      <c r="AT43" s="49">
        <f>IF(km4_splits_ranks[[#This Row],[16 km]]="DNF","DNF",RANK(km4_splits_ranks[[#This Row],[16 km]],km4_splits_ranks[16 km],1))</f>
        <v>24</v>
      </c>
      <c r="AU43" s="49">
        <f>IF(km4_splits_ranks[[#This Row],[20 km]]="DNF","DNF",RANK(km4_splits_ranks[[#This Row],[20 km]],km4_splits_ranks[20 km],1))</f>
        <v>24</v>
      </c>
      <c r="AV43" s="49">
        <f>IF(km4_splits_ranks[[#This Row],[24 km]]="DNF","DNF",RANK(km4_splits_ranks[[#This Row],[24 km]],km4_splits_ranks[24 km],1))</f>
        <v>26</v>
      </c>
      <c r="AW43" s="49">
        <f>IF(km4_splits_ranks[[#This Row],[28 km]]="DNF","DNF",RANK(km4_splits_ranks[[#This Row],[28 km]],km4_splits_ranks[28 km],1))</f>
        <v>29</v>
      </c>
      <c r="AX43" s="49">
        <f>IF(km4_splits_ranks[[#This Row],[32 km]]="DNF","DNF",RANK(km4_splits_ranks[[#This Row],[32 km]],km4_splits_ranks[32 km],1))</f>
        <v>33</v>
      </c>
      <c r="AY43" s="49">
        <f>IF(km4_splits_ranks[[#This Row],[36 km]]="DNF","DNF",RANK(km4_splits_ranks[[#This Row],[36 km]],km4_splits_ranks[36 km],1))</f>
        <v>36</v>
      </c>
      <c r="AZ43" s="49">
        <f>IF(km4_splits_ranks[[#This Row],[40 km]]="DNF","DNF",RANK(km4_splits_ranks[[#This Row],[40 km]],km4_splits_ranks[40 km],1))</f>
        <v>38</v>
      </c>
      <c r="BA43" s="49">
        <f>IF(km4_splits_ranks[[#This Row],[42 km]]="DNF","DNF",RANK(km4_splits_ranks[[#This Row],[42 km]],km4_splits_ranks[42 km],1))</f>
        <v>38</v>
      </c>
    </row>
    <row r="44" spans="2:53" x14ac:dyDescent="0.2">
      <c r="B44" s="4">
        <f>laps_times[[#This Row],[poř]]</f>
        <v>39</v>
      </c>
      <c r="C44" s="1">
        <f>laps_times[[#This Row],[s.č.]]</f>
        <v>28</v>
      </c>
      <c r="D44" s="1" t="str">
        <f>laps_times[[#This Row],[jméno]]</f>
        <v>Pillar Ladislav</v>
      </c>
      <c r="E44" s="2">
        <f>laps_times[[#This Row],[roč]]</f>
        <v>1952</v>
      </c>
      <c r="F44" s="2" t="str">
        <f>laps_times[[#This Row],[kat]]</f>
        <v>M5</v>
      </c>
      <c r="G44" s="2">
        <f>laps_times[[#This Row],[poř_kat]]</f>
        <v>1</v>
      </c>
      <c r="H44" s="1" t="str">
        <f>IF(ISBLANK(laps_times[[#This Row],[klub]]),"-",laps_times[[#This Row],[klub]])</f>
        <v>GW.Lomnice/Lužnicí</v>
      </c>
      <c r="I44" s="6">
        <f>laps_times[[#This Row],[celk. čas]]</f>
        <v>0.14354667824074074</v>
      </c>
      <c r="J44" s="29">
        <f>SUM(laps_times[[#This Row],[1]:[6]])</f>
        <v>1.3091516203703704E-2</v>
      </c>
      <c r="K44" s="30">
        <f>SUM(laps_times[[#This Row],[7]:[12]])</f>
        <v>1.2851597222222221E-2</v>
      </c>
      <c r="L44" s="30">
        <f>SUM(laps_times[[#This Row],[13]:[18]])</f>
        <v>1.3264953703703702E-2</v>
      </c>
      <c r="M44" s="30">
        <f>SUM(laps_times[[#This Row],[19]:[24]])</f>
        <v>1.3287569444444444E-2</v>
      </c>
      <c r="N44" s="30">
        <f>SUM(laps_times[[#This Row],[25]:[30]])</f>
        <v>1.3283796296296297E-2</v>
      </c>
      <c r="O44" s="30">
        <f>SUM(laps_times[[#This Row],[31]:[36]])</f>
        <v>1.3526516203703704E-2</v>
      </c>
      <c r="P44" s="30">
        <f>SUM(laps_times[[#This Row],[37]:[42]])</f>
        <v>1.399122685185185E-2</v>
      </c>
      <c r="Q44" s="30">
        <f>SUM(laps_times[[#This Row],[43]:[48]])</f>
        <v>1.4578483796296298E-2</v>
      </c>
      <c r="R44" s="30">
        <f>SUM(laps_times[[#This Row],[49]:[54]])</f>
        <v>1.394037037037037E-2</v>
      </c>
      <c r="S44" s="30">
        <f>SUM(laps_times[[#This Row],[55]:[60]])</f>
        <v>1.4471412037037038E-2</v>
      </c>
      <c r="T44" s="31">
        <f>SUM(laps_times[[#This Row],[61]:[63]])</f>
        <v>7.2592361111111113E-3</v>
      </c>
      <c r="U44" s="45">
        <f>IF(km4_splits_ranks[[#This Row],[0 - 4 ]]="DNF","DNF",RANK(km4_splits_ranks[[#This Row],[0 - 4 ]],km4_splits_ranks[0 - 4 ],1))</f>
        <v>34</v>
      </c>
      <c r="V44" s="46">
        <f>IF(km4_splits_ranks[[#This Row],[4 - 8 ]]="DNF","DNF",RANK(km4_splits_ranks[[#This Row],[4 - 8 ]],km4_splits_ranks[4 - 8 ],1))</f>
        <v>37</v>
      </c>
      <c r="W44" s="46">
        <f>IF(km4_splits_ranks[[#This Row],[8 - 12 ]]="DNF","DNF",RANK(km4_splits_ranks[[#This Row],[8 - 12 ]],km4_splits_ranks[8 - 12 ],1))</f>
        <v>43</v>
      </c>
      <c r="X44" s="46">
        <f>IF(km4_splits_ranks[[#This Row],[12 - 16 ]]="DNF","DNF",RANK(km4_splits_ranks[[#This Row],[12 - 16 ]],km4_splits_ranks[12 - 16 ],1))</f>
        <v>43</v>
      </c>
      <c r="Y44" s="46">
        <f>IF(km4_splits_ranks[[#This Row],[16 -20 ]]="DNF","DNF",RANK(km4_splits_ranks[[#This Row],[16 -20 ]],km4_splits_ranks[16 -20 ],1))</f>
        <v>41</v>
      </c>
      <c r="Z44" s="46">
        <f>IF(km4_splits_ranks[[#This Row],[20 - 24 ]]="DNF","DNF",RANK(km4_splits_ranks[[#This Row],[20 - 24 ]],km4_splits_ranks[20 - 24 ],1))</f>
        <v>41</v>
      </c>
      <c r="AA44" s="46">
        <f>IF(km4_splits_ranks[[#This Row],[24 - 28 ]]="DNF","DNF",RANK(km4_splits_ranks[[#This Row],[24 - 28 ]],km4_splits_ranks[24 - 28 ],1))</f>
        <v>48</v>
      </c>
      <c r="AB44" s="46">
        <f>IF(km4_splits_ranks[[#This Row],[28 - 32 ]]="DNF","DNF",RANK(km4_splits_ranks[[#This Row],[28 - 32 ]],km4_splits_ranks[28 - 32 ],1))</f>
        <v>48</v>
      </c>
      <c r="AC44" s="46">
        <f>IF(km4_splits_ranks[[#This Row],[32 - 36 ]]="DNF","DNF",RANK(km4_splits_ranks[[#This Row],[32 - 36 ]],km4_splits_ranks[32 - 36 ],1))</f>
        <v>37</v>
      </c>
      <c r="AD44" s="46">
        <f>IF(km4_splits_ranks[[#This Row],[36 - 40 ]]="DNF","DNF",RANK(km4_splits_ranks[[#This Row],[36 - 40 ]],km4_splits_ranks[36 - 40 ],1))</f>
        <v>39</v>
      </c>
      <c r="AE44" s="47">
        <f>IF(km4_splits_ranks[[#This Row],[40 - 42 ]]="DNF","DNF",RANK(km4_splits_ranks[[#This Row],[40 - 42 ]],km4_splits_ranks[40 - 42 ],1))</f>
        <v>45</v>
      </c>
      <c r="AF44" s="22">
        <f>km4_splits_ranks[[#This Row],[0 - 4 ]]</f>
        <v>1.3091516203703704E-2</v>
      </c>
      <c r="AG44" s="18">
        <f>IF(km4_splits_ranks[[#This Row],[4 - 8 ]]="DNF","DNF",km4_splits_ranks[[#This Row],[4 km]]+km4_splits_ranks[[#This Row],[4 - 8 ]])</f>
        <v>2.5943113425925923E-2</v>
      </c>
      <c r="AH44" s="18">
        <f>IF(km4_splits_ranks[[#This Row],[8 - 12 ]]="DNF","DNF",km4_splits_ranks[[#This Row],[8 km]]+km4_splits_ranks[[#This Row],[8 - 12 ]])</f>
        <v>3.9208067129629626E-2</v>
      </c>
      <c r="AI44" s="18">
        <f>IF(km4_splits_ranks[[#This Row],[12 - 16 ]]="DNF","DNF",km4_splits_ranks[[#This Row],[12 km]]+km4_splits_ranks[[#This Row],[12 - 16 ]])</f>
        <v>5.2495636574074071E-2</v>
      </c>
      <c r="AJ44" s="18">
        <f>IF(km4_splits_ranks[[#This Row],[16 -20 ]]="DNF","DNF",km4_splits_ranks[[#This Row],[16 km]]+km4_splits_ranks[[#This Row],[16 -20 ]])</f>
        <v>6.5779432870370372E-2</v>
      </c>
      <c r="AK44" s="18">
        <f>IF(km4_splits_ranks[[#This Row],[20 - 24 ]]="DNF","DNF",km4_splits_ranks[[#This Row],[20 km]]+km4_splits_ranks[[#This Row],[20 - 24 ]])</f>
        <v>7.9305949074074081E-2</v>
      </c>
      <c r="AL44" s="18">
        <f>IF(km4_splits_ranks[[#This Row],[24 - 28 ]]="DNF","DNF",km4_splits_ranks[[#This Row],[24 km]]+km4_splits_ranks[[#This Row],[24 - 28 ]])</f>
        <v>9.3297175925925929E-2</v>
      </c>
      <c r="AM44" s="18">
        <f>IF(km4_splits_ranks[[#This Row],[28 - 32 ]]="DNF","DNF",km4_splits_ranks[[#This Row],[28 km]]+km4_splits_ranks[[#This Row],[28 - 32 ]])</f>
        <v>0.10787565972222223</v>
      </c>
      <c r="AN44" s="18">
        <f>IF(km4_splits_ranks[[#This Row],[32 - 36 ]]="DNF","DNF",km4_splits_ranks[[#This Row],[32 km]]+km4_splits_ranks[[#This Row],[32 - 36 ]])</f>
        <v>0.12181603009259259</v>
      </c>
      <c r="AO44" s="18">
        <f>IF(km4_splits_ranks[[#This Row],[36 - 40 ]]="DNF","DNF",km4_splits_ranks[[#This Row],[36 km]]+km4_splits_ranks[[#This Row],[36 - 40 ]])</f>
        <v>0.13628744212962962</v>
      </c>
      <c r="AP44" s="23">
        <f>IF(km4_splits_ranks[[#This Row],[40 - 42 ]]="DNF","DNF",km4_splits_ranks[[#This Row],[40 km]]+km4_splits_ranks[[#This Row],[40 - 42 ]])</f>
        <v>0.14354667824074074</v>
      </c>
      <c r="AQ44" s="48">
        <f>IF(km4_splits_ranks[[#This Row],[4 km]]="DNF","DNF",RANK(km4_splits_ranks[[#This Row],[4 km]],km4_splits_ranks[4 km],1))</f>
        <v>34</v>
      </c>
      <c r="AR44" s="49">
        <f>IF(km4_splits_ranks[[#This Row],[8 km]]="DNF","DNF",RANK(km4_splits_ranks[[#This Row],[8 km]],km4_splits_ranks[8 km],1))</f>
        <v>33</v>
      </c>
      <c r="AS44" s="49">
        <f>IF(km4_splits_ranks[[#This Row],[12 km]]="DNF","DNF",RANK(km4_splits_ranks[[#This Row],[12 km]],km4_splits_ranks[12 km],1))</f>
        <v>35</v>
      </c>
      <c r="AT44" s="49">
        <f>IF(km4_splits_ranks[[#This Row],[16 km]]="DNF","DNF",RANK(km4_splits_ranks[[#This Row],[16 km]],km4_splits_ranks[16 km],1))</f>
        <v>38</v>
      </c>
      <c r="AU44" s="49">
        <f>IF(km4_splits_ranks[[#This Row],[20 km]]="DNF","DNF",RANK(km4_splits_ranks[[#This Row],[20 km]],km4_splits_ranks[20 km],1))</f>
        <v>38</v>
      </c>
      <c r="AV44" s="49">
        <f>IF(km4_splits_ranks[[#This Row],[24 km]]="DNF","DNF",RANK(km4_splits_ranks[[#This Row],[24 km]],km4_splits_ranks[24 km],1))</f>
        <v>38</v>
      </c>
      <c r="AW44" s="49">
        <f>IF(km4_splits_ranks[[#This Row],[28 km]]="DNF","DNF",RANK(km4_splits_ranks[[#This Row],[28 km]],km4_splits_ranks[28 km],1))</f>
        <v>41</v>
      </c>
      <c r="AX44" s="49">
        <f>IF(km4_splits_ranks[[#This Row],[32 km]]="DNF","DNF",RANK(km4_splits_ranks[[#This Row],[32 km]],km4_splits_ranks[32 km],1))</f>
        <v>43</v>
      </c>
      <c r="AY44" s="49">
        <f>IF(km4_splits_ranks[[#This Row],[36 km]]="DNF","DNF",RANK(km4_splits_ranks[[#This Row],[36 km]],km4_splits_ranks[36 km],1))</f>
        <v>41</v>
      </c>
      <c r="AZ44" s="49">
        <f>IF(km4_splits_ranks[[#This Row],[40 km]]="DNF","DNF",RANK(km4_splits_ranks[[#This Row],[40 km]],km4_splits_ranks[40 km],1))</f>
        <v>40</v>
      </c>
      <c r="BA44" s="49">
        <f>IF(km4_splits_ranks[[#This Row],[42 km]]="DNF","DNF",RANK(km4_splits_ranks[[#This Row],[42 km]],km4_splits_ranks[42 km],1))</f>
        <v>39</v>
      </c>
    </row>
    <row r="45" spans="2:53" x14ac:dyDescent="0.2">
      <c r="B45" s="4">
        <f>laps_times[[#This Row],[poř]]</f>
        <v>40</v>
      </c>
      <c r="C45" s="1">
        <f>laps_times[[#This Row],[s.č.]]</f>
        <v>11</v>
      </c>
      <c r="D45" s="1" t="str">
        <f>laps_times[[#This Row],[jméno]]</f>
        <v>Círal František</v>
      </c>
      <c r="E45" s="2">
        <f>laps_times[[#This Row],[roč]]</f>
        <v>1971</v>
      </c>
      <c r="F45" s="2" t="str">
        <f>laps_times[[#This Row],[kat]]</f>
        <v>M3</v>
      </c>
      <c r="G45" s="2">
        <f>laps_times[[#This Row],[poř_kat]]</f>
        <v>17</v>
      </c>
      <c r="H45" s="1" t="str">
        <f>IF(ISBLANK(laps_times[[#This Row],[klub]]),"-",laps_times[[#This Row],[klub]])</f>
        <v>Anča Team</v>
      </c>
      <c r="I45" s="6">
        <f>laps_times[[#This Row],[celk. čas]]</f>
        <v>0.14380549768518519</v>
      </c>
      <c r="J45" s="29">
        <f>SUM(laps_times[[#This Row],[1]:[6]])</f>
        <v>1.3454780092592593E-2</v>
      </c>
      <c r="K45" s="30">
        <f>SUM(laps_times[[#This Row],[7]:[12]])</f>
        <v>1.2549456018518519E-2</v>
      </c>
      <c r="L45" s="30">
        <f>SUM(laps_times[[#This Row],[13]:[18]])</f>
        <v>1.2464537037037036E-2</v>
      </c>
      <c r="M45" s="30">
        <f>SUM(laps_times[[#This Row],[19]:[24]])</f>
        <v>1.2598599537037037E-2</v>
      </c>
      <c r="N45" s="30">
        <f>SUM(laps_times[[#This Row],[25]:[30]])</f>
        <v>1.2855914351851851E-2</v>
      </c>
      <c r="O45" s="30">
        <f>SUM(laps_times[[#This Row],[31]:[36]])</f>
        <v>1.3053657407407408E-2</v>
      </c>
      <c r="P45" s="30">
        <f>SUM(laps_times[[#This Row],[37]:[42]])</f>
        <v>1.3436863425925927E-2</v>
      </c>
      <c r="Q45" s="30">
        <f>SUM(laps_times[[#This Row],[43]:[48]])</f>
        <v>1.4719317129629629E-2</v>
      </c>
      <c r="R45" s="30">
        <f>SUM(laps_times[[#This Row],[49]:[54]])</f>
        <v>1.5210682870370373E-2</v>
      </c>
      <c r="S45" s="30">
        <f>SUM(laps_times[[#This Row],[55]:[60]])</f>
        <v>1.575587962962963E-2</v>
      </c>
      <c r="T45" s="31">
        <f>SUM(laps_times[[#This Row],[61]:[63]])</f>
        <v>7.7058101851851853E-3</v>
      </c>
      <c r="U45" s="45">
        <f>IF(km4_splits_ranks[[#This Row],[0 - 4 ]]="DNF","DNF",RANK(km4_splits_ranks[[#This Row],[0 - 4 ]],km4_splits_ranks[0 - 4 ],1))</f>
        <v>41</v>
      </c>
      <c r="V45" s="46">
        <f>IF(km4_splits_ranks[[#This Row],[4 - 8 ]]="DNF","DNF",RANK(km4_splits_ranks[[#This Row],[4 - 8 ]],km4_splits_ranks[4 - 8 ],1))</f>
        <v>30</v>
      </c>
      <c r="W45" s="46">
        <f>IF(km4_splits_ranks[[#This Row],[8 - 12 ]]="DNF","DNF",RANK(km4_splits_ranks[[#This Row],[8 - 12 ]],km4_splits_ranks[8 - 12 ],1))</f>
        <v>26</v>
      </c>
      <c r="X45" s="46">
        <f>IF(km4_splits_ranks[[#This Row],[12 - 16 ]]="DNF","DNF",RANK(km4_splits_ranks[[#This Row],[12 - 16 ]],km4_splits_ranks[12 - 16 ],1))</f>
        <v>26</v>
      </c>
      <c r="Y45" s="46">
        <f>IF(km4_splits_ranks[[#This Row],[16 -20 ]]="DNF","DNF",RANK(km4_splits_ranks[[#This Row],[16 -20 ]],km4_splits_ranks[16 -20 ],1))</f>
        <v>29</v>
      </c>
      <c r="Z45" s="46">
        <f>IF(km4_splits_ranks[[#This Row],[20 - 24 ]]="DNF","DNF",RANK(km4_splits_ranks[[#This Row],[20 - 24 ]],km4_splits_ranks[20 - 24 ],1))</f>
        <v>27</v>
      </c>
      <c r="AA45" s="46">
        <f>IF(km4_splits_ranks[[#This Row],[24 - 28 ]]="DNF","DNF",RANK(km4_splits_ranks[[#This Row],[24 - 28 ]],km4_splits_ranks[24 - 28 ],1))</f>
        <v>37</v>
      </c>
      <c r="AB45" s="46">
        <f>IF(km4_splits_ranks[[#This Row],[28 - 32 ]]="DNF","DNF",RANK(km4_splits_ranks[[#This Row],[28 - 32 ]],km4_splits_ranks[28 - 32 ],1))</f>
        <v>51</v>
      </c>
      <c r="AC45" s="46">
        <f>IF(km4_splits_ranks[[#This Row],[32 - 36 ]]="DNF","DNF",RANK(km4_splits_ranks[[#This Row],[32 - 36 ]],km4_splits_ranks[32 - 36 ],1))</f>
        <v>55</v>
      </c>
      <c r="AD45" s="46">
        <f>IF(km4_splits_ranks[[#This Row],[36 - 40 ]]="DNF","DNF",RANK(km4_splits_ranks[[#This Row],[36 - 40 ]],km4_splits_ranks[36 - 40 ],1))</f>
        <v>58</v>
      </c>
      <c r="AE45" s="47">
        <f>IF(km4_splits_ranks[[#This Row],[40 - 42 ]]="DNF","DNF",RANK(km4_splits_ranks[[#This Row],[40 - 42 ]],km4_splits_ranks[40 - 42 ],1))</f>
        <v>61</v>
      </c>
      <c r="AF45" s="22">
        <f>km4_splits_ranks[[#This Row],[0 - 4 ]]</f>
        <v>1.3454780092592593E-2</v>
      </c>
      <c r="AG45" s="18">
        <f>IF(km4_splits_ranks[[#This Row],[4 - 8 ]]="DNF","DNF",km4_splits_ranks[[#This Row],[4 km]]+km4_splits_ranks[[#This Row],[4 - 8 ]])</f>
        <v>2.6004236111111113E-2</v>
      </c>
      <c r="AH45" s="18">
        <f>IF(km4_splits_ranks[[#This Row],[8 - 12 ]]="DNF","DNF",km4_splits_ranks[[#This Row],[8 km]]+km4_splits_ranks[[#This Row],[8 - 12 ]])</f>
        <v>3.8468773148148151E-2</v>
      </c>
      <c r="AI45" s="18">
        <f>IF(km4_splits_ranks[[#This Row],[12 - 16 ]]="DNF","DNF",km4_splits_ranks[[#This Row],[12 km]]+km4_splits_ranks[[#This Row],[12 - 16 ]])</f>
        <v>5.1067372685185186E-2</v>
      </c>
      <c r="AJ45" s="18">
        <f>IF(km4_splits_ranks[[#This Row],[16 -20 ]]="DNF","DNF",km4_splits_ranks[[#This Row],[16 km]]+km4_splits_ranks[[#This Row],[16 -20 ]])</f>
        <v>6.3923287037037035E-2</v>
      </c>
      <c r="AK45" s="18">
        <f>IF(km4_splits_ranks[[#This Row],[20 - 24 ]]="DNF","DNF",km4_splits_ranks[[#This Row],[20 km]]+km4_splits_ranks[[#This Row],[20 - 24 ]])</f>
        <v>7.6976944444444445E-2</v>
      </c>
      <c r="AL45" s="18">
        <f>IF(km4_splits_ranks[[#This Row],[24 - 28 ]]="DNF","DNF",km4_splits_ranks[[#This Row],[24 km]]+km4_splits_ranks[[#This Row],[24 - 28 ]])</f>
        <v>9.0413807870370372E-2</v>
      </c>
      <c r="AM45" s="18">
        <f>IF(km4_splits_ranks[[#This Row],[28 - 32 ]]="DNF","DNF",km4_splits_ranks[[#This Row],[28 km]]+km4_splits_ranks[[#This Row],[28 - 32 ]])</f>
        <v>0.10513312499999999</v>
      </c>
      <c r="AN45" s="18">
        <f>IF(km4_splits_ranks[[#This Row],[32 - 36 ]]="DNF","DNF",km4_splits_ranks[[#This Row],[32 km]]+km4_splits_ranks[[#This Row],[32 - 36 ]])</f>
        <v>0.12034380787037037</v>
      </c>
      <c r="AO45" s="18">
        <f>IF(km4_splits_ranks[[#This Row],[36 - 40 ]]="DNF","DNF",km4_splits_ranks[[#This Row],[36 km]]+km4_splits_ranks[[#This Row],[36 - 40 ]])</f>
        <v>0.13609968750000001</v>
      </c>
      <c r="AP45" s="23">
        <f>IF(km4_splits_ranks[[#This Row],[40 - 42 ]]="DNF","DNF",km4_splits_ranks[[#This Row],[40 km]]+km4_splits_ranks[[#This Row],[40 - 42 ]])</f>
        <v>0.14380549768518519</v>
      </c>
      <c r="AQ45" s="48">
        <f>IF(km4_splits_ranks[[#This Row],[4 km]]="DNF","DNF",RANK(km4_splits_ranks[[#This Row],[4 km]],km4_splits_ranks[4 km],1))</f>
        <v>41</v>
      </c>
      <c r="AR45" s="49">
        <f>IF(km4_splits_ranks[[#This Row],[8 km]]="DNF","DNF",RANK(km4_splits_ranks[[#This Row],[8 km]],km4_splits_ranks[8 km],1))</f>
        <v>38</v>
      </c>
      <c r="AS45" s="49">
        <f>IF(km4_splits_ranks[[#This Row],[12 km]]="DNF","DNF",RANK(km4_splits_ranks[[#This Row],[12 km]],km4_splits_ranks[12 km],1))</f>
        <v>32</v>
      </c>
      <c r="AT45" s="49">
        <f>IF(km4_splits_ranks[[#This Row],[16 km]]="DNF","DNF",RANK(km4_splits_ranks[[#This Row],[16 km]],km4_splits_ranks[16 km],1))</f>
        <v>32</v>
      </c>
      <c r="AU45" s="49">
        <f>IF(km4_splits_ranks[[#This Row],[20 km]]="DNF","DNF",RANK(km4_splits_ranks[[#This Row],[20 km]],km4_splits_ranks[20 km],1))</f>
        <v>31</v>
      </c>
      <c r="AV45" s="49">
        <f>IF(km4_splits_ranks[[#This Row],[24 km]]="DNF","DNF",RANK(km4_splits_ranks[[#This Row],[24 km]],km4_splits_ranks[24 km],1))</f>
        <v>30</v>
      </c>
      <c r="AW45" s="49">
        <f>IF(km4_splits_ranks[[#This Row],[28 km]]="DNF","DNF",RANK(km4_splits_ranks[[#This Row],[28 km]],km4_splits_ranks[28 km],1))</f>
        <v>30</v>
      </c>
      <c r="AX45" s="49">
        <f>IF(km4_splits_ranks[[#This Row],[32 km]]="DNF","DNF",RANK(km4_splits_ranks[[#This Row],[32 km]],km4_splits_ranks[32 km],1))</f>
        <v>34</v>
      </c>
      <c r="AY45" s="49">
        <f>IF(km4_splits_ranks[[#This Row],[36 km]]="DNF","DNF",RANK(km4_splits_ranks[[#This Row],[36 km]],km4_splits_ranks[36 km],1))</f>
        <v>37</v>
      </c>
      <c r="AZ45" s="49">
        <f>IF(km4_splits_ranks[[#This Row],[40 km]]="DNF","DNF",RANK(km4_splits_ranks[[#This Row],[40 km]],km4_splits_ranks[40 km],1))</f>
        <v>39</v>
      </c>
      <c r="BA45" s="49">
        <f>IF(km4_splits_ranks[[#This Row],[42 km]]="DNF","DNF",RANK(km4_splits_ranks[[#This Row],[42 km]],km4_splits_ranks[42 km],1))</f>
        <v>40</v>
      </c>
    </row>
    <row r="46" spans="2:53" x14ac:dyDescent="0.2">
      <c r="B46" s="4">
        <f>laps_times[[#This Row],[poř]]</f>
        <v>41</v>
      </c>
      <c r="C46" s="1">
        <f>laps_times[[#This Row],[s.č.]]</f>
        <v>33</v>
      </c>
      <c r="D46" s="1" t="str">
        <f>laps_times[[#This Row],[jméno]]</f>
        <v>Pojsl Jan</v>
      </c>
      <c r="E46" s="2">
        <f>laps_times[[#This Row],[roč]]</f>
        <v>1972</v>
      </c>
      <c r="F46" s="2" t="str">
        <f>laps_times[[#This Row],[kat]]</f>
        <v>M3</v>
      </c>
      <c r="G46" s="2">
        <f>laps_times[[#This Row],[poř_kat]]</f>
        <v>18</v>
      </c>
      <c r="H46" s="1" t="str">
        <f>IF(ISBLANK(laps_times[[#This Row],[klub]]),"-",laps_times[[#This Row],[klub]])</f>
        <v>Intelis</v>
      </c>
      <c r="I46" s="6">
        <f>laps_times[[#This Row],[celk. čas]]</f>
        <v>0.14469690972222224</v>
      </c>
      <c r="J46" s="29">
        <f>SUM(laps_times[[#This Row],[1]:[6]])</f>
        <v>1.4322175925925929E-2</v>
      </c>
      <c r="K46" s="30">
        <f>SUM(laps_times[[#This Row],[7]:[12]])</f>
        <v>1.3490358796296297E-2</v>
      </c>
      <c r="L46" s="30">
        <f>SUM(laps_times[[#This Row],[13]:[18]])</f>
        <v>1.3657777777777777E-2</v>
      </c>
      <c r="M46" s="30">
        <f>SUM(laps_times[[#This Row],[19]:[24]])</f>
        <v>1.3679826388888889E-2</v>
      </c>
      <c r="N46" s="30">
        <f>SUM(laps_times[[#This Row],[25]:[30]])</f>
        <v>1.3610486111111111E-2</v>
      </c>
      <c r="O46" s="30">
        <f>SUM(laps_times[[#This Row],[31]:[36]])</f>
        <v>1.3603645833333334E-2</v>
      </c>
      <c r="P46" s="30">
        <f>SUM(laps_times[[#This Row],[37]:[42]])</f>
        <v>1.3543819444444443E-2</v>
      </c>
      <c r="Q46" s="30">
        <f>SUM(laps_times[[#This Row],[43]:[48]])</f>
        <v>1.3659675925925926E-2</v>
      </c>
      <c r="R46" s="30">
        <f>SUM(laps_times[[#This Row],[49]:[54]])</f>
        <v>1.4099375000000001E-2</v>
      </c>
      <c r="S46" s="30">
        <f>SUM(laps_times[[#This Row],[55]:[60]])</f>
        <v>1.4036377314814812E-2</v>
      </c>
      <c r="T46" s="31">
        <f>SUM(laps_times[[#This Row],[61]:[63]])</f>
        <v>6.9933912037037039E-3</v>
      </c>
      <c r="U46" s="45">
        <f>IF(km4_splits_ranks[[#This Row],[0 - 4 ]]="DNF","DNF",RANK(km4_splits_ranks[[#This Row],[0 - 4 ]],km4_splits_ranks[0 - 4 ],1))</f>
        <v>64</v>
      </c>
      <c r="V46" s="46">
        <f>IF(km4_splits_ranks[[#This Row],[4 - 8 ]]="DNF","DNF",RANK(km4_splits_ranks[[#This Row],[4 - 8 ]],km4_splits_ranks[4 - 8 ],1))</f>
        <v>56</v>
      </c>
      <c r="W46" s="46">
        <f>IF(km4_splits_ranks[[#This Row],[8 - 12 ]]="DNF","DNF",RANK(km4_splits_ranks[[#This Row],[8 - 12 ]],km4_splits_ranks[8 - 12 ],1))</f>
        <v>59</v>
      </c>
      <c r="X46" s="46">
        <f>IF(km4_splits_ranks[[#This Row],[12 - 16 ]]="DNF","DNF",RANK(km4_splits_ranks[[#This Row],[12 - 16 ]],km4_splits_ranks[12 - 16 ],1))</f>
        <v>59</v>
      </c>
      <c r="Y46" s="46">
        <f>IF(km4_splits_ranks[[#This Row],[16 -20 ]]="DNF","DNF",RANK(km4_splits_ranks[[#This Row],[16 -20 ]],km4_splits_ranks[16 -20 ],1))</f>
        <v>52</v>
      </c>
      <c r="Z46" s="46">
        <f>IF(km4_splits_ranks[[#This Row],[20 - 24 ]]="DNF","DNF",RANK(km4_splits_ranks[[#This Row],[20 - 24 ]],km4_splits_ranks[20 - 24 ],1))</f>
        <v>44</v>
      </c>
      <c r="AA46" s="46">
        <f>IF(km4_splits_ranks[[#This Row],[24 - 28 ]]="DNF","DNF",RANK(km4_splits_ranks[[#This Row],[24 - 28 ]],km4_splits_ranks[24 - 28 ],1))</f>
        <v>38</v>
      </c>
      <c r="AB46" s="46">
        <f>IF(km4_splits_ranks[[#This Row],[28 - 32 ]]="DNF","DNF",RANK(km4_splits_ranks[[#This Row],[28 - 32 ]],km4_splits_ranks[28 - 32 ],1))</f>
        <v>36</v>
      </c>
      <c r="AC46" s="46">
        <f>IF(km4_splits_ranks[[#This Row],[32 - 36 ]]="DNF","DNF",RANK(km4_splits_ranks[[#This Row],[32 - 36 ]],km4_splits_ranks[32 - 36 ],1))</f>
        <v>40</v>
      </c>
      <c r="AD46" s="46">
        <f>IF(km4_splits_ranks[[#This Row],[36 - 40 ]]="DNF","DNF",RANK(km4_splits_ranks[[#This Row],[36 - 40 ]],km4_splits_ranks[36 - 40 ],1))</f>
        <v>33</v>
      </c>
      <c r="AE46" s="47">
        <f>IF(km4_splits_ranks[[#This Row],[40 - 42 ]]="DNF","DNF",RANK(km4_splits_ranks[[#This Row],[40 - 42 ]],km4_splits_ranks[40 - 42 ],1))</f>
        <v>36</v>
      </c>
      <c r="AF46" s="22">
        <f>km4_splits_ranks[[#This Row],[0 - 4 ]]</f>
        <v>1.4322175925925929E-2</v>
      </c>
      <c r="AG46" s="18">
        <f>IF(km4_splits_ranks[[#This Row],[4 - 8 ]]="DNF","DNF",km4_splits_ranks[[#This Row],[4 km]]+km4_splits_ranks[[#This Row],[4 - 8 ]])</f>
        <v>2.7812534722222226E-2</v>
      </c>
      <c r="AH46" s="18">
        <f>IF(km4_splits_ranks[[#This Row],[8 - 12 ]]="DNF","DNF",km4_splits_ranks[[#This Row],[8 km]]+km4_splits_ranks[[#This Row],[8 - 12 ]])</f>
        <v>4.1470312500000002E-2</v>
      </c>
      <c r="AI46" s="18">
        <f>IF(km4_splits_ranks[[#This Row],[12 - 16 ]]="DNF","DNF",km4_splits_ranks[[#This Row],[12 km]]+km4_splits_ranks[[#This Row],[12 - 16 ]])</f>
        <v>5.5150138888888894E-2</v>
      </c>
      <c r="AJ46" s="18">
        <f>IF(km4_splits_ranks[[#This Row],[16 -20 ]]="DNF","DNF",km4_splits_ranks[[#This Row],[16 km]]+km4_splits_ranks[[#This Row],[16 -20 ]])</f>
        <v>6.8760625000000006E-2</v>
      </c>
      <c r="AK46" s="18">
        <f>IF(km4_splits_ranks[[#This Row],[20 - 24 ]]="DNF","DNF",km4_splits_ranks[[#This Row],[20 km]]+km4_splits_ranks[[#This Row],[20 - 24 ]])</f>
        <v>8.2364270833333336E-2</v>
      </c>
      <c r="AL46" s="18">
        <f>IF(km4_splits_ranks[[#This Row],[24 - 28 ]]="DNF","DNF",km4_splits_ranks[[#This Row],[24 km]]+km4_splits_ranks[[#This Row],[24 - 28 ]])</f>
        <v>9.5908090277777774E-2</v>
      </c>
      <c r="AM46" s="18">
        <f>IF(km4_splits_ranks[[#This Row],[28 - 32 ]]="DNF","DNF",km4_splits_ranks[[#This Row],[28 km]]+km4_splits_ranks[[#This Row],[28 - 32 ]])</f>
        <v>0.1095677662037037</v>
      </c>
      <c r="AN46" s="18">
        <f>IF(km4_splits_ranks[[#This Row],[32 - 36 ]]="DNF","DNF",km4_splits_ranks[[#This Row],[32 km]]+km4_splits_ranks[[#This Row],[32 - 36 ]])</f>
        <v>0.1236671412037037</v>
      </c>
      <c r="AO46" s="18">
        <f>IF(km4_splits_ranks[[#This Row],[36 - 40 ]]="DNF","DNF",km4_splits_ranks[[#This Row],[36 km]]+km4_splits_ranks[[#This Row],[36 - 40 ]])</f>
        <v>0.1377035185185185</v>
      </c>
      <c r="AP46" s="23">
        <f>IF(km4_splits_ranks[[#This Row],[40 - 42 ]]="DNF","DNF",km4_splits_ranks[[#This Row],[40 km]]+km4_splits_ranks[[#This Row],[40 - 42 ]])</f>
        <v>0.14469690972222221</v>
      </c>
      <c r="AQ46" s="48">
        <f>IF(km4_splits_ranks[[#This Row],[4 km]]="DNF","DNF",RANK(km4_splits_ranks[[#This Row],[4 km]],km4_splits_ranks[4 km],1))</f>
        <v>64</v>
      </c>
      <c r="AR46" s="49">
        <f>IF(km4_splits_ranks[[#This Row],[8 km]]="DNF","DNF",RANK(km4_splits_ranks[[#This Row],[8 km]],km4_splits_ranks[8 km],1))</f>
        <v>63</v>
      </c>
      <c r="AS46" s="49">
        <f>IF(km4_splits_ranks[[#This Row],[12 km]]="DNF","DNF",RANK(km4_splits_ranks[[#This Row],[12 km]],km4_splits_ranks[12 km],1))</f>
        <v>58</v>
      </c>
      <c r="AT46" s="49">
        <f>IF(km4_splits_ranks[[#This Row],[16 km]]="DNF","DNF",RANK(km4_splits_ranks[[#This Row],[16 km]],km4_splits_ranks[16 km],1))</f>
        <v>58</v>
      </c>
      <c r="AU46" s="49">
        <f>IF(km4_splits_ranks[[#This Row],[20 km]]="DNF","DNF",RANK(km4_splits_ranks[[#This Row],[20 km]],km4_splits_ranks[20 km],1))</f>
        <v>58</v>
      </c>
      <c r="AV46" s="49">
        <f>IF(km4_splits_ranks[[#This Row],[24 km]]="DNF","DNF",RANK(km4_splits_ranks[[#This Row],[24 km]],km4_splits_ranks[24 km],1))</f>
        <v>53</v>
      </c>
      <c r="AW46" s="49">
        <f>IF(km4_splits_ranks[[#This Row],[28 km]]="DNF","DNF",RANK(km4_splits_ranks[[#This Row],[28 km]],km4_splits_ranks[28 km],1))</f>
        <v>53</v>
      </c>
      <c r="AX46" s="49">
        <f>IF(km4_splits_ranks[[#This Row],[32 km]]="DNF","DNF",RANK(km4_splits_ranks[[#This Row],[32 km]],km4_splits_ranks[32 km],1))</f>
        <v>47</v>
      </c>
      <c r="AY46" s="49">
        <f>IF(km4_splits_ranks[[#This Row],[36 km]]="DNF","DNF",RANK(km4_splits_ranks[[#This Row],[36 km]],km4_splits_ranks[36 km],1))</f>
        <v>44</v>
      </c>
      <c r="AZ46" s="49">
        <f>IF(km4_splits_ranks[[#This Row],[40 km]]="DNF","DNF",RANK(km4_splits_ranks[[#This Row],[40 km]],km4_splits_ranks[40 km],1))</f>
        <v>41</v>
      </c>
      <c r="BA46" s="49">
        <f>IF(km4_splits_ranks[[#This Row],[42 km]]="DNF","DNF",RANK(km4_splits_ranks[[#This Row],[42 km]],km4_splits_ranks[42 km],1))</f>
        <v>41</v>
      </c>
    </row>
    <row r="47" spans="2:53" x14ac:dyDescent="0.2">
      <c r="B47" s="4">
        <f>laps_times[[#This Row],[poř]]</f>
        <v>42</v>
      </c>
      <c r="C47" s="1">
        <f>laps_times[[#This Row],[s.č.]]</f>
        <v>91</v>
      </c>
      <c r="D47" s="1" t="str">
        <f>laps_times[[#This Row],[jméno]]</f>
        <v>Dudák Zdeněk</v>
      </c>
      <c r="E47" s="2">
        <f>laps_times[[#This Row],[roč]]</f>
        <v>1981</v>
      </c>
      <c r="F47" s="2" t="str">
        <f>laps_times[[#This Row],[kat]]</f>
        <v>M2</v>
      </c>
      <c r="G47" s="2">
        <f>laps_times[[#This Row],[poř_kat]]</f>
        <v>15</v>
      </c>
      <c r="H47" s="1" t="str">
        <f>IF(ISBLANK(laps_times[[#This Row],[klub]]),"-",laps_times[[#This Row],[klub]])</f>
        <v>-</v>
      </c>
      <c r="I47" s="6">
        <f>laps_times[[#This Row],[celk. čas]]</f>
        <v>0.14510209490740741</v>
      </c>
      <c r="J47" s="29">
        <f>SUM(laps_times[[#This Row],[1]:[6]])</f>
        <v>1.4280208333333332E-2</v>
      </c>
      <c r="K47" s="30">
        <f>SUM(laps_times[[#This Row],[7]:[12]])</f>
        <v>1.320920138888889E-2</v>
      </c>
      <c r="L47" s="30">
        <f>SUM(laps_times[[#This Row],[13]:[18]])</f>
        <v>1.3301342592592594E-2</v>
      </c>
      <c r="M47" s="30">
        <f>SUM(laps_times[[#This Row],[19]:[24]])</f>
        <v>1.3320104166666668E-2</v>
      </c>
      <c r="N47" s="30">
        <f>SUM(laps_times[[#This Row],[25]:[30]])</f>
        <v>1.3405104166666666E-2</v>
      </c>
      <c r="O47" s="30">
        <f>SUM(laps_times[[#This Row],[31]:[36]])</f>
        <v>1.3171608796296296E-2</v>
      </c>
      <c r="P47" s="30">
        <f>SUM(laps_times[[#This Row],[37]:[42]])</f>
        <v>1.3241435185185184E-2</v>
      </c>
      <c r="Q47" s="30">
        <f>SUM(laps_times[[#This Row],[43]:[48]])</f>
        <v>1.3925925925925927E-2</v>
      </c>
      <c r="R47" s="30">
        <f>SUM(laps_times[[#This Row],[49]:[54]])</f>
        <v>1.4758576388888891E-2</v>
      </c>
      <c r="S47" s="30">
        <f>SUM(laps_times[[#This Row],[55]:[60]])</f>
        <v>1.5338240740740741E-2</v>
      </c>
      <c r="T47" s="31">
        <f>SUM(laps_times[[#This Row],[61]:[63]])</f>
        <v>7.1503472222222229E-3</v>
      </c>
      <c r="U47" s="45">
        <f>IF(km4_splits_ranks[[#This Row],[0 - 4 ]]="DNF","DNF",RANK(km4_splits_ranks[[#This Row],[0 - 4 ]],km4_splits_ranks[0 - 4 ],1))</f>
        <v>55</v>
      </c>
      <c r="V47" s="46">
        <f>IF(km4_splits_ranks[[#This Row],[4 - 8 ]]="DNF","DNF",RANK(km4_splits_ranks[[#This Row],[4 - 8 ]],km4_splits_ranks[4 - 8 ],1))</f>
        <v>48</v>
      </c>
      <c r="W47" s="46">
        <f>IF(km4_splits_ranks[[#This Row],[8 - 12 ]]="DNF","DNF",RANK(km4_splits_ranks[[#This Row],[8 - 12 ]],km4_splits_ranks[8 - 12 ],1))</f>
        <v>47</v>
      </c>
      <c r="X47" s="46">
        <f>IF(km4_splits_ranks[[#This Row],[12 - 16 ]]="DNF","DNF",RANK(km4_splits_ranks[[#This Row],[12 - 16 ]],km4_splits_ranks[12 - 16 ],1))</f>
        <v>46</v>
      </c>
      <c r="Y47" s="46">
        <f>IF(km4_splits_ranks[[#This Row],[16 -20 ]]="DNF","DNF",RANK(km4_splits_ranks[[#This Row],[16 -20 ]],km4_splits_ranks[16 -20 ],1))</f>
        <v>44</v>
      </c>
      <c r="Z47" s="46">
        <f>IF(km4_splits_ranks[[#This Row],[20 - 24 ]]="DNF","DNF",RANK(km4_splits_ranks[[#This Row],[20 - 24 ]],km4_splits_ranks[20 - 24 ],1))</f>
        <v>28</v>
      </c>
      <c r="AA47" s="46">
        <f>IF(km4_splits_ranks[[#This Row],[24 - 28 ]]="DNF","DNF",RANK(km4_splits_ranks[[#This Row],[24 - 28 ]],km4_splits_ranks[24 - 28 ],1))</f>
        <v>31</v>
      </c>
      <c r="AB47" s="46">
        <f>IF(km4_splits_ranks[[#This Row],[28 - 32 ]]="DNF","DNF",RANK(km4_splits_ranks[[#This Row],[28 - 32 ]],km4_splits_ranks[28 - 32 ],1))</f>
        <v>38</v>
      </c>
      <c r="AC47" s="46">
        <f>IF(km4_splits_ranks[[#This Row],[32 - 36 ]]="DNF","DNF",RANK(km4_splits_ranks[[#This Row],[32 - 36 ]],km4_splits_ranks[32 - 36 ],1))</f>
        <v>45</v>
      </c>
      <c r="AD47" s="46">
        <f>IF(km4_splits_ranks[[#This Row],[36 - 40 ]]="DNF","DNF",RANK(km4_splits_ranks[[#This Row],[36 - 40 ]],km4_splits_ranks[36 - 40 ],1))</f>
        <v>49</v>
      </c>
      <c r="AE47" s="47">
        <f>IF(km4_splits_ranks[[#This Row],[40 - 42 ]]="DNF","DNF",RANK(km4_splits_ranks[[#This Row],[40 - 42 ]],km4_splits_ranks[40 - 42 ],1))</f>
        <v>41</v>
      </c>
      <c r="AF47" s="22">
        <f>km4_splits_ranks[[#This Row],[0 - 4 ]]</f>
        <v>1.4280208333333332E-2</v>
      </c>
      <c r="AG47" s="18">
        <f>IF(km4_splits_ranks[[#This Row],[4 - 8 ]]="DNF","DNF",km4_splits_ranks[[#This Row],[4 km]]+km4_splits_ranks[[#This Row],[4 - 8 ]])</f>
        <v>2.7489409722222222E-2</v>
      </c>
      <c r="AH47" s="18">
        <f>IF(km4_splits_ranks[[#This Row],[8 - 12 ]]="DNF","DNF",km4_splits_ranks[[#This Row],[8 km]]+km4_splits_ranks[[#This Row],[8 - 12 ]])</f>
        <v>4.0790752314814813E-2</v>
      </c>
      <c r="AI47" s="18">
        <f>IF(km4_splits_ranks[[#This Row],[12 - 16 ]]="DNF","DNF",km4_splits_ranks[[#This Row],[12 km]]+km4_splits_ranks[[#This Row],[12 - 16 ]])</f>
        <v>5.4110856481481479E-2</v>
      </c>
      <c r="AJ47" s="18">
        <f>IF(km4_splits_ranks[[#This Row],[16 -20 ]]="DNF","DNF",km4_splits_ranks[[#This Row],[16 km]]+km4_splits_ranks[[#This Row],[16 -20 ]])</f>
        <v>6.7515960648148146E-2</v>
      </c>
      <c r="AK47" s="18">
        <f>IF(km4_splits_ranks[[#This Row],[20 - 24 ]]="DNF","DNF",km4_splits_ranks[[#This Row],[20 km]]+km4_splits_ranks[[#This Row],[20 - 24 ]])</f>
        <v>8.068756944444444E-2</v>
      </c>
      <c r="AL47" s="18">
        <f>IF(km4_splits_ranks[[#This Row],[24 - 28 ]]="DNF","DNF",km4_splits_ranks[[#This Row],[24 km]]+km4_splits_ranks[[#This Row],[24 - 28 ]])</f>
        <v>9.3929004629629623E-2</v>
      </c>
      <c r="AM47" s="18">
        <f>IF(km4_splits_ranks[[#This Row],[28 - 32 ]]="DNF","DNF",km4_splits_ranks[[#This Row],[28 km]]+km4_splits_ranks[[#This Row],[28 - 32 ]])</f>
        <v>0.10785493055555555</v>
      </c>
      <c r="AN47" s="18">
        <f>IF(km4_splits_ranks[[#This Row],[32 - 36 ]]="DNF","DNF",km4_splits_ranks[[#This Row],[32 km]]+km4_splits_ranks[[#This Row],[32 - 36 ]])</f>
        <v>0.12261350694444444</v>
      </c>
      <c r="AO47" s="18">
        <f>IF(km4_splits_ranks[[#This Row],[36 - 40 ]]="DNF","DNF",km4_splits_ranks[[#This Row],[36 km]]+km4_splits_ranks[[#This Row],[36 - 40 ]])</f>
        <v>0.13795174768518517</v>
      </c>
      <c r="AP47" s="23">
        <f>IF(km4_splits_ranks[[#This Row],[40 - 42 ]]="DNF","DNF",km4_splits_ranks[[#This Row],[40 km]]+km4_splits_ranks[[#This Row],[40 - 42 ]])</f>
        <v>0.14510209490740739</v>
      </c>
      <c r="AQ47" s="48">
        <f>IF(km4_splits_ranks[[#This Row],[4 km]]="DNF","DNF",RANK(km4_splits_ranks[[#This Row],[4 km]],km4_splits_ranks[4 km],1))</f>
        <v>55</v>
      </c>
      <c r="AR47" s="49">
        <f>IF(km4_splits_ranks[[#This Row],[8 km]]="DNF","DNF",RANK(km4_splits_ranks[[#This Row],[8 km]],km4_splits_ranks[8 km],1))</f>
        <v>51</v>
      </c>
      <c r="AS47" s="49">
        <f>IF(km4_splits_ranks[[#This Row],[12 km]]="DNF","DNF",RANK(km4_splits_ranks[[#This Row],[12 km]],km4_splits_ranks[12 km],1))</f>
        <v>51</v>
      </c>
      <c r="AT47" s="49">
        <f>IF(km4_splits_ranks[[#This Row],[16 km]]="DNF","DNF",RANK(km4_splits_ranks[[#This Row],[16 km]],km4_splits_ranks[16 km],1))</f>
        <v>51</v>
      </c>
      <c r="AU47" s="49">
        <f>IF(km4_splits_ranks[[#This Row],[20 km]]="DNF","DNF",RANK(km4_splits_ranks[[#This Row],[20 km]],km4_splits_ranks[20 km],1))</f>
        <v>47</v>
      </c>
      <c r="AV47" s="49">
        <f>IF(km4_splits_ranks[[#This Row],[24 km]]="DNF","DNF",RANK(km4_splits_ranks[[#This Row],[24 km]],km4_splits_ranks[24 km],1))</f>
        <v>44</v>
      </c>
      <c r="AW47" s="49">
        <f>IF(km4_splits_ranks[[#This Row],[28 km]]="DNF","DNF",RANK(km4_splits_ranks[[#This Row],[28 km]],km4_splits_ranks[28 km],1))</f>
        <v>43</v>
      </c>
      <c r="AX47" s="49">
        <f>IF(km4_splits_ranks[[#This Row],[32 km]]="DNF","DNF",RANK(km4_splits_ranks[[#This Row],[32 km]],km4_splits_ranks[32 km],1))</f>
        <v>42</v>
      </c>
      <c r="AY47" s="49">
        <f>IF(km4_splits_ranks[[#This Row],[36 km]]="DNF","DNF",RANK(km4_splits_ranks[[#This Row],[36 km]],km4_splits_ranks[36 km],1))</f>
        <v>42</v>
      </c>
      <c r="AZ47" s="49">
        <f>IF(km4_splits_ranks[[#This Row],[40 km]]="DNF","DNF",RANK(km4_splits_ranks[[#This Row],[40 km]],km4_splits_ranks[40 km],1))</f>
        <v>42</v>
      </c>
      <c r="BA47" s="49">
        <f>IF(km4_splits_ranks[[#This Row],[42 km]]="DNF","DNF",RANK(km4_splits_ranks[[#This Row],[42 km]],km4_splits_ranks[42 km],1))</f>
        <v>42</v>
      </c>
    </row>
    <row r="48" spans="2:53" x14ac:dyDescent="0.2">
      <c r="B48" s="4">
        <f>laps_times[[#This Row],[poř]]</f>
        <v>43</v>
      </c>
      <c r="C48" s="1">
        <f>laps_times[[#This Row],[s.č.]]</f>
        <v>50</v>
      </c>
      <c r="D48" s="1" t="str">
        <f>laps_times[[#This Row],[jméno]]</f>
        <v>Šimek Miroslav</v>
      </c>
      <c r="E48" s="2">
        <f>laps_times[[#This Row],[roč]]</f>
        <v>1966</v>
      </c>
      <c r="F48" s="2" t="str">
        <f>laps_times[[#This Row],[kat]]</f>
        <v>M4</v>
      </c>
      <c r="G48" s="2">
        <f>laps_times[[#This Row],[poř_kat]]</f>
        <v>4</v>
      </c>
      <c r="H48" s="1" t="str">
        <f>IF(ISBLANK(laps_times[[#This Row],[klub]]),"-",laps_times[[#This Row],[klub]])</f>
        <v>TC Dvořák Č. Budějovice</v>
      </c>
      <c r="I48" s="6">
        <f>laps_times[[#This Row],[celk. čas]]</f>
        <v>0.14548921296296297</v>
      </c>
      <c r="J48" s="29">
        <f>SUM(laps_times[[#This Row],[1]:[6]])</f>
        <v>1.4378738425925925E-2</v>
      </c>
      <c r="K48" s="30">
        <f>SUM(laps_times[[#This Row],[7]:[12]])</f>
        <v>1.3962164351851852E-2</v>
      </c>
      <c r="L48" s="30">
        <f>SUM(laps_times[[#This Row],[13]:[18]])</f>
        <v>1.3902222222222222E-2</v>
      </c>
      <c r="M48" s="30">
        <f>SUM(laps_times[[#This Row],[19]:[24]])</f>
        <v>1.4349224537037037E-2</v>
      </c>
      <c r="N48" s="30">
        <f>SUM(laps_times[[#This Row],[25]:[30]])</f>
        <v>1.4209224537037036E-2</v>
      </c>
      <c r="O48" s="30">
        <f>SUM(laps_times[[#This Row],[31]:[36]])</f>
        <v>1.335898148148148E-2</v>
      </c>
      <c r="P48" s="30">
        <f>SUM(laps_times[[#This Row],[37]:[42]])</f>
        <v>1.3067604166666668E-2</v>
      </c>
      <c r="Q48" s="30">
        <f>SUM(laps_times[[#This Row],[43]:[48]])</f>
        <v>1.3749861111111112E-2</v>
      </c>
      <c r="R48" s="30">
        <f>SUM(laps_times[[#This Row],[49]:[54]])</f>
        <v>1.377179398148148E-2</v>
      </c>
      <c r="S48" s="30">
        <f>SUM(laps_times[[#This Row],[55]:[60]])</f>
        <v>1.3820879629629631E-2</v>
      </c>
      <c r="T48" s="31">
        <f>SUM(laps_times[[#This Row],[61]:[63]])</f>
        <v>6.9185185185185183E-3</v>
      </c>
      <c r="U48" s="45">
        <f>IF(km4_splits_ranks[[#This Row],[0 - 4 ]]="DNF","DNF",RANK(km4_splits_ranks[[#This Row],[0 - 4 ]],km4_splits_ranks[0 - 4 ],1))</f>
        <v>69</v>
      </c>
      <c r="V48" s="46">
        <f>IF(km4_splits_ranks[[#This Row],[4 - 8 ]]="DNF","DNF",RANK(km4_splits_ranks[[#This Row],[4 - 8 ]],km4_splits_ranks[4 - 8 ],1))</f>
        <v>74</v>
      </c>
      <c r="W48" s="46">
        <f>IF(km4_splits_ranks[[#This Row],[8 - 12 ]]="DNF","DNF",RANK(km4_splits_ranks[[#This Row],[8 - 12 ]],km4_splits_ranks[8 - 12 ],1))</f>
        <v>65</v>
      </c>
      <c r="X48" s="46">
        <f>IF(km4_splits_ranks[[#This Row],[12 - 16 ]]="DNF","DNF",RANK(km4_splits_ranks[[#This Row],[12 - 16 ]],km4_splits_ranks[12 - 16 ],1))</f>
        <v>79</v>
      </c>
      <c r="Y48" s="46">
        <f>IF(km4_splits_ranks[[#This Row],[16 -20 ]]="DNF","DNF",RANK(km4_splits_ranks[[#This Row],[16 -20 ]],km4_splits_ranks[16 -20 ],1))</f>
        <v>66</v>
      </c>
      <c r="Z48" s="46">
        <f>IF(km4_splits_ranks[[#This Row],[20 - 24 ]]="DNF","DNF",RANK(km4_splits_ranks[[#This Row],[20 - 24 ]],km4_splits_ranks[20 - 24 ],1))</f>
        <v>36</v>
      </c>
      <c r="AA48" s="46">
        <f>IF(km4_splits_ranks[[#This Row],[24 - 28 ]]="DNF","DNF",RANK(km4_splits_ranks[[#This Row],[24 - 28 ]],km4_splits_ranks[24 - 28 ],1))</f>
        <v>25</v>
      </c>
      <c r="AB48" s="46">
        <f>IF(km4_splits_ranks[[#This Row],[28 - 32 ]]="DNF","DNF",RANK(km4_splits_ranks[[#This Row],[28 - 32 ]],km4_splits_ranks[28 - 32 ],1))</f>
        <v>37</v>
      </c>
      <c r="AC48" s="46">
        <f>IF(km4_splits_ranks[[#This Row],[32 - 36 ]]="DNF","DNF",RANK(km4_splits_ranks[[#This Row],[32 - 36 ]],km4_splits_ranks[32 - 36 ],1))</f>
        <v>31</v>
      </c>
      <c r="AD48" s="46">
        <f>IF(km4_splits_ranks[[#This Row],[36 - 40 ]]="DNF","DNF",RANK(km4_splits_ranks[[#This Row],[36 - 40 ]],km4_splits_ranks[36 - 40 ],1))</f>
        <v>27</v>
      </c>
      <c r="AE48" s="47">
        <f>IF(km4_splits_ranks[[#This Row],[40 - 42 ]]="DNF","DNF",RANK(km4_splits_ranks[[#This Row],[40 - 42 ]],km4_splits_ranks[40 - 42 ],1))</f>
        <v>33</v>
      </c>
      <c r="AF48" s="22">
        <f>km4_splits_ranks[[#This Row],[0 - 4 ]]</f>
        <v>1.4378738425925925E-2</v>
      </c>
      <c r="AG48" s="18">
        <f>IF(km4_splits_ranks[[#This Row],[4 - 8 ]]="DNF","DNF",km4_splits_ranks[[#This Row],[4 km]]+km4_splits_ranks[[#This Row],[4 - 8 ]])</f>
        <v>2.8340902777777777E-2</v>
      </c>
      <c r="AH48" s="18">
        <f>IF(km4_splits_ranks[[#This Row],[8 - 12 ]]="DNF","DNF",km4_splits_ranks[[#This Row],[8 km]]+km4_splits_ranks[[#This Row],[8 - 12 ]])</f>
        <v>4.2243124999999999E-2</v>
      </c>
      <c r="AI48" s="18">
        <f>IF(km4_splits_ranks[[#This Row],[12 - 16 ]]="DNF","DNF",km4_splits_ranks[[#This Row],[12 km]]+km4_splits_ranks[[#This Row],[12 - 16 ]])</f>
        <v>5.659234953703704E-2</v>
      </c>
      <c r="AJ48" s="18">
        <f>IF(km4_splits_ranks[[#This Row],[16 -20 ]]="DNF","DNF",km4_splits_ranks[[#This Row],[16 km]]+km4_splits_ranks[[#This Row],[16 -20 ]])</f>
        <v>7.0801574074074072E-2</v>
      </c>
      <c r="AK48" s="18">
        <f>IF(km4_splits_ranks[[#This Row],[20 - 24 ]]="DNF","DNF",km4_splits_ranks[[#This Row],[20 km]]+km4_splits_ranks[[#This Row],[20 - 24 ]])</f>
        <v>8.4160555555555558E-2</v>
      </c>
      <c r="AL48" s="18">
        <f>IF(km4_splits_ranks[[#This Row],[24 - 28 ]]="DNF","DNF",km4_splits_ranks[[#This Row],[24 km]]+km4_splits_ranks[[#This Row],[24 - 28 ]])</f>
        <v>9.7228159722222221E-2</v>
      </c>
      <c r="AM48" s="18">
        <f>IF(km4_splits_ranks[[#This Row],[28 - 32 ]]="DNF","DNF",km4_splits_ranks[[#This Row],[28 km]]+km4_splits_ranks[[#This Row],[28 - 32 ]])</f>
        <v>0.11097802083333333</v>
      </c>
      <c r="AN48" s="18">
        <f>IF(km4_splits_ranks[[#This Row],[32 - 36 ]]="DNF","DNF",km4_splits_ranks[[#This Row],[32 km]]+km4_splits_ranks[[#This Row],[32 - 36 ]])</f>
        <v>0.12474981481481481</v>
      </c>
      <c r="AO48" s="18">
        <f>IF(km4_splits_ranks[[#This Row],[36 - 40 ]]="DNF","DNF",km4_splits_ranks[[#This Row],[36 km]]+km4_splits_ranks[[#This Row],[36 - 40 ]])</f>
        <v>0.13857069444444445</v>
      </c>
      <c r="AP48" s="23">
        <f>IF(km4_splits_ranks[[#This Row],[40 - 42 ]]="DNF","DNF",km4_splits_ranks[[#This Row],[40 km]]+km4_splits_ranks[[#This Row],[40 - 42 ]])</f>
        <v>0.14548921296296297</v>
      </c>
      <c r="AQ48" s="48">
        <f>IF(km4_splits_ranks[[#This Row],[4 km]]="DNF","DNF",RANK(km4_splits_ranks[[#This Row],[4 km]],km4_splits_ranks[4 km],1))</f>
        <v>69</v>
      </c>
      <c r="AR48" s="49">
        <f>IF(km4_splits_ranks[[#This Row],[8 km]]="DNF","DNF",RANK(km4_splits_ranks[[#This Row],[8 km]],km4_splits_ranks[8 km],1))</f>
        <v>71</v>
      </c>
      <c r="AS48" s="49">
        <f>IF(km4_splits_ranks[[#This Row],[12 km]]="DNF","DNF",RANK(km4_splits_ranks[[#This Row],[12 km]],km4_splits_ranks[12 km],1))</f>
        <v>72</v>
      </c>
      <c r="AT48" s="49">
        <f>IF(km4_splits_ranks[[#This Row],[16 km]]="DNF","DNF",RANK(km4_splits_ranks[[#This Row],[16 km]],km4_splits_ranks[16 km],1))</f>
        <v>74</v>
      </c>
      <c r="AU48" s="49">
        <f>IF(km4_splits_ranks[[#This Row],[20 km]]="DNF","DNF",RANK(km4_splits_ranks[[#This Row],[20 km]],km4_splits_ranks[20 km],1))</f>
        <v>74</v>
      </c>
      <c r="AV48" s="49">
        <f>IF(km4_splits_ranks[[#This Row],[24 km]]="DNF","DNF",RANK(km4_splits_ranks[[#This Row],[24 km]],km4_splits_ranks[24 km],1))</f>
        <v>65</v>
      </c>
      <c r="AW48" s="49">
        <f>IF(km4_splits_ranks[[#This Row],[28 km]]="DNF","DNF",RANK(km4_splits_ranks[[#This Row],[28 km]],km4_splits_ranks[28 km],1))</f>
        <v>57</v>
      </c>
      <c r="AX48" s="49">
        <f>IF(km4_splits_ranks[[#This Row],[32 km]]="DNF","DNF",RANK(km4_splits_ranks[[#This Row],[32 km]],km4_splits_ranks[32 km],1))</f>
        <v>54</v>
      </c>
      <c r="AY48" s="49">
        <f>IF(km4_splits_ranks[[#This Row],[36 km]]="DNF","DNF",RANK(km4_splits_ranks[[#This Row],[36 km]],km4_splits_ranks[36 km],1))</f>
        <v>48</v>
      </c>
      <c r="AZ48" s="49">
        <f>IF(km4_splits_ranks[[#This Row],[40 km]]="DNF","DNF",RANK(km4_splits_ranks[[#This Row],[40 km]],km4_splits_ranks[40 km],1))</f>
        <v>44</v>
      </c>
      <c r="BA48" s="49">
        <f>IF(km4_splits_ranks[[#This Row],[42 km]]="DNF","DNF",RANK(km4_splits_ranks[[#This Row],[42 km]],km4_splits_ranks[42 km],1))</f>
        <v>43</v>
      </c>
    </row>
    <row r="49" spans="2:53" x14ac:dyDescent="0.2">
      <c r="B49" s="4">
        <f>laps_times[[#This Row],[poř]]</f>
        <v>44</v>
      </c>
      <c r="C49" s="1">
        <f>laps_times[[#This Row],[s.č.]]</f>
        <v>95</v>
      </c>
      <c r="D49" s="1" t="str">
        <f>laps_times[[#This Row],[jméno]]</f>
        <v>Vítů Michal</v>
      </c>
      <c r="E49" s="2">
        <f>laps_times[[#This Row],[roč]]</f>
        <v>1978</v>
      </c>
      <c r="F49" s="2" t="str">
        <f>laps_times[[#This Row],[kat]]</f>
        <v>M2</v>
      </c>
      <c r="G49" s="2">
        <f>laps_times[[#This Row],[poř_kat]]</f>
        <v>16</v>
      </c>
      <c r="H49" s="1" t="str">
        <f>IF(ISBLANK(laps_times[[#This Row],[klub]]),"-",laps_times[[#This Row],[klub]])</f>
        <v>Pacemakers</v>
      </c>
      <c r="I49" s="6">
        <f>laps_times[[#This Row],[celk. čas]]</f>
        <v>0.14551564814814813</v>
      </c>
      <c r="J49" s="29">
        <f>SUM(laps_times[[#This Row],[1]:[6]])</f>
        <v>1.4269525462962963E-2</v>
      </c>
      <c r="K49" s="30">
        <f>SUM(laps_times[[#This Row],[7]:[12]])</f>
        <v>1.3524421296296295E-2</v>
      </c>
      <c r="L49" s="30">
        <f>SUM(laps_times[[#This Row],[13]:[18]])</f>
        <v>1.4033923611111112E-2</v>
      </c>
      <c r="M49" s="30">
        <f>SUM(laps_times[[#This Row],[19]:[24]])</f>
        <v>1.3463946759259259E-2</v>
      </c>
      <c r="N49" s="30">
        <f>SUM(laps_times[[#This Row],[25]:[30]])</f>
        <v>1.3611145833333333E-2</v>
      </c>
      <c r="O49" s="30">
        <f>SUM(laps_times[[#This Row],[31]:[36]])</f>
        <v>1.3733831018518518E-2</v>
      </c>
      <c r="P49" s="30">
        <f>SUM(laps_times[[#This Row],[37]:[42]])</f>
        <v>1.3931793981481481E-2</v>
      </c>
      <c r="Q49" s="30">
        <f>SUM(laps_times[[#This Row],[43]:[48]])</f>
        <v>1.4132974537037039E-2</v>
      </c>
      <c r="R49" s="30">
        <f>SUM(laps_times[[#This Row],[49]:[54]])</f>
        <v>1.4042048611111111E-2</v>
      </c>
      <c r="S49" s="30">
        <f>SUM(laps_times[[#This Row],[55]:[60]])</f>
        <v>1.3958368055555557E-2</v>
      </c>
      <c r="T49" s="31">
        <f>SUM(laps_times[[#This Row],[61]:[63]])</f>
        <v>6.8136689814814813E-3</v>
      </c>
      <c r="U49" s="45">
        <f>IF(km4_splits_ranks[[#This Row],[0 - 4 ]]="DNF","DNF",RANK(km4_splits_ranks[[#This Row],[0 - 4 ]],km4_splits_ranks[0 - 4 ],1))</f>
        <v>51</v>
      </c>
      <c r="V49" s="46">
        <f>IF(km4_splits_ranks[[#This Row],[4 - 8 ]]="DNF","DNF",RANK(km4_splits_ranks[[#This Row],[4 - 8 ]],km4_splits_ranks[4 - 8 ],1))</f>
        <v>64</v>
      </c>
      <c r="W49" s="46">
        <f>IF(km4_splits_ranks[[#This Row],[8 - 12 ]]="DNF","DNF",RANK(km4_splits_ranks[[#This Row],[8 - 12 ]],km4_splits_ranks[8 - 12 ],1))</f>
        <v>67</v>
      </c>
      <c r="X49" s="46">
        <f>IF(km4_splits_ranks[[#This Row],[12 - 16 ]]="DNF","DNF",RANK(km4_splits_ranks[[#This Row],[12 - 16 ]],km4_splits_ranks[12 - 16 ],1))</f>
        <v>49</v>
      </c>
      <c r="Y49" s="46">
        <f>IF(km4_splits_ranks[[#This Row],[16 -20 ]]="DNF","DNF",RANK(km4_splits_ranks[[#This Row],[16 -20 ]],km4_splits_ranks[16 -20 ],1))</f>
        <v>53</v>
      </c>
      <c r="Z49" s="46">
        <f>IF(km4_splits_ranks[[#This Row],[20 - 24 ]]="DNF","DNF",RANK(km4_splits_ranks[[#This Row],[20 - 24 ]],km4_splits_ranks[20 - 24 ],1))</f>
        <v>48</v>
      </c>
      <c r="AA49" s="46">
        <f>IF(km4_splits_ranks[[#This Row],[24 - 28 ]]="DNF","DNF",RANK(km4_splits_ranks[[#This Row],[24 - 28 ]],km4_splits_ranks[24 - 28 ],1))</f>
        <v>47</v>
      </c>
      <c r="AB49" s="46">
        <f>IF(km4_splits_ranks[[#This Row],[28 - 32 ]]="DNF","DNF",RANK(km4_splits_ranks[[#This Row],[28 - 32 ]],km4_splits_ranks[28 - 32 ],1))</f>
        <v>40</v>
      </c>
      <c r="AC49" s="46">
        <f>IF(km4_splits_ranks[[#This Row],[32 - 36 ]]="DNF","DNF",RANK(km4_splits_ranks[[#This Row],[32 - 36 ]],km4_splits_ranks[32 - 36 ],1))</f>
        <v>38</v>
      </c>
      <c r="AD49" s="46">
        <f>IF(km4_splits_ranks[[#This Row],[36 - 40 ]]="DNF","DNF",RANK(km4_splits_ranks[[#This Row],[36 - 40 ]],km4_splits_ranks[36 - 40 ],1))</f>
        <v>32</v>
      </c>
      <c r="AE49" s="47">
        <f>IF(km4_splits_ranks[[#This Row],[40 - 42 ]]="DNF","DNF",RANK(km4_splits_ranks[[#This Row],[40 - 42 ]],km4_splits_ranks[40 - 42 ],1))</f>
        <v>28</v>
      </c>
      <c r="AF49" s="22">
        <f>km4_splits_ranks[[#This Row],[0 - 4 ]]</f>
        <v>1.4269525462962963E-2</v>
      </c>
      <c r="AG49" s="18">
        <f>IF(km4_splits_ranks[[#This Row],[4 - 8 ]]="DNF","DNF",km4_splits_ranks[[#This Row],[4 km]]+km4_splits_ranks[[#This Row],[4 - 8 ]])</f>
        <v>2.779394675925926E-2</v>
      </c>
      <c r="AH49" s="18">
        <f>IF(km4_splits_ranks[[#This Row],[8 - 12 ]]="DNF","DNF",km4_splits_ranks[[#This Row],[8 km]]+km4_splits_ranks[[#This Row],[8 - 12 ]])</f>
        <v>4.1827870370370369E-2</v>
      </c>
      <c r="AI49" s="18">
        <f>IF(km4_splits_ranks[[#This Row],[12 - 16 ]]="DNF","DNF",km4_splits_ranks[[#This Row],[12 km]]+km4_splits_ranks[[#This Row],[12 - 16 ]])</f>
        <v>5.5291817129629627E-2</v>
      </c>
      <c r="AJ49" s="18">
        <f>IF(km4_splits_ranks[[#This Row],[16 -20 ]]="DNF","DNF",km4_splits_ranks[[#This Row],[16 km]]+km4_splits_ranks[[#This Row],[16 -20 ]])</f>
        <v>6.8902962962962958E-2</v>
      </c>
      <c r="AK49" s="18">
        <f>IF(km4_splits_ranks[[#This Row],[20 - 24 ]]="DNF","DNF",km4_splits_ranks[[#This Row],[20 km]]+km4_splits_ranks[[#This Row],[20 - 24 ]])</f>
        <v>8.2636793981481479E-2</v>
      </c>
      <c r="AL49" s="18">
        <f>IF(km4_splits_ranks[[#This Row],[24 - 28 ]]="DNF","DNF",km4_splits_ranks[[#This Row],[24 km]]+km4_splits_ranks[[#This Row],[24 - 28 ]])</f>
        <v>9.6568587962962957E-2</v>
      </c>
      <c r="AM49" s="18">
        <f>IF(km4_splits_ranks[[#This Row],[28 - 32 ]]="DNF","DNF",km4_splits_ranks[[#This Row],[28 km]]+km4_splits_ranks[[#This Row],[28 - 32 ]])</f>
        <v>0.11070156249999999</v>
      </c>
      <c r="AN49" s="18">
        <f>IF(km4_splits_ranks[[#This Row],[32 - 36 ]]="DNF","DNF",km4_splits_ranks[[#This Row],[32 km]]+km4_splits_ranks[[#This Row],[32 - 36 ]])</f>
        <v>0.1247436111111111</v>
      </c>
      <c r="AO49" s="18">
        <f>IF(km4_splits_ranks[[#This Row],[36 - 40 ]]="DNF","DNF",km4_splits_ranks[[#This Row],[36 km]]+km4_splits_ranks[[#This Row],[36 - 40 ]])</f>
        <v>0.13870197916666666</v>
      </c>
      <c r="AP49" s="23">
        <f>IF(km4_splits_ranks[[#This Row],[40 - 42 ]]="DNF","DNF",km4_splits_ranks[[#This Row],[40 km]]+km4_splits_ranks[[#This Row],[40 - 42 ]])</f>
        <v>0.14551564814814813</v>
      </c>
      <c r="AQ49" s="48">
        <f>IF(km4_splits_ranks[[#This Row],[4 km]]="DNF","DNF",RANK(km4_splits_ranks[[#This Row],[4 km]],km4_splits_ranks[4 km],1))</f>
        <v>51</v>
      </c>
      <c r="AR49" s="49">
        <f>IF(km4_splits_ranks[[#This Row],[8 km]]="DNF","DNF",RANK(km4_splits_ranks[[#This Row],[8 km]],km4_splits_ranks[8 km],1))</f>
        <v>56</v>
      </c>
      <c r="AS49" s="49">
        <f>IF(km4_splits_ranks[[#This Row],[12 km]]="DNF","DNF",RANK(km4_splits_ranks[[#This Row],[12 km]],km4_splits_ranks[12 km],1))</f>
        <v>63</v>
      </c>
      <c r="AT49" s="49">
        <f>IF(km4_splits_ranks[[#This Row],[16 km]]="DNF","DNF",RANK(km4_splits_ranks[[#This Row],[16 km]],km4_splits_ranks[16 km],1))</f>
        <v>61</v>
      </c>
      <c r="AU49" s="49">
        <f>IF(km4_splits_ranks[[#This Row],[20 km]]="DNF","DNF",RANK(km4_splits_ranks[[#This Row],[20 km]],km4_splits_ranks[20 km],1))</f>
        <v>60</v>
      </c>
      <c r="AV49" s="49">
        <f>IF(km4_splits_ranks[[#This Row],[24 km]]="DNF","DNF",RANK(km4_splits_ranks[[#This Row],[24 km]],km4_splits_ranks[24 km],1))</f>
        <v>55</v>
      </c>
      <c r="AW49" s="49">
        <f>IF(km4_splits_ranks[[#This Row],[28 km]]="DNF","DNF",RANK(km4_splits_ranks[[#This Row],[28 km]],km4_splits_ranks[28 km],1))</f>
        <v>54</v>
      </c>
      <c r="AX49" s="49">
        <f>IF(km4_splits_ranks[[#This Row],[32 km]]="DNF","DNF",RANK(km4_splits_ranks[[#This Row],[32 km]],km4_splits_ranks[32 km],1))</f>
        <v>51</v>
      </c>
      <c r="AY49" s="49">
        <f>IF(km4_splits_ranks[[#This Row],[36 km]]="DNF","DNF",RANK(km4_splits_ranks[[#This Row],[36 km]],km4_splits_ranks[36 km],1))</f>
        <v>47</v>
      </c>
      <c r="AZ49" s="49">
        <f>IF(km4_splits_ranks[[#This Row],[40 km]]="DNF","DNF",RANK(km4_splits_ranks[[#This Row],[40 km]],km4_splits_ranks[40 km],1))</f>
        <v>45</v>
      </c>
      <c r="BA49" s="49">
        <f>IF(km4_splits_ranks[[#This Row],[42 km]]="DNF","DNF",RANK(km4_splits_ranks[[#This Row],[42 km]],km4_splits_ranks[42 km],1))</f>
        <v>44</v>
      </c>
    </row>
    <row r="50" spans="2:53" x14ac:dyDescent="0.2">
      <c r="B50" s="4">
        <f>laps_times[[#This Row],[poř]]</f>
        <v>45</v>
      </c>
      <c r="C50" s="1">
        <f>laps_times[[#This Row],[s.č.]]</f>
        <v>21</v>
      </c>
      <c r="D50" s="1" t="str">
        <f>laps_times[[#This Row],[jméno]]</f>
        <v>Prokop Matěj</v>
      </c>
      <c r="E50" s="2">
        <f>laps_times[[#This Row],[roč]]</f>
        <v>1986</v>
      </c>
      <c r="F50" s="2" t="str">
        <f>laps_times[[#This Row],[kat]]</f>
        <v>M2</v>
      </c>
      <c r="G50" s="2">
        <f>laps_times[[#This Row],[poř_kat]]</f>
        <v>17</v>
      </c>
      <c r="H50" s="1" t="str">
        <f>IF(ISBLANK(laps_times[[#This Row],[klub]]),"-",laps_times[[#This Row],[klub]])</f>
        <v>Clovek Levyt</v>
      </c>
      <c r="I50" s="6">
        <f>laps_times[[#This Row],[celk. čas]]</f>
        <v>0.14627086805555556</v>
      </c>
      <c r="J50" s="29">
        <f>SUM(laps_times[[#This Row],[1]:[6]])</f>
        <v>1.3202881944444444E-2</v>
      </c>
      <c r="K50" s="30">
        <f>SUM(laps_times[[#This Row],[7]:[12]])</f>
        <v>1.2757835648148148E-2</v>
      </c>
      <c r="L50" s="30">
        <f>SUM(laps_times[[#This Row],[13]:[18]])</f>
        <v>1.3313993055555555E-2</v>
      </c>
      <c r="M50" s="30">
        <f>SUM(laps_times[[#This Row],[19]:[24]])</f>
        <v>1.351146990740741E-2</v>
      </c>
      <c r="N50" s="30">
        <f>SUM(laps_times[[#This Row],[25]:[30]])</f>
        <v>1.3039155092592594E-2</v>
      </c>
      <c r="O50" s="30">
        <f>SUM(laps_times[[#This Row],[31]:[36]])</f>
        <v>1.3500069444444443E-2</v>
      </c>
      <c r="P50" s="30">
        <f>SUM(laps_times[[#This Row],[37]:[42]])</f>
        <v>1.3853819444444445E-2</v>
      </c>
      <c r="Q50" s="30">
        <f>SUM(laps_times[[#This Row],[43]:[48]])</f>
        <v>1.4494722222222221E-2</v>
      </c>
      <c r="R50" s="30">
        <f>SUM(laps_times[[#This Row],[49]:[54]])</f>
        <v>1.4992685185185185E-2</v>
      </c>
      <c r="S50" s="30">
        <f>SUM(laps_times[[#This Row],[55]:[60]])</f>
        <v>1.574392361111111E-2</v>
      </c>
      <c r="T50" s="31">
        <f>SUM(laps_times[[#This Row],[61]:[63]])</f>
        <v>7.8603124999999992E-3</v>
      </c>
      <c r="U50" s="45">
        <f>IF(km4_splits_ranks[[#This Row],[0 - 4 ]]="DNF","DNF",RANK(km4_splits_ranks[[#This Row],[0 - 4 ]],km4_splits_ranks[0 - 4 ],1))</f>
        <v>38</v>
      </c>
      <c r="V50" s="46">
        <f>IF(km4_splits_ranks[[#This Row],[4 - 8 ]]="DNF","DNF",RANK(km4_splits_ranks[[#This Row],[4 - 8 ]],km4_splits_ranks[4 - 8 ],1))</f>
        <v>34</v>
      </c>
      <c r="W50" s="46">
        <f>IF(km4_splits_ranks[[#This Row],[8 - 12 ]]="DNF","DNF",RANK(km4_splits_ranks[[#This Row],[8 - 12 ]],km4_splits_ranks[8 - 12 ],1))</f>
        <v>50</v>
      </c>
      <c r="X50" s="46">
        <f>IF(km4_splits_ranks[[#This Row],[12 - 16 ]]="DNF","DNF",RANK(km4_splits_ranks[[#This Row],[12 - 16 ]],km4_splits_ranks[12 - 16 ],1))</f>
        <v>52</v>
      </c>
      <c r="Y50" s="46">
        <f>IF(km4_splits_ranks[[#This Row],[16 -20 ]]="DNF","DNF",RANK(km4_splits_ranks[[#This Row],[16 -20 ]],km4_splits_ranks[16 -20 ],1))</f>
        <v>35</v>
      </c>
      <c r="Z50" s="46">
        <f>IF(km4_splits_ranks[[#This Row],[20 - 24 ]]="DNF","DNF",RANK(km4_splits_ranks[[#This Row],[20 - 24 ]],km4_splits_ranks[20 - 24 ],1))</f>
        <v>40</v>
      </c>
      <c r="AA50" s="46">
        <f>IF(km4_splits_ranks[[#This Row],[24 - 28 ]]="DNF","DNF",RANK(km4_splits_ranks[[#This Row],[24 - 28 ]],km4_splits_ranks[24 - 28 ],1))</f>
        <v>45</v>
      </c>
      <c r="AB50" s="46">
        <f>IF(km4_splits_ranks[[#This Row],[28 - 32 ]]="DNF","DNF",RANK(km4_splits_ranks[[#This Row],[28 - 32 ]],km4_splits_ranks[28 - 32 ],1))</f>
        <v>46</v>
      </c>
      <c r="AC50" s="46">
        <f>IF(km4_splits_ranks[[#This Row],[32 - 36 ]]="DNF","DNF",RANK(km4_splits_ranks[[#This Row],[32 - 36 ]],km4_splits_ranks[32 - 36 ],1))</f>
        <v>50</v>
      </c>
      <c r="AD50" s="46">
        <f>IF(km4_splits_ranks[[#This Row],[36 - 40 ]]="DNF","DNF",RANK(km4_splits_ranks[[#This Row],[36 - 40 ]],km4_splits_ranks[36 - 40 ],1))</f>
        <v>57</v>
      </c>
      <c r="AE50" s="47">
        <f>IF(km4_splits_ranks[[#This Row],[40 - 42 ]]="DNF","DNF",RANK(km4_splits_ranks[[#This Row],[40 - 42 ]],km4_splits_ranks[40 - 42 ],1))</f>
        <v>67</v>
      </c>
      <c r="AF50" s="22">
        <f>km4_splits_ranks[[#This Row],[0 - 4 ]]</f>
        <v>1.3202881944444444E-2</v>
      </c>
      <c r="AG50" s="18">
        <f>IF(km4_splits_ranks[[#This Row],[4 - 8 ]]="DNF","DNF",km4_splits_ranks[[#This Row],[4 km]]+km4_splits_ranks[[#This Row],[4 - 8 ]])</f>
        <v>2.5960717592592594E-2</v>
      </c>
      <c r="AH50" s="18">
        <f>IF(km4_splits_ranks[[#This Row],[8 - 12 ]]="DNF","DNF",km4_splits_ranks[[#This Row],[8 km]]+km4_splits_ranks[[#This Row],[8 - 12 ]])</f>
        <v>3.9274710648148151E-2</v>
      </c>
      <c r="AI50" s="18">
        <f>IF(km4_splits_ranks[[#This Row],[12 - 16 ]]="DNF","DNF",km4_splits_ranks[[#This Row],[12 km]]+km4_splits_ranks[[#This Row],[12 - 16 ]])</f>
        <v>5.2786180555555562E-2</v>
      </c>
      <c r="AJ50" s="18">
        <f>IF(km4_splits_ranks[[#This Row],[16 -20 ]]="DNF","DNF",km4_splits_ranks[[#This Row],[16 km]]+km4_splits_ranks[[#This Row],[16 -20 ]])</f>
        <v>6.5825335648148159E-2</v>
      </c>
      <c r="AK50" s="18">
        <f>IF(km4_splits_ranks[[#This Row],[20 - 24 ]]="DNF","DNF",km4_splits_ranks[[#This Row],[20 km]]+km4_splits_ranks[[#This Row],[20 - 24 ]])</f>
        <v>7.9325405092592602E-2</v>
      </c>
      <c r="AL50" s="18">
        <f>IF(km4_splits_ranks[[#This Row],[24 - 28 ]]="DNF","DNF",km4_splits_ranks[[#This Row],[24 km]]+km4_splits_ranks[[#This Row],[24 - 28 ]])</f>
        <v>9.3179224537037045E-2</v>
      </c>
      <c r="AM50" s="18">
        <f>IF(km4_splits_ranks[[#This Row],[28 - 32 ]]="DNF","DNF",km4_splits_ranks[[#This Row],[28 km]]+km4_splits_ranks[[#This Row],[28 - 32 ]])</f>
        <v>0.10767394675925926</v>
      </c>
      <c r="AN50" s="18">
        <f>IF(km4_splits_ranks[[#This Row],[32 - 36 ]]="DNF","DNF",km4_splits_ranks[[#This Row],[32 km]]+km4_splits_ranks[[#This Row],[32 - 36 ]])</f>
        <v>0.12266663194444444</v>
      </c>
      <c r="AO50" s="18">
        <f>IF(km4_splits_ranks[[#This Row],[36 - 40 ]]="DNF","DNF",km4_splits_ranks[[#This Row],[36 km]]+km4_splits_ranks[[#This Row],[36 - 40 ]])</f>
        <v>0.13841055555555554</v>
      </c>
      <c r="AP50" s="23">
        <f>IF(km4_splits_ranks[[#This Row],[40 - 42 ]]="DNF","DNF",km4_splits_ranks[[#This Row],[40 km]]+km4_splits_ranks[[#This Row],[40 - 42 ]])</f>
        <v>0.14627086805555553</v>
      </c>
      <c r="AQ50" s="48">
        <f>IF(km4_splits_ranks[[#This Row],[4 km]]="DNF","DNF",RANK(km4_splits_ranks[[#This Row],[4 km]],km4_splits_ranks[4 km],1))</f>
        <v>38</v>
      </c>
      <c r="AR50" s="49">
        <f>IF(km4_splits_ranks[[#This Row],[8 km]]="DNF","DNF",RANK(km4_splits_ranks[[#This Row],[8 km]],km4_splits_ranks[8 km],1))</f>
        <v>37</v>
      </c>
      <c r="AS50" s="49">
        <f>IF(km4_splits_ranks[[#This Row],[12 km]]="DNF","DNF",RANK(km4_splits_ranks[[#This Row],[12 km]],km4_splits_ranks[12 km],1))</f>
        <v>40</v>
      </c>
      <c r="AT50" s="49">
        <f>IF(km4_splits_ranks[[#This Row],[16 km]]="DNF","DNF",RANK(km4_splits_ranks[[#This Row],[16 km]],km4_splits_ranks[16 km],1))</f>
        <v>40</v>
      </c>
      <c r="AU50" s="49">
        <f>IF(km4_splits_ranks[[#This Row],[20 km]]="DNF","DNF",RANK(km4_splits_ranks[[#This Row],[20 km]],km4_splits_ranks[20 km],1))</f>
        <v>39</v>
      </c>
      <c r="AV50" s="49">
        <f>IF(km4_splits_ranks[[#This Row],[24 km]]="DNF","DNF",RANK(km4_splits_ranks[[#This Row],[24 km]],km4_splits_ranks[24 km],1))</f>
        <v>39</v>
      </c>
      <c r="AW50" s="49">
        <f>IF(km4_splits_ranks[[#This Row],[28 km]]="DNF","DNF",RANK(km4_splits_ranks[[#This Row],[28 km]],km4_splits_ranks[28 km],1))</f>
        <v>40</v>
      </c>
      <c r="AX50" s="49">
        <f>IF(km4_splits_ranks[[#This Row],[32 km]]="DNF","DNF",RANK(km4_splits_ranks[[#This Row],[32 km]],km4_splits_ranks[32 km],1))</f>
        <v>40</v>
      </c>
      <c r="AY50" s="49">
        <f>IF(km4_splits_ranks[[#This Row],[36 km]]="DNF","DNF",RANK(km4_splits_ranks[[#This Row],[36 km]],km4_splits_ranks[36 km],1))</f>
        <v>43</v>
      </c>
      <c r="AZ50" s="49">
        <f>IF(km4_splits_ranks[[#This Row],[40 km]]="DNF","DNF",RANK(km4_splits_ranks[[#This Row],[40 km]],km4_splits_ranks[40 km],1))</f>
        <v>43</v>
      </c>
      <c r="BA50" s="49">
        <f>IF(km4_splits_ranks[[#This Row],[42 km]]="DNF","DNF",RANK(km4_splits_ranks[[#This Row],[42 km]],km4_splits_ranks[42 km],1))</f>
        <v>45</v>
      </c>
    </row>
    <row r="51" spans="2:53" x14ac:dyDescent="0.2">
      <c r="B51" s="4">
        <f>laps_times[[#This Row],[poř]]</f>
        <v>46</v>
      </c>
      <c r="C51" s="1">
        <f>laps_times[[#This Row],[s.č.]]</f>
        <v>111</v>
      </c>
      <c r="D51" s="1" t="str">
        <f>laps_times[[#This Row],[jméno]]</f>
        <v>Diviš Jiří</v>
      </c>
      <c r="E51" s="2">
        <f>laps_times[[#This Row],[roč]]</f>
        <v>1975</v>
      </c>
      <c r="F51" s="2" t="str">
        <f>laps_times[[#This Row],[kat]]</f>
        <v>M3</v>
      </c>
      <c r="G51" s="2">
        <f>laps_times[[#This Row],[poř_kat]]</f>
        <v>19</v>
      </c>
      <c r="H51" s="1" t="str">
        <f>IF(ISBLANK(laps_times[[#This Row],[klub]]),"-",laps_times[[#This Row],[klub]])</f>
        <v>CBC Team</v>
      </c>
      <c r="I51" s="6">
        <f>laps_times[[#This Row],[celk. čas]]</f>
        <v>0.14634388888888888</v>
      </c>
      <c r="J51" s="29">
        <f>SUM(laps_times[[#This Row],[1]:[6]])</f>
        <v>1.2601145833333332E-2</v>
      </c>
      <c r="K51" s="30">
        <f>SUM(laps_times[[#This Row],[7]:[12]])</f>
        <v>1.2494895833333334E-2</v>
      </c>
      <c r="L51" s="30">
        <f>SUM(laps_times[[#This Row],[13]:[18]])</f>
        <v>1.2456608796296295E-2</v>
      </c>
      <c r="M51" s="30">
        <f>SUM(laps_times[[#This Row],[19]:[24]])</f>
        <v>1.2803344907407407E-2</v>
      </c>
      <c r="N51" s="30">
        <f>SUM(laps_times[[#This Row],[25]:[30]])</f>
        <v>1.2915439814814814E-2</v>
      </c>
      <c r="O51" s="30">
        <f>SUM(laps_times[[#This Row],[31]:[36]])</f>
        <v>1.3180659722222224E-2</v>
      </c>
      <c r="P51" s="30">
        <f>SUM(laps_times[[#This Row],[37]:[42]])</f>
        <v>1.4959965277777779E-2</v>
      </c>
      <c r="Q51" s="30">
        <f>SUM(laps_times[[#This Row],[43]:[48]])</f>
        <v>1.5105057870370369E-2</v>
      </c>
      <c r="R51" s="30">
        <f>SUM(laps_times[[#This Row],[49]:[54]])</f>
        <v>1.5235775462962963E-2</v>
      </c>
      <c r="S51" s="30">
        <f>SUM(laps_times[[#This Row],[55]:[60]])</f>
        <v>1.7116458333333334E-2</v>
      </c>
      <c r="T51" s="31">
        <f>SUM(laps_times[[#This Row],[61]:[63]])</f>
        <v>7.4745370370370365E-3</v>
      </c>
      <c r="U51" s="45">
        <f>IF(km4_splits_ranks[[#This Row],[0 - 4 ]]="DNF","DNF",RANK(km4_splits_ranks[[#This Row],[0 - 4 ]],km4_splits_ranks[0 - 4 ],1))</f>
        <v>25</v>
      </c>
      <c r="V51" s="46">
        <f>IF(km4_splits_ranks[[#This Row],[4 - 8 ]]="DNF","DNF",RANK(km4_splits_ranks[[#This Row],[4 - 8 ]],km4_splits_ranks[4 - 8 ],1))</f>
        <v>27</v>
      </c>
      <c r="W51" s="46">
        <f>IF(km4_splits_ranks[[#This Row],[8 - 12 ]]="DNF","DNF",RANK(km4_splits_ranks[[#This Row],[8 - 12 ]],km4_splits_ranks[8 - 12 ],1))</f>
        <v>25</v>
      </c>
      <c r="X51" s="46">
        <f>IF(km4_splits_ranks[[#This Row],[12 - 16 ]]="DNF","DNF",RANK(km4_splits_ranks[[#This Row],[12 - 16 ]],km4_splits_ranks[12 - 16 ],1))</f>
        <v>34</v>
      </c>
      <c r="Y51" s="46">
        <f>IF(km4_splits_ranks[[#This Row],[16 -20 ]]="DNF","DNF",RANK(km4_splits_ranks[[#This Row],[16 -20 ]],km4_splits_ranks[16 -20 ],1))</f>
        <v>32</v>
      </c>
      <c r="Z51" s="46">
        <f>IF(km4_splits_ranks[[#This Row],[20 - 24 ]]="DNF","DNF",RANK(km4_splits_ranks[[#This Row],[20 - 24 ]],km4_splits_ranks[20 - 24 ],1))</f>
        <v>29</v>
      </c>
      <c r="AA51" s="46">
        <f>IF(km4_splits_ranks[[#This Row],[24 - 28 ]]="DNF","DNF",RANK(km4_splits_ranks[[#This Row],[24 - 28 ]],km4_splits_ranks[24 - 28 ],1))</f>
        <v>72</v>
      </c>
      <c r="AB51" s="46">
        <f>IF(km4_splits_ranks[[#This Row],[28 - 32 ]]="DNF","DNF",RANK(km4_splits_ranks[[#This Row],[28 - 32 ]],km4_splits_ranks[28 - 32 ],1))</f>
        <v>62</v>
      </c>
      <c r="AC51" s="46">
        <f>IF(km4_splits_ranks[[#This Row],[32 - 36 ]]="DNF","DNF",RANK(km4_splits_ranks[[#This Row],[32 - 36 ]],km4_splits_ranks[32 - 36 ],1))</f>
        <v>57</v>
      </c>
      <c r="AD51" s="46">
        <f>IF(km4_splits_ranks[[#This Row],[36 - 40 ]]="DNF","DNF",RANK(km4_splits_ranks[[#This Row],[36 - 40 ]],km4_splits_ranks[36 - 40 ],1))</f>
        <v>83</v>
      </c>
      <c r="AE51" s="47">
        <f>IF(km4_splits_ranks[[#This Row],[40 - 42 ]]="DNF","DNF",RANK(km4_splits_ranks[[#This Row],[40 - 42 ]],km4_splits_ranks[40 - 42 ],1))</f>
        <v>54</v>
      </c>
      <c r="AF51" s="22">
        <f>km4_splits_ranks[[#This Row],[0 - 4 ]]</f>
        <v>1.2601145833333332E-2</v>
      </c>
      <c r="AG51" s="18">
        <f>IF(km4_splits_ranks[[#This Row],[4 - 8 ]]="DNF","DNF",km4_splits_ranks[[#This Row],[4 km]]+km4_splits_ranks[[#This Row],[4 - 8 ]])</f>
        <v>2.5096041666666666E-2</v>
      </c>
      <c r="AH51" s="18">
        <f>IF(km4_splits_ranks[[#This Row],[8 - 12 ]]="DNF","DNF",km4_splits_ranks[[#This Row],[8 km]]+km4_splits_ranks[[#This Row],[8 - 12 ]])</f>
        <v>3.755265046296296E-2</v>
      </c>
      <c r="AI51" s="18">
        <f>IF(km4_splits_ranks[[#This Row],[12 - 16 ]]="DNF","DNF",km4_splits_ranks[[#This Row],[12 km]]+km4_splits_ranks[[#This Row],[12 - 16 ]])</f>
        <v>5.0355995370370367E-2</v>
      </c>
      <c r="AJ51" s="18">
        <f>IF(km4_splits_ranks[[#This Row],[16 -20 ]]="DNF","DNF",km4_splits_ranks[[#This Row],[16 km]]+km4_splits_ranks[[#This Row],[16 -20 ]])</f>
        <v>6.3271435185185187E-2</v>
      </c>
      <c r="AK51" s="18">
        <f>IF(km4_splits_ranks[[#This Row],[20 - 24 ]]="DNF","DNF",km4_splits_ranks[[#This Row],[20 km]]+km4_splits_ranks[[#This Row],[20 - 24 ]])</f>
        <v>7.6452094907407411E-2</v>
      </c>
      <c r="AL51" s="18">
        <f>IF(km4_splits_ranks[[#This Row],[24 - 28 ]]="DNF","DNF",km4_splits_ranks[[#This Row],[24 km]]+km4_splits_ranks[[#This Row],[24 - 28 ]])</f>
        <v>9.141206018518519E-2</v>
      </c>
      <c r="AM51" s="18">
        <f>IF(km4_splits_ranks[[#This Row],[28 - 32 ]]="DNF","DNF",km4_splits_ranks[[#This Row],[28 km]]+km4_splits_ranks[[#This Row],[28 - 32 ]])</f>
        <v>0.10651711805555555</v>
      </c>
      <c r="AN51" s="18">
        <f>IF(km4_splits_ranks[[#This Row],[32 - 36 ]]="DNF","DNF",km4_splits_ranks[[#This Row],[32 km]]+km4_splits_ranks[[#This Row],[32 - 36 ]])</f>
        <v>0.12175289351851852</v>
      </c>
      <c r="AO51" s="18">
        <f>IF(km4_splits_ranks[[#This Row],[36 - 40 ]]="DNF","DNF",km4_splits_ranks[[#This Row],[36 km]]+km4_splits_ranks[[#This Row],[36 - 40 ]])</f>
        <v>0.13886935185185184</v>
      </c>
      <c r="AP51" s="23">
        <f>IF(km4_splits_ranks[[#This Row],[40 - 42 ]]="DNF","DNF",km4_splits_ranks[[#This Row],[40 km]]+km4_splits_ranks[[#This Row],[40 - 42 ]])</f>
        <v>0.14634388888888888</v>
      </c>
      <c r="AQ51" s="48">
        <f>IF(km4_splits_ranks[[#This Row],[4 km]]="DNF","DNF",RANK(km4_splits_ranks[[#This Row],[4 km]],km4_splits_ranks[4 km],1))</f>
        <v>25</v>
      </c>
      <c r="AR51" s="49">
        <f>IF(km4_splits_ranks[[#This Row],[8 km]]="DNF","DNF",RANK(km4_splits_ranks[[#This Row],[8 km]],km4_splits_ranks[8 km],1))</f>
        <v>26</v>
      </c>
      <c r="AS51" s="49">
        <f>IF(km4_splits_ranks[[#This Row],[12 km]]="DNF","DNF",RANK(km4_splits_ranks[[#This Row],[12 km]],km4_splits_ranks[12 km],1))</f>
        <v>25</v>
      </c>
      <c r="AT51" s="49">
        <f>IF(km4_splits_ranks[[#This Row],[16 km]]="DNF","DNF",RANK(km4_splits_ranks[[#This Row],[16 km]],km4_splits_ranks[16 km],1))</f>
        <v>26</v>
      </c>
      <c r="AU51" s="49">
        <f>IF(km4_splits_ranks[[#This Row],[20 km]]="DNF","DNF",RANK(km4_splits_ranks[[#This Row],[20 km]],km4_splits_ranks[20 km],1))</f>
        <v>28</v>
      </c>
      <c r="AV51" s="49">
        <f>IF(km4_splits_ranks[[#This Row],[24 km]]="DNF","DNF",RANK(km4_splits_ranks[[#This Row],[24 km]],km4_splits_ranks[24 km],1))</f>
        <v>28</v>
      </c>
      <c r="AW51" s="49">
        <f>IF(km4_splits_ranks[[#This Row],[28 km]]="DNF","DNF",RANK(km4_splits_ranks[[#This Row],[28 km]],km4_splits_ranks[28 km],1))</f>
        <v>34</v>
      </c>
      <c r="AX51" s="49">
        <f>IF(km4_splits_ranks[[#This Row],[32 km]]="DNF","DNF",RANK(km4_splits_ranks[[#This Row],[32 km]],km4_splits_ranks[32 km],1))</f>
        <v>38</v>
      </c>
      <c r="AY51" s="49">
        <f>IF(km4_splits_ranks[[#This Row],[36 km]]="DNF","DNF",RANK(km4_splits_ranks[[#This Row],[36 km]],km4_splits_ranks[36 km],1))</f>
        <v>40</v>
      </c>
      <c r="AZ51" s="49">
        <f>IF(km4_splits_ranks[[#This Row],[40 km]]="DNF","DNF",RANK(km4_splits_ranks[[#This Row],[40 km]],km4_splits_ranks[40 km],1))</f>
        <v>46</v>
      </c>
      <c r="BA51" s="49">
        <f>IF(km4_splits_ranks[[#This Row],[42 km]]="DNF","DNF",RANK(km4_splits_ranks[[#This Row],[42 km]],km4_splits_ranks[42 km],1))</f>
        <v>46</v>
      </c>
    </row>
    <row r="52" spans="2:53" x14ac:dyDescent="0.2">
      <c r="B52" s="4">
        <f>laps_times[[#This Row],[poř]]</f>
        <v>47</v>
      </c>
      <c r="C52" s="1">
        <f>laps_times[[#This Row],[s.č.]]</f>
        <v>109</v>
      </c>
      <c r="D52" s="1" t="str">
        <f>laps_times[[#This Row],[jméno]]</f>
        <v>Cechmeister Bohumil</v>
      </c>
      <c r="E52" s="2">
        <f>laps_times[[#This Row],[roč]]</f>
        <v>1974</v>
      </c>
      <c r="F52" s="2" t="str">
        <f>laps_times[[#This Row],[kat]]</f>
        <v>M3</v>
      </c>
      <c r="G52" s="2">
        <f>laps_times[[#This Row],[poř_kat]]</f>
        <v>20</v>
      </c>
      <c r="H52" s="1" t="str">
        <f>IF(ISBLANK(laps_times[[#This Row],[klub]]),"-",laps_times[[#This Row],[klub]])</f>
        <v>Sokol Přísnotice</v>
      </c>
      <c r="I52" s="6">
        <f>laps_times[[#This Row],[celk. čas]]</f>
        <v>0.14666567129629629</v>
      </c>
      <c r="J52" s="29">
        <f>SUM(laps_times[[#This Row],[1]:[6]])</f>
        <v>1.4289374999999998E-2</v>
      </c>
      <c r="K52" s="30">
        <f>SUM(laps_times[[#This Row],[7]:[12]])</f>
        <v>1.3502002314814816E-2</v>
      </c>
      <c r="L52" s="30">
        <f>SUM(laps_times[[#This Row],[13]:[18]])</f>
        <v>1.4041435185185186E-2</v>
      </c>
      <c r="M52" s="30">
        <f>SUM(laps_times[[#This Row],[19]:[24]])</f>
        <v>1.3458842592592593E-2</v>
      </c>
      <c r="N52" s="30">
        <f>SUM(laps_times[[#This Row],[25]:[30]])</f>
        <v>1.3609548611111112E-2</v>
      </c>
      <c r="O52" s="30">
        <f>SUM(laps_times[[#This Row],[31]:[36]])</f>
        <v>1.3740532407407408E-2</v>
      </c>
      <c r="P52" s="30">
        <f>SUM(laps_times[[#This Row],[37]:[42]])</f>
        <v>1.3928993055555554E-2</v>
      </c>
      <c r="Q52" s="30">
        <f>SUM(laps_times[[#This Row],[43]:[48]])</f>
        <v>1.4136875E-2</v>
      </c>
      <c r="R52" s="30">
        <f>SUM(laps_times[[#This Row],[49]:[54]])</f>
        <v>1.4042511574074074E-2</v>
      </c>
      <c r="S52" s="30">
        <f>SUM(laps_times[[#This Row],[55]:[60]])</f>
        <v>1.4384942129629629E-2</v>
      </c>
      <c r="T52" s="31">
        <f>SUM(laps_times[[#This Row],[61]:[63]])</f>
        <v>7.530613425925925E-3</v>
      </c>
      <c r="U52" s="45">
        <f>IF(km4_splits_ranks[[#This Row],[0 - 4 ]]="DNF","DNF",RANK(km4_splits_ranks[[#This Row],[0 - 4 ]],km4_splits_ranks[0 - 4 ],1))</f>
        <v>58</v>
      </c>
      <c r="V52" s="46">
        <f>IF(km4_splits_ranks[[#This Row],[4 - 8 ]]="DNF","DNF",RANK(km4_splits_ranks[[#This Row],[4 - 8 ]],km4_splits_ranks[4 - 8 ],1))</f>
        <v>57</v>
      </c>
      <c r="W52" s="46">
        <f>IF(km4_splits_ranks[[#This Row],[8 - 12 ]]="DNF","DNF",RANK(km4_splits_ranks[[#This Row],[8 - 12 ]],km4_splits_ranks[8 - 12 ],1))</f>
        <v>70</v>
      </c>
      <c r="X52" s="46">
        <f>IF(km4_splits_ranks[[#This Row],[12 - 16 ]]="DNF","DNF",RANK(km4_splits_ranks[[#This Row],[12 - 16 ]],km4_splits_ranks[12 - 16 ],1))</f>
        <v>48</v>
      </c>
      <c r="Y52" s="46">
        <f>IF(km4_splits_ranks[[#This Row],[16 -20 ]]="DNF","DNF",RANK(km4_splits_ranks[[#This Row],[16 -20 ]],km4_splits_ranks[16 -20 ],1))</f>
        <v>51</v>
      </c>
      <c r="Z52" s="46">
        <f>IF(km4_splits_ranks[[#This Row],[20 - 24 ]]="DNF","DNF",RANK(km4_splits_ranks[[#This Row],[20 - 24 ]],km4_splits_ranks[20 - 24 ],1))</f>
        <v>49</v>
      </c>
      <c r="AA52" s="46">
        <f>IF(km4_splits_ranks[[#This Row],[24 - 28 ]]="DNF","DNF",RANK(km4_splits_ranks[[#This Row],[24 - 28 ]],km4_splits_ranks[24 - 28 ],1))</f>
        <v>46</v>
      </c>
      <c r="AB52" s="46">
        <f>IF(km4_splits_ranks[[#This Row],[28 - 32 ]]="DNF","DNF",RANK(km4_splits_ranks[[#This Row],[28 - 32 ]],km4_splits_ranks[28 - 32 ],1))</f>
        <v>41</v>
      </c>
      <c r="AC52" s="46">
        <f>IF(km4_splits_ranks[[#This Row],[32 - 36 ]]="DNF","DNF",RANK(km4_splits_ranks[[#This Row],[32 - 36 ]],km4_splits_ranks[32 - 36 ],1))</f>
        <v>39</v>
      </c>
      <c r="AD52" s="46">
        <f>IF(km4_splits_ranks[[#This Row],[36 - 40 ]]="DNF","DNF",RANK(km4_splits_ranks[[#This Row],[36 - 40 ]],km4_splits_ranks[36 - 40 ],1))</f>
        <v>35</v>
      </c>
      <c r="AE52" s="47">
        <f>IF(km4_splits_ranks[[#This Row],[40 - 42 ]]="DNF","DNF",RANK(km4_splits_ranks[[#This Row],[40 - 42 ]],km4_splits_ranks[40 - 42 ],1))</f>
        <v>56</v>
      </c>
      <c r="AF52" s="22">
        <f>km4_splits_ranks[[#This Row],[0 - 4 ]]</f>
        <v>1.4289374999999998E-2</v>
      </c>
      <c r="AG52" s="18">
        <f>IF(km4_splits_ranks[[#This Row],[4 - 8 ]]="DNF","DNF",km4_splits_ranks[[#This Row],[4 km]]+km4_splits_ranks[[#This Row],[4 - 8 ]])</f>
        <v>2.7791377314814812E-2</v>
      </c>
      <c r="AH52" s="18">
        <f>IF(km4_splits_ranks[[#This Row],[8 - 12 ]]="DNF","DNF",km4_splits_ranks[[#This Row],[8 km]]+km4_splits_ranks[[#This Row],[8 - 12 ]])</f>
        <v>4.1832812499999997E-2</v>
      </c>
      <c r="AI52" s="18">
        <f>IF(km4_splits_ranks[[#This Row],[12 - 16 ]]="DNF","DNF",km4_splits_ranks[[#This Row],[12 km]]+km4_splits_ranks[[#This Row],[12 - 16 ]])</f>
        <v>5.5291655092592588E-2</v>
      </c>
      <c r="AJ52" s="18">
        <f>IF(km4_splits_ranks[[#This Row],[16 -20 ]]="DNF","DNF",km4_splits_ranks[[#This Row],[16 km]]+km4_splits_ranks[[#This Row],[16 -20 ]])</f>
        <v>6.8901203703703701E-2</v>
      </c>
      <c r="AK52" s="18">
        <f>IF(km4_splits_ranks[[#This Row],[20 - 24 ]]="DNF","DNF",km4_splits_ranks[[#This Row],[20 km]]+km4_splits_ranks[[#This Row],[20 - 24 ]])</f>
        <v>8.2641736111111114E-2</v>
      </c>
      <c r="AL52" s="18">
        <f>IF(km4_splits_ranks[[#This Row],[24 - 28 ]]="DNF","DNF",km4_splits_ranks[[#This Row],[24 km]]+km4_splits_ranks[[#This Row],[24 - 28 ]])</f>
        <v>9.6570729166666675E-2</v>
      </c>
      <c r="AM52" s="18">
        <f>IF(km4_splits_ranks[[#This Row],[28 - 32 ]]="DNF","DNF",km4_splits_ranks[[#This Row],[28 km]]+km4_splits_ranks[[#This Row],[28 - 32 ]])</f>
        <v>0.11070760416666667</v>
      </c>
      <c r="AN52" s="18">
        <f>IF(km4_splits_ranks[[#This Row],[32 - 36 ]]="DNF","DNF",km4_splits_ranks[[#This Row],[32 km]]+km4_splits_ranks[[#This Row],[32 - 36 ]])</f>
        <v>0.12475011574074074</v>
      </c>
      <c r="AO52" s="18">
        <f>IF(km4_splits_ranks[[#This Row],[36 - 40 ]]="DNF","DNF",km4_splits_ranks[[#This Row],[36 km]]+km4_splits_ranks[[#This Row],[36 - 40 ]])</f>
        <v>0.13913505787037037</v>
      </c>
      <c r="AP52" s="23">
        <f>IF(km4_splits_ranks[[#This Row],[40 - 42 ]]="DNF","DNF",km4_splits_ranks[[#This Row],[40 km]]+km4_splits_ranks[[#This Row],[40 - 42 ]])</f>
        <v>0.14666567129629629</v>
      </c>
      <c r="AQ52" s="48">
        <f>IF(km4_splits_ranks[[#This Row],[4 km]]="DNF","DNF",RANK(km4_splits_ranks[[#This Row],[4 km]],km4_splits_ranks[4 km],1))</f>
        <v>58</v>
      </c>
      <c r="AR52" s="49">
        <f>IF(km4_splits_ranks[[#This Row],[8 km]]="DNF","DNF",RANK(km4_splits_ranks[[#This Row],[8 km]],km4_splits_ranks[8 km],1))</f>
        <v>55</v>
      </c>
      <c r="AS52" s="49">
        <f>IF(km4_splits_ranks[[#This Row],[12 km]]="DNF","DNF",RANK(km4_splits_ranks[[#This Row],[12 km]],km4_splits_ranks[12 km],1))</f>
        <v>65</v>
      </c>
      <c r="AT52" s="49">
        <f>IF(km4_splits_ranks[[#This Row],[16 km]]="DNF","DNF",RANK(km4_splits_ranks[[#This Row],[16 km]],km4_splits_ranks[16 km],1))</f>
        <v>60</v>
      </c>
      <c r="AU52" s="49">
        <f>IF(km4_splits_ranks[[#This Row],[20 km]]="DNF","DNF",RANK(km4_splits_ranks[[#This Row],[20 km]],km4_splits_ranks[20 km],1))</f>
        <v>59</v>
      </c>
      <c r="AV52" s="49">
        <f>IF(km4_splits_ranks[[#This Row],[24 km]]="DNF","DNF",RANK(km4_splits_ranks[[#This Row],[24 km]],km4_splits_ranks[24 km],1))</f>
        <v>56</v>
      </c>
      <c r="AW52" s="49">
        <f>IF(km4_splits_ranks[[#This Row],[28 km]]="DNF","DNF",RANK(km4_splits_ranks[[#This Row],[28 km]],km4_splits_ranks[28 km],1))</f>
        <v>55</v>
      </c>
      <c r="AX52" s="49">
        <f>IF(km4_splits_ranks[[#This Row],[32 km]]="DNF","DNF",RANK(km4_splits_ranks[[#This Row],[32 km]],km4_splits_ranks[32 km],1))</f>
        <v>52</v>
      </c>
      <c r="AY52" s="49">
        <f>IF(km4_splits_ranks[[#This Row],[36 km]]="DNF","DNF",RANK(km4_splits_ranks[[#This Row],[36 km]],km4_splits_ranks[36 km],1))</f>
        <v>49</v>
      </c>
      <c r="AZ52" s="49">
        <f>IF(km4_splits_ranks[[#This Row],[40 km]]="DNF","DNF",RANK(km4_splits_ranks[[#This Row],[40 km]],km4_splits_ranks[40 km],1))</f>
        <v>47</v>
      </c>
      <c r="BA52" s="49">
        <f>IF(km4_splits_ranks[[#This Row],[42 km]]="DNF","DNF",RANK(km4_splits_ranks[[#This Row],[42 km]],km4_splits_ranks[42 km],1))</f>
        <v>47</v>
      </c>
    </row>
    <row r="53" spans="2:53" x14ac:dyDescent="0.2">
      <c r="B53" s="4">
        <f>laps_times[[#This Row],[poř]]</f>
        <v>48</v>
      </c>
      <c r="C53" s="1">
        <f>laps_times[[#This Row],[s.č.]]</f>
        <v>24</v>
      </c>
      <c r="D53" s="1" t="str">
        <f>laps_times[[#This Row],[jméno]]</f>
        <v>Prokop Ondřej</v>
      </c>
      <c r="E53" s="2">
        <f>laps_times[[#This Row],[roč]]</f>
        <v>1962</v>
      </c>
      <c r="F53" s="2" t="str">
        <f>laps_times[[#This Row],[kat]]</f>
        <v>M4</v>
      </c>
      <c r="G53" s="2">
        <f>laps_times[[#This Row],[poř_kat]]</f>
        <v>5</v>
      </c>
      <c r="H53" s="1" t="str">
        <f>IF(ISBLANK(laps_times[[#This Row],[klub]]),"-",laps_times[[#This Row],[klub]])</f>
        <v>ČAU</v>
      </c>
      <c r="I53" s="6">
        <f>laps_times[[#This Row],[celk. čas]]</f>
        <v>0.14815767361111112</v>
      </c>
      <c r="J53" s="29">
        <f>SUM(laps_times[[#This Row],[1]:[6]])</f>
        <v>1.3905405092592594E-2</v>
      </c>
      <c r="K53" s="30">
        <f>SUM(laps_times[[#This Row],[7]:[12]])</f>
        <v>1.300136574074074E-2</v>
      </c>
      <c r="L53" s="30">
        <f>SUM(laps_times[[#This Row],[13]:[18]])</f>
        <v>1.3075567129629628E-2</v>
      </c>
      <c r="M53" s="30">
        <f>SUM(laps_times[[#This Row],[19]:[24]])</f>
        <v>1.3151759259259259E-2</v>
      </c>
      <c r="N53" s="30">
        <f>SUM(laps_times[[#This Row],[25]:[30]])</f>
        <v>1.3171377314814813E-2</v>
      </c>
      <c r="O53" s="30">
        <f>SUM(laps_times[[#This Row],[31]:[36]])</f>
        <v>1.3238657407407404E-2</v>
      </c>
      <c r="P53" s="30">
        <f>SUM(laps_times[[#This Row],[37]:[42]])</f>
        <v>1.3236377314814814E-2</v>
      </c>
      <c r="Q53" s="30">
        <f>SUM(laps_times[[#This Row],[43]:[48]])</f>
        <v>1.3434016203703703E-2</v>
      </c>
      <c r="R53" s="30">
        <f>SUM(laps_times[[#This Row],[49]:[54]])</f>
        <v>1.8997268518518517E-2</v>
      </c>
      <c r="S53" s="30">
        <f>SUM(laps_times[[#This Row],[55]:[60]])</f>
        <v>1.5308599537037039E-2</v>
      </c>
      <c r="T53" s="31">
        <f>SUM(laps_times[[#This Row],[61]:[63]])</f>
        <v>7.6372800925925931E-3</v>
      </c>
      <c r="U53" s="45">
        <f>IF(km4_splits_ranks[[#This Row],[0 - 4 ]]="DNF","DNF",RANK(km4_splits_ranks[[#This Row],[0 - 4 ]],km4_splits_ranks[0 - 4 ],1))</f>
        <v>47</v>
      </c>
      <c r="V53" s="46">
        <f>IF(km4_splits_ranks[[#This Row],[4 - 8 ]]="DNF","DNF",RANK(km4_splits_ranks[[#This Row],[4 - 8 ]],km4_splits_ranks[4 - 8 ],1))</f>
        <v>42</v>
      </c>
      <c r="W53" s="46">
        <f>IF(km4_splits_ranks[[#This Row],[8 - 12 ]]="DNF","DNF",RANK(km4_splits_ranks[[#This Row],[8 - 12 ]],km4_splits_ranks[8 - 12 ],1))</f>
        <v>38</v>
      </c>
      <c r="X53" s="46">
        <f>IF(km4_splits_ranks[[#This Row],[12 - 16 ]]="DNF","DNF",RANK(km4_splits_ranks[[#This Row],[12 - 16 ]],km4_splits_ranks[12 - 16 ],1))</f>
        <v>38</v>
      </c>
      <c r="Y53" s="46">
        <f>IF(km4_splits_ranks[[#This Row],[16 -20 ]]="DNF","DNF",RANK(km4_splits_ranks[[#This Row],[16 -20 ]],km4_splits_ranks[16 -20 ],1))</f>
        <v>38</v>
      </c>
      <c r="Z53" s="46">
        <f>IF(km4_splits_ranks[[#This Row],[20 - 24 ]]="DNF","DNF",RANK(km4_splits_ranks[[#This Row],[20 - 24 ]],km4_splits_ranks[20 - 24 ],1))</f>
        <v>32</v>
      </c>
      <c r="AA53" s="46">
        <f>IF(km4_splits_ranks[[#This Row],[24 - 28 ]]="DNF","DNF",RANK(km4_splits_ranks[[#This Row],[24 - 28 ]],km4_splits_ranks[24 - 28 ],1))</f>
        <v>30</v>
      </c>
      <c r="AB53" s="46">
        <f>IF(km4_splits_ranks[[#This Row],[28 - 32 ]]="DNF","DNF",RANK(km4_splits_ranks[[#This Row],[28 - 32 ]],km4_splits_ranks[28 - 32 ],1))</f>
        <v>29</v>
      </c>
      <c r="AC53" s="46">
        <f>IF(km4_splits_ranks[[#This Row],[32 - 36 ]]="DNF","DNF",RANK(km4_splits_ranks[[#This Row],[32 - 36 ]],km4_splits_ranks[32 - 36 ],1))</f>
        <v>98</v>
      </c>
      <c r="AD53" s="46">
        <f>IF(km4_splits_ranks[[#This Row],[36 - 40 ]]="DNF","DNF",RANK(km4_splits_ranks[[#This Row],[36 - 40 ]],km4_splits_ranks[36 - 40 ],1))</f>
        <v>48</v>
      </c>
      <c r="AE53" s="47">
        <f>IF(km4_splits_ranks[[#This Row],[40 - 42 ]]="DNF","DNF",RANK(km4_splits_ranks[[#This Row],[40 - 42 ]],km4_splits_ranks[40 - 42 ],1))</f>
        <v>59</v>
      </c>
      <c r="AF53" s="22">
        <f>km4_splits_ranks[[#This Row],[0 - 4 ]]</f>
        <v>1.3905405092592594E-2</v>
      </c>
      <c r="AG53" s="18">
        <f>IF(km4_splits_ranks[[#This Row],[4 - 8 ]]="DNF","DNF",km4_splits_ranks[[#This Row],[4 km]]+km4_splits_ranks[[#This Row],[4 - 8 ]])</f>
        <v>2.6906770833333336E-2</v>
      </c>
      <c r="AH53" s="18">
        <f>IF(km4_splits_ranks[[#This Row],[8 - 12 ]]="DNF","DNF",km4_splits_ranks[[#This Row],[8 km]]+km4_splits_ranks[[#This Row],[8 - 12 ]])</f>
        <v>3.9982337962962966E-2</v>
      </c>
      <c r="AI53" s="18">
        <f>IF(km4_splits_ranks[[#This Row],[12 - 16 ]]="DNF","DNF",km4_splits_ranks[[#This Row],[12 km]]+km4_splits_ranks[[#This Row],[12 - 16 ]])</f>
        <v>5.3134097222222225E-2</v>
      </c>
      <c r="AJ53" s="18">
        <f>IF(km4_splits_ranks[[#This Row],[16 -20 ]]="DNF","DNF",km4_splits_ranks[[#This Row],[16 km]]+km4_splits_ranks[[#This Row],[16 -20 ]])</f>
        <v>6.6305474537037043E-2</v>
      </c>
      <c r="AK53" s="18">
        <f>IF(km4_splits_ranks[[#This Row],[20 - 24 ]]="DNF","DNF",km4_splits_ranks[[#This Row],[20 km]]+km4_splits_ranks[[#This Row],[20 - 24 ]])</f>
        <v>7.9544131944444443E-2</v>
      </c>
      <c r="AL53" s="18">
        <f>IF(km4_splits_ranks[[#This Row],[24 - 28 ]]="DNF","DNF",km4_splits_ranks[[#This Row],[24 km]]+km4_splits_ranks[[#This Row],[24 - 28 ]])</f>
        <v>9.2780509259259264E-2</v>
      </c>
      <c r="AM53" s="18">
        <f>IF(km4_splits_ranks[[#This Row],[28 - 32 ]]="DNF","DNF",km4_splits_ranks[[#This Row],[28 km]]+km4_splits_ranks[[#This Row],[28 - 32 ]])</f>
        <v>0.10621452546296296</v>
      </c>
      <c r="AN53" s="18">
        <f>IF(km4_splits_ranks[[#This Row],[32 - 36 ]]="DNF","DNF",km4_splits_ranks[[#This Row],[32 km]]+km4_splits_ranks[[#This Row],[32 - 36 ]])</f>
        <v>0.12521179398148147</v>
      </c>
      <c r="AO53" s="18">
        <f>IF(km4_splits_ranks[[#This Row],[36 - 40 ]]="DNF","DNF",km4_splits_ranks[[#This Row],[36 km]]+km4_splits_ranks[[#This Row],[36 - 40 ]])</f>
        <v>0.1405203935185185</v>
      </c>
      <c r="AP53" s="23">
        <f>IF(km4_splits_ranks[[#This Row],[40 - 42 ]]="DNF","DNF",km4_splits_ranks[[#This Row],[40 km]]+km4_splits_ranks[[#This Row],[40 - 42 ]])</f>
        <v>0.1481576736111111</v>
      </c>
      <c r="AQ53" s="48">
        <f>IF(km4_splits_ranks[[#This Row],[4 km]]="DNF","DNF",RANK(km4_splits_ranks[[#This Row],[4 km]],km4_splits_ranks[4 km],1))</f>
        <v>47</v>
      </c>
      <c r="AR53" s="49">
        <f>IF(km4_splits_ranks[[#This Row],[8 km]]="DNF","DNF",RANK(km4_splits_ranks[[#This Row],[8 km]],km4_splits_ranks[8 km],1))</f>
        <v>45</v>
      </c>
      <c r="AS53" s="49">
        <f>IF(km4_splits_ranks[[#This Row],[12 km]]="DNF","DNF",RANK(km4_splits_ranks[[#This Row],[12 km]],km4_splits_ranks[12 km],1))</f>
        <v>45</v>
      </c>
      <c r="AT53" s="49">
        <f>IF(km4_splits_ranks[[#This Row],[16 km]]="DNF","DNF",RANK(km4_splits_ranks[[#This Row],[16 km]],km4_splits_ranks[16 km],1))</f>
        <v>41</v>
      </c>
      <c r="AU53" s="49">
        <f>IF(km4_splits_ranks[[#This Row],[20 km]]="DNF","DNF",RANK(km4_splits_ranks[[#This Row],[20 km]],km4_splits_ranks[20 km],1))</f>
        <v>42</v>
      </c>
      <c r="AV53" s="49">
        <f>IF(km4_splits_ranks[[#This Row],[24 km]]="DNF","DNF",RANK(km4_splits_ranks[[#This Row],[24 km]],km4_splits_ranks[24 km],1))</f>
        <v>42</v>
      </c>
      <c r="AW53" s="49">
        <f>IF(km4_splits_ranks[[#This Row],[28 km]]="DNF","DNF",RANK(km4_splits_ranks[[#This Row],[28 km]],km4_splits_ranks[28 km],1))</f>
        <v>36</v>
      </c>
      <c r="AX53" s="49">
        <f>IF(km4_splits_ranks[[#This Row],[32 km]]="DNF","DNF",RANK(km4_splits_ranks[[#This Row],[32 km]],km4_splits_ranks[32 km],1))</f>
        <v>35</v>
      </c>
      <c r="AY53" s="49">
        <f>IF(km4_splits_ranks[[#This Row],[36 km]]="DNF","DNF",RANK(km4_splits_ranks[[#This Row],[36 km]],km4_splits_ranks[36 km],1))</f>
        <v>51</v>
      </c>
      <c r="AZ53" s="49">
        <f>IF(km4_splits_ranks[[#This Row],[40 km]]="DNF","DNF",RANK(km4_splits_ranks[[#This Row],[40 km]],km4_splits_ranks[40 km],1))</f>
        <v>48</v>
      </c>
      <c r="BA53" s="49">
        <f>IF(km4_splits_ranks[[#This Row],[42 km]]="DNF","DNF",RANK(km4_splits_ranks[[#This Row],[42 km]],km4_splits_ranks[42 km],1))</f>
        <v>48</v>
      </c>
    </row>
    <row r="54" spans="2:53" x14ac:dyDescent="0.2">
      <c r="B54" s="4">
        <f>laps_times[[#This Row],[poř]]</f>
        <v>49</v>
      </c>
      <c r="C54" s="1">
        <f>laps_times[[#This Row],[s.č.]]</f>
        <v>73</v>
      </c>
      <c r="D54" s="1" t="str">
        <f>laps_times[[#This Row],[jméno]]</f>
        <v>Kozák Pavel</v>
      </c>
      <c r="E54" s="2">
        <f>laps_times[[#This Row],[roč]]</f>
        <v>1973</v>
      </c>
      <c r="F54" s="2" t="str">
        <f>laps_times[[#This Row],[kat]]</f>
        <v>M3</v>
      </c>
      <c r="G54" s="2">
        <f>laps_times[[#This Row],[poř_kat]]</f>
        <v>21</v>
      </c>
      <c r="H54" s="1" t="str">
        <f>IF(ISBLANK(laps_times[[#This Row],[klub]]),"-",laps_times[[#This Row],[klub]])</f>
        <v>SK Stodola Roudné</v>
      </c>
      <c r="I54" s="6">
        <f>laps_times[[#This Row],[celk. čas]]</f>
        <v>0.14890891203703704</v>
      </c>
      <c r="J54" s="29">
        <f>SUM(laps_times[[#This Row],[1]:[6]])</f>
        <v>1.4502199074074074E-2</v>
      </c>
      <c r="K54" s="30">
        <f>SUM(laps_times[[#This Row],[7]:[12]])</f>
        <v>1.3252662037037038E-2</v>
      </c>
      <c r="L54" s="30">
        <f>SUM(laps_times[[#This Row],[13]:[18]])</f>
        <v>1.3181215277777778E-2</v>
      </c>
      <c r="M54" s="30">
        <f>SUM(laps_times[[#This Row],[19]:[24]])</f>
        <v>1.3391736111111113E-2</v>
      </c>
      <c r="N54" s="30">
        <f>SUM(laps_times[[#This Row],[25]:[30]])</f>
        <v>1.3446539351851852E-2</v>
      </c>
      <c r="O54" s="30">
        <f>SUM(laps_times[[#This Row],[31]:[36]])</f>
        <v>1.3812222222222222E-2</v>
      </c>
      <c r="P54" s="30">
        <f>SUM(laps_times[[#This Row],[37]:[42]])</f>
        <v>1.4148078703703704E-2</v>
      </c>
      <c r="Q54" s="30">
        <f>SUM(laps_times[[#This Row],[43]:[48]])</f>
        <v>1.4501493055555556E-2</v>
      </c>
      <c r="R54" s="30">
        <f>SUM(laps_times[[#This Row],[49]:[54]])</f>
        <v>1.4835763888888888E-2</v>
      </c>
      <c r="S54" s="30">
        <f>SUM(laps_times[[#This Row],[55]:[60]])</f>
        <v>1.5774884259259259E-2</v>
      </c>
      <c r="T54" s="31">
        <f>SUM(laps_times[[#This Row],[61]:[63]])</f>
        <v>8.0621180555555567E-3</v>
      </c>
      <c r="U54" s="45">
        <f>IF(km4_splits_ranks[[#This Row],[0 - 4 ]]="DNF","DNF",RANK(km4_splits_ranks[[#This Row],[0 - 4 ]],km4_splits_ranks[0 - 4 ],1))</f>
        <v>75</v>
      </c>
      <c r="V54" s="46">
        <f>IF(km4_splits_ranks[[#This Row],[4 - 8 ]]="DNF","DNF",RANK(km4_splits_ranks[[#This Row],[4 - 8 ]],km4_splits_ranks[4 - 8 ],1))</f>
        <v>50</v>
      </c>
      <c r="W54" s="46">
        <f>IF(km4_splits_ranks[[#This Row],[8 - 12 ]]="DNF","DNF",RANK(km4_splits_ranks[[#This Row],[8 - 12 ]],km4_splits_ranks[8 - 12 ],1))</f>
        <v>41</v>
      </c>
      <c r="X54" s="46">
        <f>IF(km4_splits_ranks[[#This Row],[12 - 16 ]]="DNF","DNF",RANK(km4_splits_ranks[[#This Row],[12 - 16 ]],km4_splits_ranks[12 - 16 ],1))</f>
        <v>47</v>
      </c>
      <c r="Y54" s="46">
        <f>IF(km4_splits_ranks[[#This Row],[16 -20 ]]="DNF","DNF",RANK(km4_splits_ranks[[#This Row],[16 -20 ]],km4_splits_ranks[16 -20 ],1))</f>
        <v>45</v>
      </c>
      <c r="Z54" s="46">
        <f>IF(km4_splits_ranks[[#This Row],[20 - 24 ]]="DNF","DNF",RANK(km4_splits_ranks[[#This Row],[20 - 24 ]],km4_splits_ranks[20 - 24 ],1))</f>
        <v>51</v>
      </c>
      <c r="AA54" s="46">
        <f>IF(km4_splits_ranks[[#This Row],[24 - 28 ]]="DNF","DNF",RANK(km4_splits_ranks[[#This Row],[24 - 28 ]],km4_splits_ranks[24 - 28 ],1))</f>
        <v>52</v>
      </c>
      <c r="AB54" s="46">
        <f>IF(km4_splits_ranks[[#This Row],[28 - 32 ]]="DNF","DNF",RANK(km4_splits_ranks[[#This Row],[28 - 32 ]],km4_splits_ranks[28 - 32 ],1))</f>
        <v>47</v>
      </c>
      <c r="AC54" s="46">
        <f>IF(km4_splits_ranks[[#This Row],[32 - 36 ]]="DNF","DNF",RANK(km4_splits_ranks[[#This Row],[32 - 36 ]],km4_splits_ranks[32 - 36 ],1))</f>
        <v>46</v>
      </c>
      <c r="AD54" s="46">
        <f>IF(km4_splits_ranks[[#This Row],[36 - 40 ]]="DNF","DNF",RANK(km4_splits_ranks[[#This Row],[36 - 40 ]],km4_splits_ranks[36 - 40 ],1))</f>
        <v>59</v>
      </c>
      <c r="AE54" s="47">
        <f>IF(km4_splits_ranks[[#This Row],[40 - 42 ]]="DNF","DNF",RANK(km4_splits_ranks[[#This Row],[40 - 42 ]],km4_splits_ranks[40 - 42 ],1))</f>
        <v>76</v>
      </c>
      <c r="AF54" s="22">
        <f>km4_splits_ranks[[#This Row],[0 - 4 ]]</f>
        <v>1.4502199074074074E-2</v>
      </c>
      <c r="AG54" s="18">
        <f>IF(km4_splits_ranks[[#This Row],[4 - 8 ]]="DNF","DNF",km4_splits_ranks[[#This Row],[4 km]]+km4_splits_ranks[[#This Row],[4 - 8 ]])</f>
        <v>2.7754861111111112E-2</v>
      </c>
      <c r="AH54" s="18">
        <f>IF(km4_splits_ranks[[#This Row],[8 - 12 ]]="DNF","DNF",km4_splits_ranks[[#This Row],[8 km]]+km4_splits_ranks[[#This Row],[8 - 12 ]])</f>
        <v>4.0936076388888888E-2</v>
      </c>
      <c r="AI54" s="18">
        <f>IF(km4_splits_ranks[[#This Row],[12 - 16 ]]="DNF","DNF",km4_splits_ranks[[#This Row],[12 km]]+km4_splits_ranks[[#This Row],[12 - 16 ]])</f>
        <v>5.4327812500000003E-2</v>
      </c>
      <c r="AJ54" s="18">
        <f>IF(km4_splits_ranks[[#This Row],[16 -20 ]]="DNF","DNF",km4_splits_ranks[[#This Row],[16 km]]+km4_splits_ranks[[#This Row],[16 -20 ]])</f>
        <v>6.777435185185185E-2</v>
      </c>
      <c r="AK54" s="18">
        <f>IF(km4_splits_ranks[[#This Row],[20 - 24 ]]="DNF","DNF",km4_splits_ranks[[#This Row],[20 km]]+km4_splits_ranks[[#This Row],[20 - 24 ]])</f>
        <v>8.1586574074074075E-2</v>
      </c>
      <c r="AL54" s="18">
        <f>IF(km4_splits_ranks[[#This Row],[24 - 28 ]]="DNF","DNF",km4_splits_ranks[[#This Row],[24 km]]+km4_splits_ranks[[#This Row],[24 - 28 ]])</f>
        <v>9.5734652777777776E-2</v>
      </c>
      <c r="AM54" s="18">
        <f>IF(km4_splits_ranks[[#This Row],[28 - 32 ]]="DNF","DNF",km4_splits_ranks[[#This Row],[28 km]]+km4_splits_ranks[[#This Row],[28 - 32 ]])</f>
        <v>0.11023614583333333</v>
      </c>
      <c r="AN54" s="18">
        <f>IF(km4_splits_ranks[[#This Row],[32 - 36 ]]="DNF","DNF",km4_splits_ranks[[#This Row],[32 km]]+km4_splits_ranks[[#This Row],[32 - 36 ]])</f>
        <v>0.12507190972222221</v>
      </c>
      <c r="AO54" s="18">
        <f>IF(km4_splits_ranks[[#This Row],[36 - 40 ]]="DNF","DNF",km4_splits_ranks[[#This Row],[36 km]]+km4_splits_ranks[[#This Row],[36 - 40 ]])</f>
        <v>0.14084679398148148</v>
      </c>
      <c r="AP54" s="23">
        <f>IF(km4_splits_ranks[[#This Row],[40 - 42 ]]="DNF","DNF",km4_splits_ranks[[#This Row],[40 km]]+km4_splits_ranks[[#This Row],[40 - 42 ]])</f>
        <v>0.14890891203703704</v>
      </c>
      <c r="AQ54" s="48">
        <f>IF(km4_splits_ranks[[#This Row],[4 km]]="DNF","DNF",RANK(km4_splits_ranks[[#This Row],[4 km]],km4_splits_ranks[4 km],1))</f>
        <v>75</v>
      </c>
      <c r="AR54" s="49">
        <f>IF(km4_splits_ranks[[#This Row],[8 km]]="DNF","DNF",RANK(km4_splits_ranks[[#This Row],[8 km]],km4_splits_ranks[8 km],1))</f>
        <v>53</v>
      </c>
      <c r="AS54" s="49">
        <f>IF(km4_splits_ranks[[#This Row],[12 km]]="DNF","DNF",RANK(km4_splits_ranks[[#This Row],[12 km]],km4_splits_ranks[12 km],1))</f>
        <v>52</v>
      </c>
      <c r="AT54" s="49">
        <f>IF(km4_splits_ranks[[#This Row],[16 km]]="DNF","DNF",RANK(km4_splits_ranks[[#This Row],[16 km]],km4_splits_ranks[16 km],1))</f>
        <v>53</v>
      </c>
      <c r="AU54" s="49">
        <f>IF(km4_splits_ranks[[#This Row],[20 km]]="DNF","DNF",RANK(km4_splits_ranks[[#This Row],[20 km]],km4_splits_ranks[20 km],1))</f>
        <v>49</v>
      </c>
      <c r="AV54" s="49">
        <f>IF(km4_splits_ranks[[#This Row],[24 km]]="DNF","DNF",RANK(km4_splits_ranks[[#This Row],[24 km]],km4_splits_ranks[24 km],1))</f>
        <v>50</v>
      </c>
      <c r="AW54" s="49">
        <f>IF(km4_splits_ranks[[#This Row],[28 km]]="DNF","DNF",RANK(km4_splits_ranks[[#This Row],[28 km]],km4_splits_ranks[28 km],1))</f>
        <v>51</v>
      </c>
      <c r="AX54" s="49">
        <f>IF(km4_splits_ranks[[#This Row],[32 km]]="DNF","DNF",RANK(km4_splits_ranks[[#This Row],[32 km]],km4_splits_ranks[32 km],1))</f>
        <v>49</v>
      </c>
      <c r="AY54" s="49">
        <f>IF(km4_splits_ranks[[#This Row],[36 km]]="DNF","DNF",RANK(km4_splits_ranks[[#This Row],[36 km]],km4_splits_ranks[36 km],1))</f>
        <v>50</v>
      </c>
      <c r="AZ54" s="49">
        <f>IF(km4_splits_ranks[[#This Row],[40 km]]="DNF","DNF",RANK(km4_splits_ranks[[#This Row],[40 km]],km4_splits_ranks[40 km],1))</f>
        <v>49</v>
      </c>
      <c r="BA54" s="49">
        <f>IF(km4_splits_ranks[[#This Row],[42 km]]="DNF","DNF",RANK(km4_splits_ranks[[#This Row],[42 km]],km4_splits_ranks[42 km],1))</f>
        <v>49</v>
      </c>
    </row>
    <row r="55" spans="2:53" x14ac:dyDescent="0.2">
      <c r="B55" s="4">
        <f>laps_times[[#This Row],[poř]]</f>
        <v>50</v>
      </c>
      <c r="C55" s="1">
        <f>laps_times[[#This Row],[s.č.]]</f>
        <v>69</v>
      </c>
      <c r="D55" s="1" t="str">
        <f>laps_times[[#This Row],[jméno]]</f>
        <v>Kolář Ivan</v>
      </c>
      <c r="E55" s="2">
        <f>laps_times[[#This Row],[roč]]</f>
        <v>1963</v>
      </c>
      <c r="F55" s="2" t="str">
        <f>laps_times[[#This Row],[kat]]</f>
        <v>M4</v>
      </c>
      <c r="G55" s="2">
        <f>laps_times[[#This Row],[poř_kat]]</f>
        <v>6</v>
      </c>
      <c r="H55" s="1" t="str">
        <f>IF(ISBLANK(laps_times[[#This Row],[klub]]),"-",laps_times[[#This Row],[klub]])</f>
        <v>-</v>
      </c>
      <c r="I55" s="6">
        <f>laps_times[[#This Row],[celk. čas]]</f>
        <v>0.14905634259259259</v>
      </c>
      <c r="J55" s="29">
        <f>SUM(laps_times[[#This Row],[1]:[6]])</f>
        <v>1.3091909722222222E-2</v>
      </c>
      <c r="K55" s="30">
        <f>SUM(laps_times[[#This Row],[7]:[12]])</f>
        <v>1.2863402777777779E-2</v>
      </c>
      <c r="L55" s="30">
        <f>SUM(laps_times[[#This Row],[13]:[18]])</f>
        <v>1.331025462962963E-2</v>
      </c>
      <c r="M55" s="30">
        <f>SUM(laps_times[[#This Row],[19]:[24]])</f>
        <v>1.3221863425925927E-2</v>
      </c>
      <c r="N55" s="30">
        <f>SUM(laps_times[[#This Row],[25]:[30]])</f>
        <v>1.3285787037037037E-2</v>
      </c>
      <c r="O55" s="30">
        <f>SUM(laps_times[[#This Row],[31]:[36]])</f>
        <v>1.3530023148148147E-2</v>
      </c>
      <c r="P55" s="30">
        <f>SUM(laps_times[[#This Row],[37]:[42]])</f>
        <v>1.3999178240740741E-2</v>
      </c>
      <c r="Q55" s="30">
        <f>SUM(laps_times[[#This Row],[43]:[48]])</f>
        <v>1.5236342592592591E-2</v>
      </c>
      <c r="R55" s="30">
        <f>SUM(laps_times[[#This Row],[49]:[54]])</f>
        <v>1.6066678240740741E-2</v>
      </c>
      <c r="S55" s="30">
        <f>SUM(laps_times[[#This Row],[55]:[60]])</f>
        <v>1.6578495370370372E-2</v>
      </c>
      <c r="T55" s="31">
        <f>SUM(laps_times[[#This Row],[61]:[63]])</f>
        <v>7.8724074074074078E-3</v>
      </c>
      <c r="U55" s="45">
        <f>IF(km4_splits_ranks[[#This Row],[0 - 4 ]]="DNF","DNF",RANK(km4_splits_ranks[[#This Row],[0 - 4 ]],km4_splits_ranks[0 - 4 ],1))</f>
        <v>35</v>
      </c>
      <c r="V55" s="46">
        <f>IF(km4_splits_ranks[[#This Row],[4 - 8 ]]="DNF","DNF",RANK(km4_splits_ranks[[#This Row],[4 - 8 ]],km4_splits_ranks[4 - 8 ],1))</f>
        <v>38</v>
      </c>
      <c r="W55" s="46">
        <f>IF(km4_splits_ranks[[#This Row],[8 - 12 ]]="DNF","DNF",RANK(km4_splits_ranks[[#This Row],[8 - 12 ]],km4_splits_ranks[8 - 12 ],1))</f>
        <v>48</v>
      </c>
      <c r="X55" s="46">
        <f>IF(km4_splits_ranks[[#This Row],[12 - 16 ]]="DNF","DNF",RANK(km4_splits_ranks[[#This Row],[12 - 16 ]],km4_splits_ranks[12 - 16 ],1))</f>
        <v>42</v>
      </c>
      <c r="Y55" s="46">
        <f>IF(km4_splits_ranks[[#This Row],[16 -20 ]]="DNF","DNF",RANK(km4_splits_ranks[[#This Row],[16 -20 ]],km4_splits_ranks[16 -20 ],1))</f>
        <v>42</v>
      </c>
      <c r="Z55" s="46">
        <f>IF(km4_splits_ranks[[#This Row],[20 - 24 ]]="DNF","DNF",RANK(km4_splits_ranks[[#This Row],[20 - 24 ]],km4_splits_ranks[20 - 24 ],1))</f>
        <v>42</v>
      </c>
      <c r="AA55" s="46">
        <f>IF(km4_splits_ranks[[#This Row],[24 - 28 ]]="DNF","DNF",RANK(km4_splits_ranks[[#This Row],[24 - 28 ]],km4_splits_ranks[24 - 28 ],1))</f>
        <v>49</v>
      </c>
      <c r="AB55" s="46">
        <f>IF(km4_splits_ranks[[#This Row],[28 - 32 ]]="DNF","DNF",RANK(km4_splits_ranks[[#This Row],[28 - 32 ]],km4_splits_ranks[28 - 32 ],1))</f>
        <v>68</v>
      </c>
      <c r="AC55" s="46">
        <f>IF(km4_splits_ranks[[#This Row],[32 - 36 ]]="DNF","DNF",RANK(km4_splits_ranks[[#This Row],[32 - 36 ]],km4_splits_ranks[32 - 36 ],1))</f>
        <v>69</v>
      </c>
      <c r="AD55" s="46">
        <f>IF(km4_splits_ranks[[#This Row],[36 - 40 ]]="DNF","DNF",RANK(km4_splits_ranks[[#This Row],[36 - 40 ]],km4_splits_ranks[36 - 40 ],1))</f>
        <v>77</v>
      </c>
      <c r="AE55" s="47">
        <f>IF(km4_splits_ranks[[#This Row],[40 - 42 ]]="DNF","DNF",RANK(km4_splits_ranks[[#This Row],[40 - 42 ]],km4_splits_ranks[40 - 42 ],1))</f>
        <v>68</v>
      </c>
      <c r="AF55" s="22">
        <f>km4_splits_ranks[[#This Row],[0 - 4 ]]</f>
        <v>1.3091909722222222E-2</v>
      </c>
      <c r="AG55" s="18">
        <f>IF(km4_splits_ranks[[#This Row],[4 - 8 ]]="DNF","DNF",km4_splits_ranks[[#This Row],[4 km]]+km4_splits_ranks[[#This Row],[4 - 8 ]])</f>
        <v>2.5955312500000001E-2</v>
      </c>
      <c r="AH55" s="18">
        <f>IF(km4_splits_ranks[[#This Row],[8 - 12 ]]="DNF","DNF",km4_splits_ranks[[#This Row],[8 km]]+km4_splits_ranks[[#This Row],[8 - 12 ]])</f>
        <v>3.9265567129629628E-2</v>
      </c>
      <c r="AI55" s="18">
        <f>IF(km4_splits_ranks[[#This Row],[12 - 16 ]]="DNF","DNF",km4_splits_ranks[[#This Row],[12 km]]+km4_splits_ranks[[#This Row],[12 - 16 ]])</f>
        <v>5.2487430555555555E-2</v>
      </c>
      <c r="AJ55" s="18">
        <f>IF(km4_splits_ranks[[#This Row],[16 -20 ]]="DNF","DNF",km4_splits_ranks[[#This Row],[16 km]]+km4_splits_ranks[[#This Row],[16 -20 ]])</f>
        <v>6.5773217592592595E-2</v>
      </c>
      <c r="AK55" s="18">
        <f>IF(km4_splits_ranks[[#This Row],[20 - 24 ]]="DNF","DNF",km4_splits_ranks[[#This Row],[20 km]]+km4_splits_ranks[[#This Row],[20 - 24 ]])</f>
        <v>7.9303240740740744E-2</v>
      </c>
      <c r="AL55" s="18">
        <f>IF(km4_splits_ranks[[#This Row],[24 - 28 ]]="DNF","DNF",km4_splits_ranks[[#This Row],[24 km]]+km4_splits_ranks[[#This Row],[24 - 28 ]])</f>
        <v>9.3302418981481478E-2</v>
      </c>
      <c r="AM55" s="18">
        <f>IF(km4_splits_ranks[[#This Row],[28 - 32 ]]="DNF","DNF",km4_splits_ranks[[#This Row],[28 km]]+km4_splits_ranks[[#This Row],[28 - 32 ]])</f>
        <v>0.10853876157407406</v>
      </c>
      <c r="AN55" s="18">
        <f>IF(km4_splits_ranks[[#This Row],[32 - 36 ]]="DNF","DNF",km4_splits_ranks[[#This Row],[32 km]]+km4_splits_ranks[[#This Row],[32 - 36 ]])</f>
        <v>0.12460543981481481</v>
      </c>
      <c r="AO55" s="18">
        <f>IF(km4_splits_ranks[[#This Row],[36 - 40 ]]="DNF","DNF",km4_splits_ranks[[#This Row],[36 km]]+km4_splits_ranks[[#This Row],[36 - 40 ]])</f>
        <v>0.14118393518518518</v>
      </c>
      <c r="AP55" s="23">
        <f>IF(km4_splits_ranks[[#This Row],[40 - 42 ]]="DNF","DNF",km4_splits_ranks[[#This Row],[40 km]]+km4_splits_ranks[[#This Row],[40 - 42 ]])</f>
        <v>0.14905634259259259</v>
      </c>
      <c r="AQ55" s="48">
        <f>IF(km4_splits_ranks[[#This Row],[4 km]]="DNF","DNF",RANK(km4_splits_ranks[[#This Row],[4 km]],km4_splits_ranks[4 km],1))</f>
        <v>35</v>
      </c>
      <c r="AR55" s="49">
        <f>IF(km4_splits_ranks[[#This Row],[8 km]]="DNF","DNF",RANK(km4_splits_ranks[[#This Row],[8 km]],km4_splits_ranks[8 km],1))</f>
        <v>35</v>
      </c>
      <c r="AS55" s="49">
        <f>IF(km4_splits_ranks[[#This Row],[12 km]]="DNF","DNF",RANK(km4_splits_ranks[[#This Row],[12 km]],km4_splits_ranks[12 km],1))</f>
        <v>39</v>
      </c>
      <c r="AT55" s="49">
        <f>IF(km4_splits_ranks[[#This Row],[16 km]]="DNF","DNF",RANK(km4_splits_ranks[[#This Row],[16 km]],km4_splits_ranks[16 km],1))</f>
        <v>37</v>
      </c>
      <c r="AU55" s="49">
        <f>IF(km4_splits_ranks[[#This Row],[20 km]]="DNF","DNF",RANK(km4_splits_ranks[[#This Row],[20 km]],km4_splits_ranks[20 km],1))</f>
        <v>37</v>
      </c>
      <c r="AV55" s="49">
        <f>IF(km4_splits_ranks[[#This Row],[24 km]]="DNF","DNF",RANK(km4_splits_ranks[[#This Row],[24 km]],km4_splits_ranks[24 km],1))</f>
        <v>37</v>
      </c>
      <c r="AW55" s="49">
        <f>IF(km4_splits_ranks[[#This Row],[28 km]]="DNF","DNF",RANK(km4_splits_ranks[[#This Row],[28 km]],km4_splits_ranks[28 km],1))</f>
        <v>42</v>
      </c>
      <c r="AX55" s="49">
        <f>IF(km4_splits_ranks[[#This Row],[32 km]]="DNF","DNF",RANK(km4_splits_ranks[[#This Row],[32 km]],km4_splits_ranks[32 km],1))</f>
        <v>46</v>
      </c>
      <c r="AY55" s="49">
        <f>IF(km4_splits_ranks[[#This Row],[36 km]]="DNF","DNF",RANK(km4_splits_ranks[[#This Row],[36 km]],km4_splits_ranks[36 km],1))</f>
        <v>46</v>
      </c>
      <c r="AZ55" s="49">
        <f>IF(km4_splits_ranks[[#This Row],[40 km]]="DNF","DNF",RANK(km4_splits_ranks[[#This Row],[40 km]],km4_splits_ranks[40 km],1))</f>
        <v>50</v>
      </c>
      <c r="BA55" s="49">
        <f>IF(km4_splits_ranks[[#This Row],[42 km]]="DNF","DNF",RANK(km4_splits_ranks[[#This Row],[42 km]],km4_splits_ranks[42 km],1))</f>
        <v>50</v>
      </c>
    </row>
    <row r="56" spans="2:53" x14ac:dyDescent="0.2">
      <c r="B56" s="4">
        <f>laps_times[[#This Row],[poř]]</f>
        <v>51</v>
      </c>
      <c r="C56" s="1">
        <f>laps_times[[#This Row],[s.č.]]</f>
        <v>129</v>
      </c>
      <c r="D56" s="1" t="str">
        <f>laps_times[[#This Row],[jméno]]</f>
        <v>Kohoutová Věra</v>
      </c>
      <c r="E56" s="2">
        <f>laps_times[[#This Row],[roč]]</f>
        <v>1967</v>
      </c>
      <c r="F56" s="2" t="str">
        <f>laps_times[[#This Row],[kat]]</f>
        <v>Z2</v>
      </c>
      <c r="G56" s="2">
        <f>laps_times[[#This Row],[poř_kat]]</f>
        <v>3</v>
      </c>
      <c r="H56" s="1" t="str">
        <f>IF(ISBLANK(laps_times[[#This Row],[klub]]),"-",laps_times[[#This Row],[klub]])</f>
        <v>Trailpoint</v>
      </c>
      <c r="I56" s="6">
        <f>laps_times[[#This Row],[celk. čas]]</f>
        <v>0.1495071875</v>
      </c>
      <c r="J56" s="29">
        <f>SUM(laps_times[[#This Row],[1]:[6]])</f>
        <v>1.4296423611111112E-2</v>
      </c>
      <c r="K56" s="30">
        <f>SUM(laps_times[[#This Row],[7]:[12]])</f>
        <v>1.3509120370370369E-2</v>
      </c>
      <c r="L56" s="30">
        <f>SUM(laps_times[[#This Row],[13]:[18]])</f>
        <v>1.4036377314814816E-2</v>
      </c>
      <c r="M56" s="30">
        <f>SUM(laps_times[[#This Row],[19]:[24]])</f>
        <v>1.3530486111111111E-2</v>
      </c>
      <c r="N56" s="30">
        <f>SUM(laps_times[[#This Row],[25]:[30]])</f>
        <v>1.3906724537037037E-2</v>
      </c>
      <c r="O56" s="30">
        <f>SUM(laps_times[[#This Row],[31]:[36]])</f>
        <v>1.4133819444444444E-2</v>
      </c>
      <c r="P56" s="30">
        <f>SUM(laps_times[[#This Row],[37]:[42]])</f>
        <v>1.4167106481481482E-2</v>
      </c>
      <c r="Q56" s="30">
        <f>SUM(laps_times[[#This Row],[43]:[48]])</f>
        <v>1.4696967592592591E-2</v>
      </c>
      <c r="R56" s="30">
        <f>SUM(laps_times[[#This Row],[49]:[54]])</f>
        <v>1.4971388888888888E-2</v>
      </c>
      <c r="S56" s="30">
        <f>SUM(laps_times[[#This Row],[55]:[60]])</f>
        <v>1.4960092592592591E-2</v>
      </c>
      <c r="T56" s="31">
        <f>SUM(laps_times[[#This Row],[61]:[63]])</f>
        <v>7.2986805555555548E-3</v>
      </c>
      <c r="U56" s="45">
        <f>IF(km4_splits_ranks[[#This Row],[0 - 4 ]]="DNF","DNF",RANK(km4_splits_ranks[[#This Row],[0 - 4 ]],km4_splits_ranks[0 - 4 ],1))</f>
        <v>60</v>
      </c>
      <c r="V56" s="46">
        <f>IF(km4_splits_ranks[[#This Row],[4 - 8 ]]="DNF","DNF",RANK(km4_splits_ranks[[#This Row],[4 - 8 ]],km4_splits_ranks[4 - 8 ],1))</f>
        <v>60</v>
      </c>
      <c r="W56" s="46">
        <f>IF(km4_splits_ranks[[#This Row],[8 - 12 ]]="DNF","DNF",RANK(km4_splits_ranks[[#This Row],[8 - 12 ]],km4_splits_ranks[8 - 12 ],1))</f>
        <v>69</v>
      </c>
      <c r="X56" s="46">
        <f>IF(km4_splits_ranks[[#This Row],[12 - 16 ]]="DNF","DNF",RANK(km4_splits_ranks[[#This Row],[12 - 16 ]],km4_splits_ranks[12 - 16 ],1))</f>
        <v>53</v>
      </c>
      <c r="Y56" s="46">
        <f>IF(km4_splits_ranks[[#This Row],[16 -20 ]]="DNF","DNF",RANK(km4_splits_ranks[[#This Row],[16 -20 ]],km4_splits_ranks[16 -20 ],1))</f>
        <v>60</v>
      </c>
      <c r="Z56" s="46">
        <f>IF(km4_splits_ranks[[#This Row],[20 - 24 ]]="DNF","DNF",RANK(km4_splits_ranks[[#This Row],[20 - 24 ]],km4_splits_ranks[20 - 24 ],1))</f>
        <v>57</v>
      </c>
      <c r="AA56" s="46">
        <f>IF(km4_splits_ranks[[#This Row],[24 - 28 ]]="DNF","DNF",RANK(km4_splits_ranks[[#This Row],[24 - 28 ]],km4_splits_ranks[24 - 28 ],1))</f>
        <v>53</v>
      </c>
      <c r="AB56" s="46">
        <f>IF(km4_splits_ranks[[#This Row],[28 - 32 ]]="DNF","DNF",RANK(km4_splits_ranks[[#This Row],[28 - 32 ]],km4_splits_ranks[28 - 32 ],1))</f>
        <v>50</v>
      </c>
      <c r="AC56" s="46">
        <f>IF(km4_splits_ranks[[#This Row],[32 - 36 ]]="DNF","DNF",RANK(km4_splits_ranks[[#This Row],[32 - 36 ]],km4_splits_ranks[32 - 36 ],1))</f>
        <v>49</v>
      </c>
      <c r="AD56" s="46">
        <f>IF(km4_splits_ranks[[#This Row],[36 - 40 ]]="DNF","DNF",RANK(km4_splits_ranks[[#This Row],[36 - 40 ]],km4_splits_ranks[36 - 40 ],1))</f>
        <v>45</v>
      </c>
      <c r="AE56" s="47">
        <f>IF(km4_splits_ranks[[#This Row],[40 - 42 ]]="DNF","DNF",RANK(km4_splits_ranks[[#This Row],[40 - 42 ]],km4_splits_ranks[40 - 42 ],1))</f>
        <v>47</v>
      </c>
      <c r="AF56" s="22">
        <f>km4_splits_ranks[[#This Row],[0 - 4 ]]</f>
        <v>1.4296423611111112E-2</v>
      </c>
      <c r="AG56" s="18">
        <f>IF(km4_splits_ranks[[#This Row],[4 - 8 ]]="DNF","DNF",km4_splits_ranks[[#This Row],[4 km]]+km4_splits_ranks[[#This Row],[4 - 8 ]])</f>
        <v>2.7805543981481481E-2</v>
      </c>
      <c r="AH56" s="18">
        <f>IF(km4_splits_ranks[[#This Row],[8 - 12 ]]="DNF","DNF",km4_splits_ranks[[#This Row],[8 km]]+km4_splits_ranks[[#This Row],[8 - 12 ]])</f>
        <v>4.1841921296296297E-2</v>
      </c>
      <c r="AI56" s="18">
        <f>IF(km4_splits_ranks[[#This Row],[12 - 16 ]]="DNF","DNF",km4_splits_ranks[[#This Row],[12 km]]+km4_splits_ranks[[#This Row],[12 - 16 ]])</f>
        <v>5.5372407407407412E-2</v>
      </c>
      <c r="AJ56" s="18">
        <f>IF(km4_splits_ranks[[#This Row],[16 -20 ]]="DNF","DNF",km4_splits_ranks[[#This Row],[16 km]]+km4_splits_ranks[[#This Row],[16 -20 ]])</f>
        <v>6.9279131944444447E-2</v>
      </c>
      <c r="AK56" s="18">
        <f>IF(km4_splits_ranks[[#This Row],[20 - 24 ]]="DNF","DNF",km4_splits_ranks[[#This Row],[20 km]]+km4_splits_ranks[[#This Row],[20 - 24 ]])</f>
        <v>8.3412951388888892E-2</v>
      </c>
      <c r="AL56" s="18">
        <f>IF(km4_splits_ranks[[#This Row],[24 - 28 ]]="DNF","DNF",km4_splits_ranks[[#This Row],[24 km]]+km4_splits_ranks[[#This Row],[24 - 28 ]])</f>
        <v>9.7580057870370371E-2</v>
      </c>
      <c r="AM56" s="18">
        <f>IF(km4_splits_ranks[[#This Row],[28 - 32 ]]="DNF","DNF",km4_splits_ranks[[#This Row],[28 km]]+km4_splits_ranks[[#This Row],[28 - 32 ]])</f>
        <v>0.11227702546296296</v>
      </c>
      <c r="AN56" s="18">
        <f>IF(km4_splits_ranks[[#This Row],[32 - 36 ]]="DNF","DNF",km4_splits_ranks[[#This Row],[32 km]]+km4_splits_ranks[[#This Row],[32 - 36 ]])</f>
        <v>0.12724841435185186</v>
      </c>
      <c r="AO56" s="18">
        <f>IF(km4_splits_ranks[[#This Row],[36 - 40 ]]="DNF","DNF",km4_splits_ranks[[#This Row],[36 km]]+km4_splits_ranks[[#This Row],[36 - 40 ]])</f>
        <v>0.14220850694444445</v>
      </c>
      <c r="AP56" s="23">
        <f>IF(km4_splits_ranks[[#This Row],[40 - 42 ]]="DNF","DNF",km4_splits_ranks[[#This Row],[40 km]]+km4_splits_ranks[[#This Row],[40 - 42 ]])</f>
        <v>0.1495071875</v>
      </c>
      <c r="AQ56" s="48">
        <f>IF(km4_splits_ranks[[#This Row],[4 km]]="DNF","DNF",RANK(km4_splits_ranks[[#This Row],[4 km]],km4_splits_ranks[4 km],1))</f>
        <v>60</v>
      </c>
      <c r="AR56" s="49">
        <f>IF(km4_splits_ranks[[#This Row],[8 km]]="DNF","DNF",RANK(km4_splits_ranks[[#This Row],[8 km]],km4_splits_ranks[8 km],1))</f>
        <v>61</v>
      </c>
      <c r="AS56" s="49">
        <f>IF(km4_splits_ranks[[#This Row],[12 km]]="DNF","DNF",RANK(km4_splits_ranks[[#This Row],[12 km]],km4_splits_ranks[12 km],1))</f>
        <v>66</v>
      </c>
      <c r="AT56" s="49">
        <f>IF(km4_splits_ranks[[#This Row],[16 km]]="DNF","DNF",RANK(km4_splits_ranks[[#This Row],[16 km]],km4_splits_ranks[16 km],1))</f>
        <v>64</v>
      </c>
      <c r="AU56" s="49">
        <f>IF(km4_splits_ranks[[#This Row],[20 km]]="DNF","DNF",RANK(km4_splits_ranks[[#This Row],[20 km]],km4_splits_ranks[20 km],1))</f>
        <v>62</v>
      </c>
      <c r="AV56" s="49">
        <f>IF(km4_splits_ranks[[#This Row],[24 km]]="DNF","DNF",RANK(km4_splits_ranks[[#This Row],[24 km]],km4_splits_ranks[24 km],1))</f>
        <v>61</v>
      </c>
      <c r="AW56" s="49">
        <f>IF(km4_splits_ranks[[#This Row],[28 km]]="DNF","DNF",RANK(km4_splits_ranks[[#This Row],[28 km]],km4_splits_ranks[28 km],1))</f>
        <v>58</v>
      </c>
      <c r="AX56" s="49">
        <f>IF(km4_splits_ranks[[#This Row],[32 km]]="DNF","DNF",RANK(km4_splits_ranks[[#This Row],[32 km]],km4_splits_ranks[32 km],1))</f>
        <v>58</v>
      </c>
      <c r="AY56" s="49">
        <f>IF(km4_splits_ranks[[#This Row],[36 km]]="DNF","DNF",RANK(km4_splits_ranks[[#This Row],[36 km]],km4_splits_ranks[36 km],1))</f>
        <v>54</v>
      </c>
      <c r="AZ56" s="49">
        <f>IF(km4_splits_ranks[[#This Row],[40 km]]="DNF","DNF",RANK(km4_splits_ranks[[#This Row],[40 km]],km4_splits_ranks[40 km],1))</f>
        <v>53</v>
      </c>
      <c r="BA56" s="49">
        <f>IF(km4_splits_ranks[[#This Row],[42 km]]="DNF","DNF",RANK(km4_splits_ranks[[#This Row],[42 km]],km4_splits_ranks[42 km],1))</f>
        <v>51</v>
      </c>
    </row>
    <row r="57" spans="2:53" x14ac:dyDescent="0.2">
      <c r="B57" s="4">
        <f>laps_times[[#This Row],[poř]]</f>
        <v>52</v>
      </c>
      <c r="C57" s="1">
        <f>laps_times[[#This Row],[s.č.]]</f>
        <v>26</v>
      </c>
      <c r="D57" s="1" t="str">
        <f>laps_times[[#This Row],[jméno]]</f>
        <v>Průša Miroslav</v>
      </c>
      <c r="E57" s="2">
        <f>laps_times[[#This Row],[roč]]</f>
        <v>1987</v>
      </c>
      <c r="F57" s="2" t="str">
        <f>laps_times[[#This Row],[kat]]</f>
        <v>M1</v>
      </c>
      <c r="G57" s="2">
        <f>laps_times[[#This Row],[poř_kat]]</f>
        <v>3</v>
      </c>
      <c r="H57" s="1" t="str">
        <f>IF(ISBLANK(laps_times[[#This Row],[klub]]),"-",laps_times[[#This Row],[klub]])</f>
        <v>Dynín</v>
      </c>
      <c r="I57" s="6">
        <f>laps_times[[#This Row],[celk. čas]]</f>
        <v>0.14987458333333334</v>
      </c>
      <c r="J57" s="29">
        <f>SUM(laps_times[[#This Row],[1]:[6]])</f>
        <v>1.4283750000000001E-2</v>
      </c>
      <c r="K57" s="30">
        <f>SUM(laps_times[[#This Row],[7]:[12]])</f>
        <v>1.3335613425925926E-2</v>
      </c>
      <c r="L57" s="30">
        <f>SUM(laps_times[[#This Row],[13]:[18]])</f>
        <v>1.288152777777778E-2</v>
      </c>
      <c r="M57" s="30">
        <f>SUM(laps_times[[#This Row],[19]:[24]])</f>
        <v>1.3166712962962965E-2</v>
      </c>
      <c r="N57" s="30">
        <f>SUM(laps_times[[#This Row],[25]:[30]])</f>
        <v>1.3680208333333334E-2</v>
      </c>
      <c r="O57" s="30">
        <f>SUM(laps_times[[#This Row],[31]:[36]])</f>
        <v>1.4138495370370371E-2</v>
      </c>
      <c r="P57" s="30">
        <f>SUM(laps_times[[#This Row],[37]:[42]])</f>
        <v>1.4233252314814813E-2</v>
      </c>
      <c r="Q57" s="30">
        <f>SUM(laps_times[[#This Row],[43]:[48]])</f>
        <v>1.4780115740740739E-2</v>
      </c>
      <c r="R57" s="30">
        <f>SUM(laps_times[[#This Row],[49]:[54]])</f>
        <v>1.5279652777777776E-2</v>
      </c>
      <c r="S57" s="30">
        <f>SUM(laps_times[[#This Row],[55]:[60]])</f>
        <v>1.6187291666666666E-2</v>
      </c>
      <c r="T57" s="31">
        <f>SUM(laps_times[[#This Row],[61]:[63]])</f>
        <v>7.9079629629629639E-3</v>
      </c>
      <c r="U57" s="45">
        <f>IF(km4_splits_ranks[[#This Row],[0 - 4 ]]="DNF","DNF",RANK(km4_splits_ranks[[#This Row],[0 - 4 ]],km4_splits_ranks[0 - 4 ],1))</f>
        <v>57</v>
      </c>
      <c r="V57" s="46">
        <f>IF(km4_splits_ranks[[#This Row],[4 - 8 ]]="DNF","DNF",RANK(km4_splits_ranks[[#This Row],[4 - 8 ]],km4_splits_ranks[4 - 8 ],1))</f>
        <v>53</v>
      </c>
      <c r="W57" s="46">
        <f>IF(km4_splits_ranks[[#This Row],[8 - 12 ]]="DNF","DNF",RANK(km4_splits_ranks[[#This Row],[8 - 12 ]],km4_splits_ranks[8 - 12 ],1))</f>
        <v>34</v>
      </c>
      <c r="X57" s="46">
        <f>IF(km4_splits_ranks[[#This Row],[12 - 16 ]]="DNF","DNF",RANK(km4_splits_ranks[[#This Row],[12 - 16 ]],km4_splits_ranks[12 - 16 ],1))</f>
        <v>39</v>
      </c>
      <c r="Y57" s="46">
        <f>IF(km4_splits_ranks[[#This Row],[16 -20 ]]="DNF","DNF",RANK(km4_splits_ranks[[#This Row],[16 -20 ]],km4_splits_ranks[16 -20 ],1))</f>
        <v>55</v>
      </c>
      <c r="Z57" s="46">
        <f>IF(km4_splits_ranks[[#This Row],[20 - 24 ]]="DNF","DNF",RANK(km4_splits_ranks[[#This Row],[20 - 24 ]],km4_splits_ranks[20 - 24 ],1))</f>
        <v>58</v>
      </c>
      <c r="AA57" s="46">
        <f>IF(km4_splits_ranks[[#This Row],[24 - 28 ]]="DNF","DNF",RANK(km4_splits_ranks[[#This Row],[24 - 28 ]],km4_splits_ranks[24 - 28 ],1))</f>
        <v>55</v>
      </c>
      <c r="AB57" s="46">
        <f>IF(km4_splits_ranks[[#This Row],[28 - 32 ]]="DNF","DNF",RANK(km4_splits_ranks[[#This Row],[28 - 32 ]],km4_splits_ranks[28 - 32 ],1))</f>
        <v>53</v>
      </c>
      <c r="AC57" s="46">
        <f>IF(km4_splits_ranks[[#This Row],[32 - 36 ]]="DNF","DNF",RANK(km4_splits_ranks[[#This Row],[32 - 36 ]],km4_splits_ranks[32 - 36 ],1))</f>
        <v>58</v>
      </c>
      <c r="AD57" s="46">
        <f>IF(km4_splits_ranks[[#This Row],[36 - 40 ]]="DNF","DNF",RANK(km4_splits_ranks[[#This Row],[36 - 40 ]],km4_splits_ranks[36 - 40 ],1))</f>
        <v>67</v>
      </c>
      <c r="AE57" s="47">
        <f>IF(km4_splits_ranks[[#This Row],[40 - 42 ]]="DNF","DNF",RANK(km4_splits_ranks[[#This Row],[40 - 42 ]],km4_splits_ranks[40 - 42 ],1))</f>
        <v>69</v>
      </c>
      <c r="AF57" s="22">
        <f>km4_splits_ranks[[#This Row],[0 - 4 ]]</f>
        <v>1.4283750000000001E-2</v>
      </c>
      <c r="AG57" s="18">
        <f>IF(km4_splits_ranks[[#This Row],[4 - 8 ]]="DNF","DNF",km4_splits_ranks[[#This Row],[4 km]]+km4_splits_ranks[[#This Row],[4 - 8 ]])</f>
        <v>2.7619363425925927E-2</v>
      </c>
      <c r="AH57" s="18">
        <f>IF(km4_splits_ranks[[#This Row],[8 - 12 ]]="DNF","DNF",km4_splits_ranks[[#This Row],[8 km]]+km4_splits_ranks[[#This Row],[8 - 12 ]])</f>
        <v>4.0500891203703704E-2</v>
      </c>
      <c r="AI57" s="18">
        <f>IF(km4_splits_ranks[[#This Row],[12 - 16 ]]="DNF","DNF",km4_splits_ranks[[#This Row],[12 km]]+km4_splits_ranks[[#This Row],[12 - 16 ]])</f>
        <v>5.3667604166666667E-2</v>
      </c>
      <c r="AJ57" s="18">
        <f>IF(km4_splits_ranks[[#This Row],[16 -20 ]]="DNF","DNF",km4_splits_ranks[[#This Row],[16 km]]+km4_splits_ranks[[#This Row],[16 -20 ]])</f>
        <v>6.7347812500000007E-2</v>
      </c>
      <c r="AK57" s="18">
        <f>IF(km4_splits_ranks[[#This Row],[20 - 24 ]]="DNF","DNF",km4_splits_ranks[[#This Row],[20 km]]+km4_splits_ranks[[#This Row],[20 - 24 ]])</f>
        <v>8.1486307870370381E-2</v>
      </c>
      <c r="AL57" s="18">
        <f>IF(km4_splits_ranks[[#This Row],[24 - 28 ]]="DNF","DNF",km4_splits_ranks[[#This Row],[24 km]]+km4_splits_ranks[[#This Row],[24 - 28 ]])</f>
        <v>9.5719560185185196E-2</v>
      </c>
      <c r="AM57" s="18">
        <f>IF(km4_splits_ranks[[#This Row],[28 - 32 ]]="DNF","DNF",km4_splits_ranks[[#This Row],[28 km]]+km4_splits_ranks[[#This Row],[28 - 32 ]])</f>
        <v>0.11049967592592594</v>
      </c>
      <c r="AN57" s="18">
        <f>IF(km4_splits_ranks[[#This Row],[32 - 36 ]]="DNF","DNF",km4_splits_ranks[[#This Row],[32 km]]+km4_splits_ranks[[#This Row],[32 - 36 ]])</f>
        <v>0.1257793287037037</v>
      </c>
      <c r="AO57" s="18">
        <f>IF(km4_splits_ranks[[#This Row],[36 - 40 ]]="DNF","DNF",km4_splits_ranks[[#This Row],[36 km]]+km4_splits_ranks[[#This Row],[36 - 40 ]])</f>
        <v>0.14196662037037036</v>
      </c>
      <c r="AP57" s="23">
        <f>IF(km4_splits_ranks[[#This Row],[40 - 42 ]]="DNF","DNF",km4_splits_ranks[[#This Row],[40 km]]+km4_splits_ranks[[#This Row],[40 - 42 ]])</f>
        <v>0.14987458333333331</v>
      </c>
      <c r="AQ57" s="48">
        <f>IF(km4_splits_ranks[[#This Row],[4 km]]="DNF","DNF",RANK(km4_splits_ranks[[#This Row],[4 km]],km4_splits_ranks[4 km],1))</f>
        <v>57</v>
      </c>
      <c r="AR57" s="49">
        <f>IF(km4_splits_ranks[[#This Row],[8 km]]="DNF","DNF",RANK(km4_splits_ranks[[#This Row],[8 km]],km4_splits_ranks[8 km],1))</f>
        <v>52</v>
      </c>
      <c r="AS57" s="49">
        <f>IF(km4_splits_ranks[[#This Row],[12 km]]="DNF","DNF",RANK(km4_splits_ranks[[#This Row],[12 km]],km4_splits_ranks[12 km],1))</f>
        <v>49</v>
      </c>
      <c r="AT57" s="49">
        <f>IF(km4_splits_ranks[[#This Row],[16 km]]="DNF","DNF",RANK(km4_splits_ranks[[#This Row],[16 km]],km4_splits_ranks[16 km],1))</f>
        <v>47</v>
      </c>
      <c r="AU57" s="49">
        <f>IF(km4_splits_ranks[[#This Row],[20 km]]="DNF","DNF",RANK(km4_splits_ranks[[#This Row],[20 km]],km4_splits_ranks[20 km],1))</f>
        <v>45</v>
      </c>
      <c r="AV57" s="49">
        <f>IF(km4_splits_ranks[[#This Row],[24 km]]="DNF","DNF",RANK(km4_splits_ranks[[#This Row],[24 km]],km4_splits_ranks[24 km],1))</f>
        <v>48</v>
      </c>
      <c r="AW57" s="49">
        <f>IF(km4_splits_ranks[[#This Row],[28 km]]="DNF","DNF",RANK(km4_splits_ranks[[#This Row],[28 km]],km4_splits_ranks[28 km],1))</f>
        <v>50</v>
      </c>
      <c r="AX57" s="49">
        <f>IF(km4_splits_ranks[[#This Row],[32 km]]="DNF","DNF",RANK(km4_splits_ranks[[#This Row],[32 km]],km4_splits_ranks[32 km],1))</f>
        <v>50</v>
      </c>
      <c r="AY57" s="49">
        <f>IF(km4_splits_ranks[[#This Row],[36 km]]="DNF","DNF",RANK(km4_splits_ranks[[#This Row],[36 km]],km4_splits_ranks[36 km],1))</f>
        <v>53</v>
      </c>
      <c r="AZ57" s="49">
        <f>IF(km4_splits_ranks[[#This Row],[40 km]]="DNF","DNF",RANK(km4_splits_ranks[[#This Row],[40 km]],km4_splits_ranks[40 km],1))</f>
        <v>52</v>
      </c>
      <c r="BA57" s="49">
        <f>IF(km4_splits_ranks[[#This Row],[42 km]]="DNF","DNF",RANK(km4_splits_ranks[[#This Row],[42 km]],km4_splits_ranks[42 km],1))</f>
        <v>52</v>
      </c>
    </row>
    <row r="58" spans="2:53" x14ac:dyDescent="0.2">
      <c r="B58" s="4">
        <f>laps_times[[#This Row],[poř]]</f>
        <v>53</v>
      </c>
      <c r="C58" s="1">
        <f>laps_times[[#This Row],[s.č.]]</f>
        <v>105</v>
      </c>
      <c r="D58" s="1" t="str">
        <f>laps_times[[#This Row],[jméno]]</f>
        <v>Steinbauer Jiří</v>
      </c>
      <c r="E58" s="2">
        <f>laps_times[[#This Row],[roč]]</f>
        <v>1973</v>
      </c>
      <c r="F58" s="2" t="str">
        <f>laps_times[[#This Row],[kat]]</f>
        <v>M3</v>
      </c>
      <c r="G58" s="2">
        <f>laps_times[[#This Row],[poř_kat]]</f>
        <v>22</v>
      </c>
      <c r="H58" s="1" t="str">
        <f>IF(ISBLANK(laps_times[[#This Row],[klub]]),"-",laps_times[[#This Row],[klub]])</f>
        <v>SK Rejta</v>
      </c>
      <c r="I58" s="6">
        <f>laps_times[[#This Row],[celk. čas]]</f>
        <v>0.14999901620370371</v>
      </c>
      <c r="J58" s="29">
        <f>SUM(laps_times[[#This Row],[1]:[6]])</f>
        <v>1.3409398148148149E-2</v>
      </c>
      <c r="K58" s="30">
        <f>SUM(laps_times[[#This Row],[7]:[12]])</f>
        <v>1.2702662037037037E-2</v>
      </c>
      <c r="L58" s="30">
        <f>SUM(laps_times[[#This Row],[13]:[18]])</f>
        <v>1.3150150462962962E-2</v>
      </c>
      <c r="M58" s="30">
        <f>SUM(laps_times[[#This Row],[19]:[24]])</f>
        <v>1.3019733796296297E-2</v>
      </c>
      <c r="N58" s="30">
        <f>SUM(laps_times[[#This Row],[25]:[30]])</f>
        <v>1.3148634259259259E-2</v>
      </c>
      <c r="O58" s="30">
        <f>SUM(laps_times[[#This Row],[31]:[36]])</f>
        <v>1.3769837962962963E-2</v>
      </c>
      <c r="P58" s="30">
        <f>SUM(laps_times[[#This Row],[37]:[42]])</f>
        <v>1.3592245370370371E-2</v>
      </c>
      <c r="Q58" s="30">
        <f>SUM(laps_times[[#This Row],[43]:[48]])</f>
        <v>1.4951666666666667E-2</v>
      </c>
      <c r="R58" s="30">
        <f>SUM(laps_times[[#This Row],[49]:[54]])</f>
        <v>1.6137835648148149E-2</v>
      </c>
      <c r="S58" s="30">
        <f>SUM(laps_times[[#This Row],[55]:[60]])</f>
        <v>1.7584097222222223E-2</v>
      </c>
      <c r="T58" s="31">
        <f>SUM(laps_times[[#This Row],[61]:[63]])</f>
        <v>8.5327546296296297E-3</v>
      </c>
      <c r="U58" s="45">
        <f>IF(km4_splits_ranks[[#This Row],[0 - 4 ]]="DNF","DNF",RANK(km4_splits_ranks[[#This Row],[0 - 4 ]],km4_splits_ranks[0 - 4 ],1))</f>
        <v>40</v>
      </c>
      <c r="V58" s="46">
        <f>IF(km4_splits_ranks[[#This Row],[4 - 8 ]]="DNF","DNF",RANK(km4_splits_ranks[[#This Row],[4 - 8 ]],km4_splits_ranks[4 - 8 ],1))</f>
        <v>33</v>
      </c>
      <c r="W58" s="46">
        <f>IF(km4_splits_ranks[[#This Row],[8 - 12 ]]="DNF","DNF",RANK(km4_splits_ranks[[#This Row],[8 - 12 ]],km4_splits_ranks[8 - 12 ],1))</f>
        <v>39</v>
      </c>
      <c r="X58" s="46">
        <f>IF(km4_splits_ranks[[#This Row],[12 - 16 ]]="DNF","DNF",RANK(km4_splits_ranks[[#This Row],[12 - 16 ]],km4_splits_ranks[12 - 16 ],1))</f>
        <v>37</v>
      </c>
      <c r="Y58" s="46">
        <f>IF(km4_splits_ranks[[#This Row],[16 -20 ]]="DNF","DNF",RANK(km4_splits_ranks[[#This Row],[16 -20 ]],km4_splits_ranks[16 -20 ],1))</f>
        <v>37</v>
      </c>
      <c r="Z58" s="46">
        <f>IF(km4_splits_ranks[[#This Row],[20 - 24 ]]="DNF","DNF",RANK(km4_splits_ranks[[#This Row],[20 - 24 ]],km4_splits_ranks[20 - 24 ],1))</f>
        <v>50</v>
      </c>
      <c r="AA58" s="46">
        <f>IF(km4_splits_ranks[[#This Row],[24 - 28 ]]="DNF","DNF",RANK(km4_splits_ranks[[#This Row],[24 - 28 ]],km4_splits_ranks[24 - 28 ],1))</f>
        <v>40</v>
      </c>
      <c r="AB58" s="46">
        <f>IF(km4_splits_ranks[[#This Row],[28 - 32 ]]="DNF","DNF",RANK(km4_splits_ranks[[#This Row],[28 - 32 ]],km4_splits_ranks[28 - 32 ],1))</f>
        <v>60</v>
      </c>
      <c r="AC58" s="46">
        <f>IF(km4_splits_ranks[[#This Row],[32 - 36 ]]="DNF","DNF",RANK(km4_splits_ranks[[#This Row],[32 - 36 ]],km4_splits_ranks[32 - 36 ],1))</f>
        <v>71</v>
      </c>
      <c r="AD58" s="46">
        <f>IF(km4_splits_ranks[[#This Row],[36 - 40 ]]="DNF","DNF",RANK(km4_splits_ranks[[#This Row],[36 - 40 ]],km4_splits_ranks[36 - 40 ],1))</f>
        <v>86</v>
      </c>
      <c r="AE58" s="47">
        <f>IF(km4_splits_ranks[[#This Row],[40 - 42 ]]="DNF","DNF",RANK(km4_splits_ranks[[#This Row],[40 - 42 ]],km4_splits_ranks[40 - 42 ],1))</f>
        <v>94</v>
      </c>
      <c r="AF58" s="22">
        <f>km4_splits_ranks[[#This Row],[0 - 4 ]]</f>
        <v>1.3409398148148149E-2</v>
      </c>
      <c r="AG58" s="18">
        <f>IF(km4_splits_ranks[[#This Row],[4 - 8 ]]="DNF","DNF",km4_splits_ranks[[#This Row],[4 km]]+km4_splits_ranks[[#This Row],[4 - 8 ]])</f>
        <v>2.6112060185185186E-2</v>
      </c>
      <c r="AH58" s="18">
        <f>IF(km4_splits_ranks[[#This Row],[8 - 12 ]]="DNF","DNF",km4_splits_ranks[[#This Row],[8 km]]+km4_splits_ranks[[#This Row],[8 - 12 ]])</f>
        <v>3.9262210648148152E-2</v>
      </c>
      <c r="AI58" s="18">
        <f>IF(km4_splits_ranks[[#This Row],[12 - 16 ]]="DNF","DNF",km4_splits_ranks[[#This Row],[12 km]]+km4_splits_ranks[[#This Row],[12 - 16 ]])</f>
        <v>5.228194444444445E-2</v>
      </c>
      <c r="AJ58" s="18">
        <f>IF(km4_splits_ranks[[#This Row],[16 -20 ]]="DNF","DNF",km4_splits_ranks[[#This Row],[16 km]]+km4_splits_ranks[[#This Row],[16 -20 ]])</f>
        <v>6.543057870370371E-2</v>
      </c>
      <c r="AK58" s="18">
        <f>IF(km4_splits_ranks[[#This Row],[20 - 24 ]]="DNF","DNF",km4_splits_ranks[[#This Row],[20 km]]+km4_splits_ranks[[#This Row],[20 - 24 ]])</f>
        <v>7.9200416666666676E-2</v>
      </c>
      <c r="AL58" s="18">
        <f>IF(km4_splits_ranks[[#This Row],[24 - 28 ]]="DNF","DNF",km4_splits_ranks[[#This Row],[24 km]]+km4_splits_ranks[[#This Row],[24 - 28 ]])</f>
        <v>9.2792662037037052E-2</v>
      </c>
      <c r="AM58" s="18">
        <f>IF(km4_splits_ranks[[#This Row],[28 - 32 ]]="DNF","DNF",km4_splits_ranks[[#This Row],[28 km]]+km4_splits_ranks[[#This Row],[28 - 32 ]])</f>
        <v>0.10774432870370372</v>
      </c>
      <c r="AN58" s="18">
        <f>IF(km4_splits_ranks[[#This Row],[32 - 36 ]]="DNF","DNF",km4_splits_ranks[[#This Row],[32 km]]+km4_splits_ranks[[#This Row],[32 - 36 ]])</f>
        <v>0.12388216435185187</v>
      </c>
      <c r="AO58" s="18">
        <f>IF(km4_splits_ranks[[#This Row],[36 - 40 ]]="DNF","DNF",km4_splits_ranks[[#This Row],[36 km]]+km4_splits_ranks[[#This Row],[36 - 40 ]])</f>
        <v>0.1414662615740741</v>
      </c>
      <c r="AP58" s="23">
        <f>IF(km4_splits_ranks[[#This Row],[40 - 42 ]]="DNF","DNF",km4_splits_ranks[[#This Row],[40 km]]+km4_splits_ranks[[#This Row],[40 - 42 ]])</f>
        <v>0.14999901620370373</v>
      </c>
      <c r="AQ58" s="48">
        <f>IF(km4_splits_ranks[[#This Row],[4 km]]="DNF","DNF",RANK(km4_splits_ranks[[#This Row],[4 km]],km4_splits_ranks[4 km],1))</f>
        <v>40</v>
      </c>
      <c r="AR58" s="49">
        <f>IF(km4_splits_ranks[[#This Row],[8 km]]="DNF","DNF",RANK(km4_splits_ranks[[#This Row],[8 km]],km4_splits_ranks[8 km],1))</f>
        <v>39</v>
      </c>
      <c r="AS58" s="49">
        <f>IF(km4_splits_ranks[[#This Row],[12 km]]="DNF","DNF",RANK(km4_splits_ranks[[#This Row],[12 km]],km4_splits_ranks[12 km],1))</f>
        <v>37</v>
      </c>
      <c r="AT58" s="49">
        <f>IF(km4_splits_ranks[[#This Row],[16 km]]="DNF","DNF",RANK(km4_splits_ranks[[#This Row],[16 km]],km4_splits_ranks[16 km],1))</f>
        <v>34</v>
      </c>
      <c r="AU58" s="49">
        <f>IF(km4_splits_ranks[[#This Row],[20 km]]="DNF","DNF",RANK(km4_splits_ranks[[#This Row],[20 km]],km4_splits_ranks[20 km],1))</f>
        <v>35</v>
      </c>
      <c r="AV58" s="49">
        <f>IF(km4_splits_ranks[[#This Row],[24 km]]="DNF","DNF",RANK(km4_splits_ranks[[#This Row],[24 km]],km4_splits_ranks[24 km],1))</f>
        <v>36</v>
      </c>
      <c r="AW58" s="49">
        <f>IF(km4_splits_ranks[[#This Row],[28 km]]="DNF","DNF",RANK(km4_splits_ranks[[#This Row],[28 km]],km4_splits_ranks[28 km],1))</f>
        <v>37</v>
      </c>
      <c r="AX58" s="49">
        <f>IF(km4_splits_ranks[[#This Row],[32 km]]="DNF","DNF",RANK(km4_splits_ranks[[#This Row],[32 km]],km4_splits_ranks[32 km],1))</f>
        <v>41</v>
      </c>
      <c r="AY58" s="49">
        <f>IF(km4_splits_ranks[[#This Row],[36 km]]="DNF","DNF",RANK(km4_splits_ranks[[#This Row],[36 km]],km4_splits_ranks[36 km],1))</f>
        <v>45</v>
      </c>
      <c r="AZ58" s="49">
        <f>IF(km4_splits_ranks[[#This Row],[40 km]]="DNF","DNF",RANK(km4_splits_ranks[[#This Row],[40 km]],km4_splits_ranks[40 km],1))</f>
        <v>51</v>
      </c>
      <c r="BA58" s="49">
        <f>IF(km4_splits_ranks[[#This Row],[42 km]]="DNF","DNF",RANK(km4_splits_ranks[[#This Row],[42 km]],km4_splits_ranks[42 km],1))</f>
        <v>53</v>
      </c>
    </row>
    <row r="59" spans="2:53" x14ac:dyDescent="0.2">
      <c r="B59" s="4">
        <f>laps_times[[#This Row],[poř]]</f>
        <v>54</v>
      </c>
      <c r="C59" s="1">
        <f>laps_times[[#This Row],[s.č.]]</f>
        <v>54</v>
      </c>
      <c r="D59" s="1" t="str">
        <f>laps_times[[#This Row],[jméno]]</f>
        <v>Mach Pavel</v>
      </c>
      <c r="E59" s="2">
        <f>laps_times[[#This Row],[roč]]</f>
        <v>1965</v>
      </c>
      <c r="F59" s="2" t="str">
        <f>laps_times[[#This Row],[kat]]</f>
        <v>M4</v>
      </c>
      <c r="G59" s="2">
        <f>laps_times[[#This Row],[poř_kat]]</f>
        <v>7</v>
      </c>
      <c r="H59" s="1" t="str">
        <f>IF(ISBLANK(laps_times[[#This Row],[klub]]),"-",laps_times[[#This Row],[klub]])</f>
        <v>Maratón klub Kladno</v>
      </c>
      <c r="I59" s="6">
        <f>laps_times[[#This Row],[celk. čas]]</f>
        <v>0.15044587962962963</v>
      </c>
      <c r="J59" s="29">
        <f>SUM(laps_times[[#This Row],[1]:[6]])</f>
        <v>1.4951469907407408E-2</v>
      </c>
      <c r="K59" s="30">
        <f>SUM(laps_times[[#This Row],[7]:[12]])</f>
        <v>1.4276666666666667E-2</v>
      </c>
      <c r="L59" s="30">
        <f>SUM(laps_times[[#This Row],[13]:[18]])</f>
        <v>1.416261574074074E-2</v>
      </c>
      <c r="M59" s="30">
        <f>SUM(laps_times[[#This Row],[19]:[24]])</f>
        <v>1.4136400462962963E-2</v>
      </c>
      <c r="N59" s="30">
        <f>SUM(laps_times[[#This Row],[25]:[30]])</f>
        <v>1.4364270833333335E-2</v>
      </c>
      <c r="O59" s="30">
        <f>SUM(laps_times[[#This Row],[31]:[36]])</f>
        <v>1.4273182870370372E-2</v>
      </c>
      <c r="P59" s="30">
        <f>SUM(laps_times[[#This Row],[37]:[42]])</f>
        <v>1.414232638888889E-2</v>
      </c>
      <c r="Q59" s="30">
        <f>SUM(laps_times[[#This Row],[43]:[48]])</f>
        <v>1.4287372685185186E-2</v>
      </c>
      <c r="R59" s="30">
        <f>SUM(laps_times[[#This Row],[49]:[54]])</f>
        <v>1.4389027777777775E-2</v>
      </c>
      <c r="S59" s="30">
        <f>SUM(laps_times[[#This Row],[55]:[60]])</f>
        <v>1.4403611111111112E-2</v>
      </c>
      <c r="T59" s="31">
        <f>SUM(laps_times[[#This Row],[61]:[63]])</f>
        <v>7.0589351851851855E-3</v>
      </c>
      <c r="U59" s="45">
        <f>IF(km4_splits_ranks[[#This Row],[0 - 4 ]]="DNF","DNF",RANK(km4_splits_ranks[[#This Row],[0 - 4 ]],km4_splits_ranks[0 - 4 ],1))</f>
        <v>87</v>
      </c>
      <c r="V59" s="46">
        <f>IF(km4_splits_ranks[[#This Row],[4 - 8 ]]="DNF","DNF",RANK(km4_splits_ranks[[#This Row],[4 - 8 ]],km4_splits_ranks[4 - 8 ],1))</f>
        <v>84</v>
      </c>
      <c r="W59" s="46">
        <f>IF(km4_splits_ranks[[#This Row],[8 - 12 ]]="DNF","DNF",RANK(km4_splits_ranks[[#This Row],[8 - 12 ]],km4_splits_ranks[8 - 12 ],1))</f>
        <v>75</v>
      </c>
      <c r="X59" s="46">
        <f>IF(km4_splits_ranks[[#This Row],[12 - 16 ]]="DNF","DNF",RANK(km4_splits_ranks[[#This Row],[12 - 16 ]],km4_splits_ranks[12 - 16 ],1))</f>
        <v>71</v>
      </c>
      <c r="Y59" s="46">
        <f>IF(km4_splits_ranks[[#This Row],[16 -20 ]]="DNF","DNF",RANK(km4_splits_ranks[[#This Row],[16 -20 ]],km4_splits_ranks[16 -20 ],1))</f>
        <v>73</v>
      </c>
      <c r="Z59" s="46">
        <f>IF(km4_splits_ranks[[#This Row],[20 - 24 ]]="DNF","DNF",RANK(km4_splits_ranks[[#This Row],[20 - 24 ]],km4_splits_ranks[20 - 24 ],1))</f>
        <v>62</v>
      </c>
      <c r="AA59" s="46">
        <f>IF(km4_splits_ranks[[#This Row],[24 - 28 ]]="DNF","DNF",RANK(km4_splits_ranks[[#This Row],[24 - 28 ]],km4_splits_ranks[24 - 28 ],1))</f>
        <v>51</v>
      </c>
      <c r="AB59" s="46">
        <f>IF(km4_splits_ranks[[#This Row],[28 - 32 ]]="DNF","DNF",RANK(km4_splits_ranks[[#This Row],[28 - 32 ]],km4_splits_ranks[28 - 32 ],1))</f>
        <v>44</v>
      </c>
      <c r="AC59" s="46">
        <f>IF(km4_splits_ranks[[#This Row],[32 - 36 ]]="DNF","DNF",RANK(km4_splits_ranks[[#This Row],[32 - 36 ]],km4_splits_ranks[32 - 36 ],1))</f>
        <v>43</v>
      </c>
      <c r="AD59" s="46">
        <f>IF(km4_splits_ranks[[#This Row],[36 - 40 ]]="DNF","DNF",RANK(km4_splits_ranks[[#This Row],[36 - 40 ]],km4_splits_ranks[36 - 40 ],1))</f>
        <v>36</v>
      </c>
      <c r="AE59" s="47">
        <f>IF(km4_splits_ranks[[#This Row],[40 - 42 ]]="DNF","DNF",RANK(km4_splits_ranks[[#This Row],[40 - 42 ]],km4_splits_ranks[40 - 42 ],1))</f>
        <v>39</v>
      </c>
      <c r="AF59" s="22">
        <f>km4_splits_ranks[[#This Row],[0 - 4 ]]</f>
        <v>1.4951469907407408E-2</v>
      </c>
      <c r="AG59" s="18">
        <f>IF(km4_splits_ranks[[#This Row],[4 - 8 ]]="DNF","DNF",km4_splits_ranks[[#This Row],[4 km]]+km4_splits_ranks[[#This Row],[4 - 8 ]])</f>
        <v>2.9228136574074075E-2</v>
      </c>
      <c r="AH59" s="18">
        <f>IF(km4_splits_ranks[[#This Row],[8 - 12 ]]="DNF","DNF",km4_splits_ranks[[#This Row],[8 km]]+km4_splits_ranks[[#This Row],[8 - 12 ]])</f>
        <v>4.3390752314814818E-2</v>
      </c>
      <c r="AI59" s="18">
        <f>IF(km4_splits_ranks[[#This Row],[12 - 16 ]]="DNF","DNF",km4_splits_ranks[[#This Row],[12 km]]+km4_splits_ranks[[#This Row],[12 - 16 ]])</f>
        <v>5.7527152777777785E-2</v>
      </c>
      <c r="AJ59" s="18">
        <f>IF(km4_splits_ranks[[#This Row],[16 -20 ]]="DNF","DNF",km4_splits_ranks[[#This Row],[16 km]]+km4_splits_ranks[[#This Row],[16 -20 ]])</f>
        <v>7.1891423611111116E-2</v>
      </c>
      <c r="AK59" s="18">
        <f>IF(km4_splits_ranks[[#This Row],[20 - 24 ]]="DNF","DNF",km4_splits_ranks[[#This Row],[20 km]]+km4_splits_ranks[[#This Row],[20 - 24 ]])</f>
        <v>8.6164606481481484E-2</v>
      </c>
      <c r="AL59" s="18">
        <f>IF(km4_splits_ranks[[#This Row],[24 - 28 ]]="DNF","DNF",km4_splits_ranks[[#This Row],[24 km]]+km4_splits_ranks[[#This Row],[24 - 28 ]])</f>
        <v>0.10030693287037037</v>
      </c>
      <c r="AM59" s="18">
        <f>IF(km4_splits_ranks[[#This Row],[28 - 32 ]]="DNF","DNF",km4_splits_ranks[[#This Row],[28 km]]+km4_splits_ranks[[#This Row],[28 - 32 ]])</f>
        <v>0.11459430555555555</v>
      </c>
      <c r="AN59" s="18">
        <f>IF(km4_splits_ranks[[#This Row],[32 - 36 ]]="DNF","DNF",km4_splits_ranks[[#This Row],[32 km]]+km4_splits_ranks[[#This Row],[32 - 36 ]])</f>
        <v>0.12898333333333334</v>
      </c>
      <c r="AO59" s="18">
        <f>IF(km4_splits_ranks[[#This Row],[36 - 40 ]]="DNF","DNF",km4_splits_ranks[[#This Row],[36 km]]+km4_splits_ranks[[#This Row],[36 - 40 ]])</f>
        <v>0.14338694444444444</v>
      </c>
      <c r="AP59" s="23">
        <f>IF(km4_splits_ranks[[#This Row],[40 - 42 ]]="DNF","DNF",km4_splits_ranks[[#This Row],[40 km]]+km4_splits_ranks[[#This Row],[40 - 42 ]])</f>
        <v>0.15044587962962963</v>
      </c>
      <c r="AQ59" s="48">
        <f>IF(km4_splits_ranks[[#This Row],[4 km]]="DNF","DNF",RANK(km4_splits_ranks[[#This Row],[4 km]],km4_splits_ranks[4 km],1))</f>
        <v>87</v>
      </c>
      <c r="AR59" s="49">
        <f>IF(km4_splits_ranks[[#This Row],[8 km]]="DNF","DNF",RANK(km4_splits_ranks[[#This Row],[8 km]],km4_splits_ranks[8 km],1))</f>
        <v>86</v>
      </c>
      <c r="AS59" s="49">
        <f>IF(km4_splits_ranks[[#This Row],[12 km]]="DNF","DNF",RANK(km4_splits_ranks[[#This Row],[12 km]],km4_splits_ranks[12 km],1))</f>
        <v>84</v>
      </c>
      <c r="AT59" s="49">
        <f>IF(km4_splits_ranks[[#This Row],[16 km]]="DNF","DNF",RANK(km4_splits_ranks[[#This Row],[16 km]],km4_splits_ranks[16 km],1))</f>
        <v>80</v>
      </c>
      <c r="AU59" s="49">
        <f>IF(km4_splits_ranks[[#This Row],[20 km]]="DNF","DNF",RANK(km4_splits_ranks[[#This Row],[20 km]],km4_splits_ranks[20 km],1))</f>
        <v>77</v>
      </c>
      <c r="AV59" s="49">
        <f>IF(km4_splits_ranks[[#This Row],[24 km]]="DNF","DNF",RANK(km4_splits_ranks[[#This Row],[24 km]],km4_splits_ranks[24 km],1))</f>
        <v>74</v>
      </c>
      <c r="AW59" s="49">
        <f>IF(km4_splits_ranks[[#This Row],[28 km]]="DNF","DNF",RANK(km4_splits_ranks[[#This Row],[28 km]],km4_splits_ranks[28 km],1))</f>
        <v>69</v>
      </c>
      <c r="AX59" s="49">
        <f>IF(km4_splits_ranks[[#This Row],[32 km]]="DNF","DNF",RANK(km4_splits_ranks[[#This Row],[32 km]],km4_splits_ranks[32 km],1))</f>
        <v>66</v>
      </c>
      <c r="AY59" s="49">
        <f>IF(km4_splits_ranks[[#This Row],[36 km]]="DNF","DNF",RANK(km4_splits_ranks[[#This Row],[36 km]],km4_splits_ranks[36 km],1))</f>
        <v>57</v>
      </c>
      <c r="AZ59" s="49">
        <f>IF(km4_splits_ranks[[#This Row],[40 km]]="DNF","DNF",RANK(km4_splits_ranks[[#This Row],[40 km]],km4_splits_ranks[40 km],1))</f>
        <v>55</v>
      </c>
      <c r="BA59" s="49">
        <f>IF(km4_splits_ranks[[#This Row],[42 km]]="DNF","DNF",RANK(km4_splits_ranks[[#This Row],[42 km]],km4_splits_ranks[42 km],1))</f>
        <v>54</v>
      </c>
    </row>
    <row r="60" spans="2:53" x14ac:dyDescent="0.2">
      <c r="B60" s="4">
        <f>laps_times[[#This Row],[poř]]</f>
        <v>55</v>
      </c>
      <c r="C60" s="1">
        <f>laps_times[[#This Row],[s.č.]]</f>
        <v>119</v>
      </c>
      <c r="D60" s="1" t="str">
        <f>laps_times[[#This Row],[jméno]]</f>
        <v>Rokos Ivan</v>
      </c>
      <c r="E60" s="2">
        <f>laps_times[[#This Row],[roč]]</f>
        <v>1959</v>
      </c>
      <c r="F60" s="2" t="str">
        <f>laps_times[[#This Row],[kat]]</f>
        <v>M4</v>
      </c>
      <c r="G60" s="2">
        <f>laps_times[[#This Row],[poř_kat]]</f>
        <v>8</v>
      </c>
      <c r="H60" s="1" t="str">
        <f>IF(ISBLANK(laps_times[[#This Row],[klub]]),"-",laps_times[[#This Row],[klub]])</f>
        <v>TJ Jiskra Třeboň</v>
      </c>
      <c r="I60" s="6">
        <f>laps_times[[#This Row],[celk. čas]]</f>
        <v>0.15063575231481482</v>
      </c>
      <c r="J60" s="29">
        <f>SUM(laps_times[[#This Row],[1]:[6]])</f>
        <v>1.42734375E-2</v>
      </c>
      <c r="K60" s="30">
        <f>SUM(laps_times[[#This Row],[7]:[12]])</f>
        <v>1.3514895833333334E-2</v>
      </c>
      <c r="L60" s="30">
        <f>SUM(laps_times[[#This Row],[13]:[18]])</f>
        <v>1.3702546296296298E-2</v>
      </c>
      <c r="M60" s="30">
        <f>SUM(laps_times[[#This Row],[19]:[24]])</f>
        <v>1.3545555555555555E-2</v>
      </c>
      <c r="N60" s="30">
        <f>SUM(laps_times[[#This Row],[25]:[30]])</f>
        <v>1.3546782407407408E-2</v>
      </c>
      <c r="O60" s="30">
        <f>SUM(laps_times[[#This Row],[31]:[36]])</f>
        <v>1.3858194444444444E-2</v>
      </c>
      <c r="P60" s="30">
        <f>SUM(laps_times[[#This Row],[37]:[42]])</f>
        <v>1.4245451388888889E-2</v>
      </c>
      <c r="Q60" s="30">
        <f>SUM(laps_times[[#This Row],[43]:[48]])</f>
        <v>1.5396643518518518E-2</v>
      </c>
      <c r="R60" s="30">
        <f>SUM(laps_times[[#This Row],[49]:[54]])</f>
        <v>1.5309884259259259E-2</v>
      </c>
      <c r="S60" s="30">
        <f>SUM(laps_times[[#This Row],[55]:[60]])</f>
        <v>1.5676249999999999E-2</v>
      </c>
      <c r="T60" s="31">
        <f>SUM(laps_times[[#This Row],[61]:[63]])</f>
        <v>7.5661111111111111E-3</v>
      </c>
      <c r="U60" s="45">
        <f>IF(km4_splits_ranks[[#This Row],[0 - 4 ]]="DNF","DNF",RANK(km4_splits_ranks[[#This Row],[0 - 4 ]],km4_splits_ranks[0 - 4 ],1))</f>
        <v>52</v>
      </c>
      <c r="V60" s="46">
        <f>IF(km4_splits_ranks[[#This Row],[4 - 8 ]]="DNF","DNF",RANK(km4_splits_ranks[[#This Row],[4 - 8 ]],km4_splits_ranks[4 - 8 ],1))</f>
        <v>61</v>
      </c>
      <c r="W60" s="46">
        <f>IF(km4_splits_ranks[[#This Row],[8 - 12 ]]="DNF","DNF",RANK(km4_splits_ranks[[#This Row],[8 - 12 ]],km4_splits_ranks[8 - 12 ],1))</f>
        <v>62</v>
      </c>
      <c r="X60" s="46">
        <f>IF(km4_splits_ranks[[#This Row],[12 - 16 ]]="DNF","DNF",RANK(km4_splits_ranks[[#This Row],[12 - 16 ]],km4_splits_ranks[12 - 16 ],1))</f>
        <v>55</v>
      </c>
      <c r="Y60" s="46">
        <f>IF(km4_splits_ranks[[#This Row],[16 -20 ]]="DNF","DNF",RANK(km4_splits_ranks[[#This Row],[16 -20 ]],km4_splits_ranks[16 -20 ],1))</f>
        <v>48</v>
      </c>
      <c r="Z60" s="46">
        <f>IF(km4_splits_ranks[[#This Row],[20 - 24 ]]="DNF","DNF",RANK(km4_splits_ranks[[#This Row],[20 - 24 ]],km4_splits_ranks[20 - 24 ],1))</f>
        <v>53</v>
      </c>
      <c r="AA60" s="46">
        <f>IF(km4_splits_ranks[[#This Row],[24 - 28 ]]="DNF","DNF",RANK(km4_splits_ranks[[#This Row],[24 - 28 ]],km4_splits_ranks[24 - 28 ],1))</f>
        <v>56</v>
      </c>
      <c r="AB60" s="46">
        <f>IF(km4_splits_ranks[[#This Row],[28 - 32 ]]="DNF","DNF",RANK(km4_splits_ranks[[#This Row],[28 - 32 ]],km4_splits_ranks[28 - 32 ],1))</f>
        <v>71</v>
      </c>
      <c r="AC60" s="46">
        <f>IF(km4_splits_ranks[[#This Row],[32 - 36 ]]="DNF","DNF",RANK(km4_splits_ranks[[#This Row],[32 - 36 ]],km4_splits_ranks[32 - 36 ],1))</f>
        <v>59</v>
      </c>
      <c r="AD60" s="46">
        <f>IF(km4_splits_ranks[[#This Row],[36 - 40 ]]="DNF","DNF",RANK(km4_splits_ranks[[#This Row],[36 - 40 ]],km4_splits_ranks[36 - 40 ],1))</f>
        <v>53</v>
      </c>
      <c r="AE60" s="47">
        <f>IF(km4_splits_ranks[[#This Row],[40 - 42 ]]="DNF","DNF",RANK(km4_splits_ranks[[#This Row],[40 - 42 ]],km4_splits_ranks[40 - 42 ],1))</f>
        <v>58</v>
      </c>
      <c r="AF60" s="22">
        <f>km4_splits_ranks[[#This Row],[0 - 4 ]]</f>
        <v>1.42734375E-2</v>
      </c>
      <c r="AG60" s="18">
        <f>IF(km4_splits_ranks[[#This Row],[4 - 8 ]]="DNF","DNF",km4_splits_ranks[[#This Row],[4 km]]+km4_splits_ranks[[#This Row],[4 - 8 ]])</f>
        <v>2.7788333333333332E-2</v>
      </c>
      <c r="AH60" s="18">
        <f>IF(km4_splits_ranks[[#This Row],[8 - 12 ]]="DNF","DNF",km4_splits_ranks[[#This Row],[8 km]]+km4_splits_ranks[[#This Row],[8 - 12 ]])</f>
        <v>4.1490879629629628E-2</v>
      </c>
      <c r="AI60" s="18">
        <f>IF(km4_splits_ranks[[#This Row],[12 - 16 ]]="DNF","DNF",km4_splits_ranks[[#This Row],[12 km]]+km4_splits_ranks[[#This Row],[12 - 16 ]])</f>
        <v>5.5036435185185181E-2</v>
      </c>
      <c r="AJ60" s="18">
        <f>IF(km4_splits_ranks[[#This Row],[16 -20 ]]="DNF","DNF",km4_splits_ranks[[#This Row],[16 km]]+km4_splits_ranks[[#This Row],[16 -20 ]])</f>
        <v>6.8583217592592588E-2</v>
      </c>
      <c r="AK60" s="18">
        <f>IF(km4_splits_ranks[[#This Row],[20 - 24 ]]="DNF","DNF",km4_splits_ranks[[#This Row],[20 km]]+km4_splits_ranks[[#This Row],[20 - 24 ]])</f>
        <v>8.2441412037037032E-2</v>
      </c>
      <c r="AL60" s="18">
        <f>IF(km4_splits_ranks[[#This Row],[24 - 28 ]]="DNF","DNF",km4_splits_ranks[[#This Row],[24 km]]+km4_splits_ranks[[#This Row],[24 - 28 ]])</f>
        <v>9.6686863425925917E-2</v>
      </c>
      <c r="AM60" s="18">
        <f>IF(km4_splits_ranks[[#This Row],[28 - 32 ]]="DNF","DNF",km4_splits_ranks[[#This Row],[28 km]]+km4_splits_ranks[[#This Row],[28 - 32 ]])</f>
        <v>0.11208350694444444</v>
      </c>
      <c r="AN60" s="18">
        <f>IF(km4_splits_ranks[[#This Row],[32 - 36 ]]="DNF","DNF",km4_splits_ranks[[#This Row],[32 km]]+km4_splits_ranks[[#This Row],[32 - 36 ]])</f>
        <v>0.12739339120370369</v>
      </c>
      <c r="AO60" s="18">
        <f>IF(km4_splits_ranks[[#This Row],[36 - 40 ]]="DNF","DNF",km4_splits_ranks[[#This Row],[36 km]]+km4_splits_ranks[[#This Row],[36 - 40 ]])</f>
        <v>0.14306964120370369</v>
      </c>
      <c r="AP60" s="23">
        <f>IF(km4_splits_ranks[[#This Row],[40 - 42 ]]="DNF","DNF",km4_splits_ranks[[#This Row],[40 km]]+km4_splits_ranks[[#This Row],[40 - 42 ]])</f>
        <v>0.1506357523148148</v>
      </c>
      <c r="AQ60" s="48">
        <f>IF(km4_splits_ranks[[#This Row],[4 km]]="DNF","DNF",RANK(km4_splits_ranks[[#This Row],[4 km]],km4_splits_ranks[4 km],1))</f>
        <v>52</v>
      </c>
      <c r="AR60" s="49">
        <f>IF(km4_splits_ranks[[#This Row],[8 km]]="DNF","DNF",RANK(km4_splits_ranks[[#This Row],[8 km]],km4_splits_ranks[8 km],1))</f>
        <v>54</v>
      </c>
      <c r="AS60" s="49">
        <f>IF(km4_splits_ranks[[#This Row],[12 km]]="DNF","DNF",RANK(km4_splits_ranks[[#This Row],[12 km]],km4_splits_ranks[12 km],1))</f>
        <v>59</v>
      </c>
      <c r="AT60" s="49">
        <f>IF(km4_splits_ranks[[#This Row],[16 km]]="DNF","DNF",RANK(km4_splits_ranks[[#This Row],[16 km]],km4_splits_ranks[16 km],1))</f>
        <v>56</v>
      </c>
      <c r="AU60" s="49">
        <f>IF(km4_splits_ranks[[#This Row],[20 km]]="DNF","DNF",RANK(km4_splits_ranks[[#This Row],[20 km]],km4_splits_ranks[20 km],1))</f>
        <v>57</v>
      </c>
      <c r="AV60" s="49">
        <f>IF(km4_splits_ranks[[#This Row],[24 km]]="DNF","DNF",RANK(km4_splits_ranks[[#This Row],[24 km]],km4_splits_ranks[24 km],1))</f>
        <v>54</v>
      </c>
      <c r="AW60" s="49">
        <f>IF(km4_splits_ranks[[#This Row],[28 km]]="DNF","DNF",RANK(km4_splits_ranks[[#This Row],[28 km]],km4_splits_ranks[28 km],1))</f>
        <v>56</v>
      </c>
      <c r="AX60" s="49">
        <f>IF(km4_splits_ranks[[#This Row],[32 km]]="DNF","DNF",RANK(km4_splits_ranks[[#This Row],[32 km]],km4_splits_ranks[32 km],1))</f>
        <v>57</v>
      </c>
      <c r="AY60" s="49">
        <f>IF(km4_splits_ranks[[#This Row],[36 km]]="DNF","DNF",RANK(km4_splits_ranks[[#This Row],[36 km]],km4_splits_ranks[36 km],1))</f>
        <v>55</v>
      </c>
      <c r="AZ60" s="49">
        <f>IF(km4_splits_ranks[[#This Row],[40 km]]="DNF","DNF",RANK(km4_splits_ranks[[#This Row],[40 km]],km4_splits_ranks[40 km],1))</f>
        <v>54</v>
      </c>
      <c r="BA60" s="49">
        <f>IF(km4_splits_ranks[[#This Row],[42 km]]="DNF","DNF",RANK(km4_splits_ranks[[#This Row],[42 km]],km4_splits_ranks[42 km],1))</f>
        <v>55</v>
      </c>
    </row>
    <row r="61" spans="2:53" x14ac:dyDescent="0.2">
      <c r="B61" s="4">
        <f>laps_times[[#This Row],[poř]]</f>
        <v>56</v>
      </c>
      <c r="C61" s="1">
        <f>laps_times[[#This Row],[s.č.]]</f>
        <v>34</v>
      </c>
      <c r="D61" s="1" t="str">
        <f>laps_times[[#This Row],[jméno]]</f>
        <v>Hronek Jiří</v>
      </c>
      <c r="E61" s="2">
        <f>laps_times[[#This Row],[roč]]</f>
        <v>1983</v>
      </c>
      <c r="F61" s="2" t="str">
        <f>laps_times[[#This Row],[kat]]</f>
        <v>M2</v>
      </c>
      <c r="G61" s="2">
        <f>laps_times[[#This Row],[poř_kat]]</f>
        <v>18</v>
      </c>
      <c r="H61" s="1" t="str">
        <f>IF(ISBLANK(laps_times[[#This Row],[klub]]),"-",laps_times[[#This Row],[klub]])</f>
        <v>Intelis</v>
      </c>
      <c r="I61" s="6">
        <f>laps_times[[#This Row],[celk. čas]]</f>
        <v>0.15172409722222222</v>
      </c>
      <c r="J61" s="29">
        <f>SUM(laps_times[[#This Row],[1]:[6]])</f>
        <v>1.3373657407407407E-2</v>
      </c>
      <c r="K61" s="30">
        <f>SUM(laps_times[[#This Row],[7]:[12]])</f>
        <v>1.3054583333333335E-2</v>
      </c>
      <c r="L61" s="30">
        <f>SUM(laps_times[[#This Row],[13]:[18]])</f>
        <v>1.3496168981481481E-2</v>
      </c>
      <c r="M61" s="30">
        <f>SUM(laps_times[[#This Row],[19]:[24]])</f>
        <v>1.3766736111111112E-2</v>
      </c>
      <c r="N61" s="30">
        <f>SUM(laps_times[[#This Row],[25]:[30]])</f>
        <v>1.3668229166666667E-2</v>
      </c>
      <c r="O61" s="30">
        <f>SUM(laps_times[[#This Row],[31]:[36]])</f>
        <v>1.3889699074074073E-2</v>
      </c>
      <c r="P61" s="30">
        <f>SUM(laps_times[[#This Row],[37]:[42]])</f>
        <v>1.4182430555555554E-2</v>
      </c>
      <c r="Q61" s="30">
        <f>SUM(laps_times[[#This Row],[43]:[48]])</f>
        <v>1.5820185185185184E-2</v>
      </c>
      <c r="R61" s="30">
        <f>SUM(laps_times[[#This Row],[49]:[54]])</f>
        <v>1.6934155092592589E-2</v>
      </c>
      <c r="S61" s="30">
        <f>SUM(laps_times[[#This Row],[55]:[60]])</f>
        <v>1.5894097222222223E-2</v>
      </c>
      <c r="T61" s="31">
        <f>SUM(laps_times[[#This Row],[61]:[63]])</f>
        <v>7.6441550925925921E-3</v>
      </c>
      <c r="U61" s="45">
        <f>IF(km4_splits_ranks[[#This Row],[0 - 4 ]]="DNF","DNF",RANK(km4_splits_ranks[[#This Row],[0 - 4 ]],km4_splits_ranks[0 - 4 ],1))</f>
        <v>39</v>
      </c>
      <c r="V61" s="46">
        <f>IF(km4_splits_ranks[[#This Row],[4 - 8 ]]="DNF","DNF",RANK(km4_splits_ranks[[#This Row],[4 - 8 ]],km4_splits_ranks[4 - 8 ],1))</f>
        <v>44</v>
      </c>
      <c r="W61" s="46">
        <f>IF(km4_splits_ranks[[#This Row],[8 - 12 ]]="DNF","DNF",RANK(km4_splits_ranks[[#This Row],[8 - 12 ]],km4_splits_ranks[8 - 12 ],1))</f>
        <v>56</v>
      </c>
      <c r="X61" s="46">
        <f>IF(km4_splits_ranks[[#This Row],[12 - 16 ]]="DNF","DNF",RANK(km4_splits_ranks[[#This Row],[12 - 16 ]],km4_splits_ranks[12 - 16 ],1))</f>
        <v>60</v>
      </c>
      <c r="Y61" s="46">
        <f>IF(km4_splits_ranks[[#This Row],[16 -20 ]]="DNF","DNF",RANK(km4_splits_ranks[[#This Row],[16 -20 ]],km4_splits_ranks[16 -20 ],1))</f>
        <v>54</v>
      </c>
      <c r="Z61" s="46">
        <f>IF(km4_splits_ranks[[#This Row],[20 - 24 ]]="DNF","DNF",RANK(km4_splits_ranks[[#This Row],[20 - 24 ]],km4_splits_ranks[20 - 24 ],1))</f>
        <v>54</v>
      </c>
      <c r="AA61" s="46">
        <f>IF(km4_splits_ranks[[#This Row],[24 - 28 ]]="DNF","DNF",RANK(km4_splits_ranks[[#This Row],[24 - 28 ]],km4_splits_ranks[24 - 28 ],1))</f>
        <v>54</v>
      </c>
      <c r="AB61" s="46">
        <f>IF(km4_splits_ranks[[#This Row],[28 - 32 ]]="DNF","DNF",RANK(km4_splits_ranks[[#This Row],[28 - 32 ]],km4_splits_ranks[28 - 32 ],1))</f>
        <v>77</v>
      </c>
      <c r="AC61" s="46">
        <f>IF(km4_splits_ranks[[#This Row],[32 - 36 ]]="DNF","DNF",RANK(km4_splits_ranks[[#This Row],[32 - 36 ]],km4_splits_ranks[32 - 36 ],1))</f>
        <v>86</v>
      </c>
      <c r="AD61" s="46">
        <f>IF(km4_splits_ranks[[#This Row],[36 - 40 ]]="DNF","DNF",RANK(km4_splits_ranks[[#This Row],[36 - 40 ]],km4_splits_ranks[36 - 40 ],1))</f>
        <v>62</v>
      </c>
      <c r="AE61" s="47">
        <f>IF(km4_splits_ranks[[#This Row],[40 - 42 ]]="DNF","DNF",RANK(km4_splits_ranks[[#This Row],[40 - 42 ]],km4_splits_ranks[40 - 42 ],1))</f>
        <v>60</v>
      </c>
      <c r="AF61" s="22">
        <f>km4_splits_ranks[[#This Row],[0 - 4 ]]</f>
        <v>1.3373657407407407E-2</v>
      </c>
      <c r="AG61" s="18">
        <f>IF(km4_splits_ranks[[#This Row],[4 - 8 ]]="DNF","DNF",km4_splits_ranks[[#This Row],[4 km]]+km4_splits_ranks[[#This Row],[4 - 8 ]])</f>
        <v>2.6428240740740742E-2</v>
      </c>
      <c r="AH61" s="18">
        <f>IF(km4_splits_ranks[[#This Row],[8 - 12 ]]="DNF","DNF",km4_splits_ranks[[#This Row],[8 km]]+km4_splits_ranks[[#This Row],[8 - 12 ]])</f>
        <v>3.9924409722222221E-2</v>
      </c>
      <c r="AI61" s="18">
        <f>IF(km4_splits_ranks[[#This Row],[12 - 16 ]]="DNF","DNF",km4_splits_ranks[[#This Row],[12 km]]+km4_splits_ranks[[#This Row],[12 - 16 ]])</f>
        <v>5.3691145833333329E-2</v>
      </c>
      <c r="AJ61" s="18">
        <f>IF(km4_splits_ranks[[#This Row],[16 -20 ]]="DNF","DNF",km4_splits_ranks[[#This Row],[16 km]]+km4_splits_ranks[[#This Row],[16 -20 ]])</f>
        <v>6.7359374999999999E-2</v>
      </c>
      <c r="AK61" s="18">
        <f>IF(km4_splits_ranks[[#This Row],[20 - 24 ]]="DNF","DNF",km4_splits_ranks[[#This Row],[20 km]]+km4_splits_ranks[[#This Row],[20 - 24 ]])</f>
        <v>8.1249074074074071E-2</v>
      </c>
      <c r="AL61" s="18">
        <f>IF(km4_splits_ranks[[#This Row],[24 - 28 ]]="DNF","DNF",km4_splits_ranks[[#This Row],[24 km]]+km4_splits_ranks[[#This Row],[24 - 28 ]])</f>
        <v>9.5431504629629627E-2</v>
      </c>
      <c r="AM61" s="18">
        <f>IF(km4_splits_ranks[[#This Row],[28 - 32 ]]="DNF","DNF",km4_splits_ranks[[#This Row],[28 km]]+km4_splits_ranks[[#This Row],[28 - 32 ]])</f>
        <v>0.11125168981481481</v>
      </c>
      <c r="AN61" s="18">
        <f>IF(km4_splits_ranks[[#This Row],[32 - 36 ]]="DNF","DNF",km4_splits_ranks[[#This Row],[32 km]]+km4_splits_ranks[[#This Row],[32 - 36 ]])</f>
        <v>0.12818584490740739</v>
      </c>
      <c r="AO61" s="18">
        <f>IF(km4_splits_ranks[[#This Row],[36 - 40 ]]="DNF","DNF",km4_splits_ranks[[#This Row],[36 km]]+km4_splits_ranks[[#This Row],[36 - 40 ]])</f>
        <v>0.1440799421296296</v>
      </c>
      <c r="AP61" s="23">
        <f>IF(km4_splits_ranks[[#This Row],[40 - 42 ]]="DNF","DNF",km4_splits_ranks[[#This Row],[40 km]]+km4_splits_ranks[[#This Row],[40 - 42 ]])</f>
        <v>0.15172409722222219</v>
      </c>
      <c r="AQ61" s="48">
        <f>IF(km4_splits_ranks[[#This Row],[4 km]]="DNF","DNF",RANK(km4_splits_ranks[[#This Row],[4 km]],km4_splits_ranks[4 km],1))</f>
        <v>39</v>
      </c>
      <c r="AR61" s="49">
        <f>IF(km4_splits_ranks[[#This Row],[8 km]]="DNF","DNF",RANK(km4_splits_ranks[[#This Row],[8 km]],km4_splits_ranks[8 km],1))</f>
        <v>42</v>
      </c>
      <c r="AS61" s="49">
        <f>IF(km4_splits_ranks[[#This Row],[12 km]]="DNF","DNF",RANK(km4_splits_ranks[[#This Row],[12 km]],km4_splits_ranks[12 km],1))</f>
        <v>44</v>
      </c>
      <c r="AT61" s="49">
        <f>IF(km4_splits_ranks[[#This Row],[16 km]]="DNF","DNF",RANK(km4_splits_ranks[[#This Row],[16 km]],km4_splits_ranks[16 km],1))</f>
        <v>48</v>
      </c>
      <c r="AU61" s="49">
        <f>IF(km4_splits_ranks[[#This Row],[20 km]]="DNF","DNF",RANK(km4_splits_ranks[[#This Row],[20 km]],km4_splits_ranks[20 km],1))</f>
        <v>46</v>
      </c>
      <c r="AV61" s="49">
        <f>IF(km4_splits_ranks[[#This Row],[24 km]]="DNF","DNF",RANK(km4_splits_ranks[[#This Row],[24 km]],km4_splits_ranks[24 km],1))</f>
        <v>46</v>
      </c>
      <c r="AW61" s="49">
        <f>IF(km4_splits_ranks[[#This Row],[28 km]]="DNF","DNF",RANK(km4_splits_ranks[[#This Row],[28 km]],km4_splits_ranks[28 km],1))</f>
        <v>49</v>
      </c>
      <c r="AX61" s="49">
        <f>IF(km4_splits_ranks[[#This Row],[32 km]]="DNF","DNF",RANK(km4_splits_ranks[[#This Row],[32 km]],km4_splits_ranks[32 km],1))</f>
        <v>55</v>
      </c>
      <c r="AY61" s="49">
        <f>IF(km4_splits_ranks[[#This Row],[36 km]]="DNF","DNF",RANK(km4_splits_ranks[[#This Row],[36 km]],km4_splits_ranks[36 km],1))</f>
        <v>56</v>
      </c>
      <c r="AZ61" s="49">
        <f>IF(km4_splits_ranks[[#This Row],[40 km]]="DNF","DNF",RANK(km4_splits_ranks[[#This Row],[40 km]],km4_splits_ranks[40 km],1))</f>
        <v>56</v>
      </c>
      <c r="BA61" s="49">
        <f>IF(km4_splits_ranks[[#This Row],[42 km]]="DNF","DNF",RANK(km4_splits_ranks[[#This Row],[42 km]],km4_splits_ranks[42 km],1))</f>
        <v>56</v>
      </c>
    </row>
    <row r="62" spans="2:53" x14ac:dyDescent="0.2">
      <c r="B62" s="4">
        <f>laps_times[[#This Row],[poř]]</f>
        <v>57</v>
      </c>
      <c r="C62" s="1">
        <f>laps_times[[#This Row],[s.č.]]</f>
        <v>10</v>
      </c>
      <c r="D62" s="1" t="str">
        <f>laps_times[[#This Row],[jméno]]</f>
        <v>Svobodová Veronika</v>
      </c>
      <c r="E62" s="2">
        <f>laps_times[[#This Row],[roč]]</f>
        <v>1986</v>
      </c>
      <c r="F62" s="2" t="str">
        <f>laps_times[[#This Row],[kat]]</f>
        <v>Z1</v>
      </c>
      <c r="G62" s="2">
        <f>laps_times[[#This Row],[poř_kat]]</f>
        <v>2</v>
      </c>
      <c r="H62" s="1" t="str">
        <f>IF(ISBLANK(laps_times[[#This Row],[klub]]),"-",laps_times[[#This Row],[klub]])</f>
        <v>Varnsdorf</v>
      </c>
      <c r="I62" s="6">
        <f>laps_times[[#This Row],[celk. čas]]</f>
        <v>0.15186032407407407</v>
      </c>
      <c r="J62" s="29">
        <f>SUM(laps_times[[#This Row],[1]:[6]])</f>
        <v>1.5373587962962964E-2</v>
      </c>
      <c r="K62" s="30">
        <f>SUM(laps_times[[#This Row],[7]:[12]])</f>
        <v>1.4809722222222221E-2</v>
      </c>
      <c r="L62" s="30">
        <f>SUM(laps_times[[#This Row],[13]:[18]])</f>
        <v>1.4881087962962964E-2</v>
      </c>
      <c r="M62" s="30">
        <f>SUM(laps_times[[#This Row],[19]:[24]])</f>
        <v>1.4724016203703703E-2</v>
      </c>
      <c r="N62" s="30">
        <f>SUM(laps_times[[#This Row],[25]:[30]])</f>
        <v>1.5214328703703704E-2</v>
      </c>
      <c r="O62" s="30">
        <f>SUM(laps_times[[#This Row],[31]:[36]])</f>
        <v>1.4597928240740743E-2</v>
      </c>
      <c r="P62" s="30">
        <f>SUM(laps_times[[#This Row],[37]:[42]])</f>
        <v>1.4456261574074074E-2</v>
      </c>
      <c r="Q62" s="30">
        <f>SUM(laps_times[[#This Row],[43]:[48]])</f>
        <v>1.3380254629629629E-2</v>
      </c>
      <c r="R62" s="30">
        <f>SUM(laps_times[[#This Row],[49]:[54]])</f>
        <v>1.3602268518518517E-2</v>
      </c>
      <c r="S62" s="30">
        <f>SUM(laps_times[[#This Row],[55]:[60]])</f>
        <v>1.3955578703703703E-2</v>
      </c>
      <c r="T62" s="31">
        <f>SUM(laps_times[[#This Row],[61]:[63]])</f>
        <v>6.8652893518518516E-3</v>
      </c>
      <c r="U62" s="45">
        <f>IF(km4_splits_ranks[[#This Row],[0 - 4 ]]="DNF","DNF",RANK(km4_splits_ranks[[#This Row],[0 - 4 ]],km4_splits_ranks[0 - 4 ],1))</f>
        <v>94</v>
      </c>
      <c r="V62" s="46">
        <f>IF(km4_splits_ranks[[#This Row],[4 - 8 ]]="DNF","DNF",RANK(km4_splits_ranks[[#This Row],[4 - 8 ]],km4_splits_ranks[4 - 8 ],1))</f>
        <v>94</v>
      </c>
      <c r="W62" s="46">
        <f>IF(km4_splits_ranks[[#This Row],[8 - 12 ]]="DNF","DNF",RANK(km4_splits_ranks[[#This Row],[8 - 12 ]],km4_splits_ranks[8 - 12 ],1))</f>
        <v>94</v>
      </c>
      <c r="X62" s="46">
        <f>IF(km4_splits_ranks[[#This Row],[12 - 16 ]]="DNF","DNF",RANK(km4_splits_ranks[[#This Row],[12 - 16 ]],km4_splits_ranks[12 - 16 ],1))</f>
        <v>88</v>
      </c>
      <c r="Y62" s="46">
        <f>IF(km4_splits_ranks[[#This Row],[16 -20 ]]="DNF","DNF",RANK(km4_splits_ranks[[#This Row],[16 -20 ]],km4_splits_ranks[16 -20 ],1))</f>
        <v>92</v>
      </c>
      <c r="Z62" s="46">
        <f>IF(km4_splits_ranks[[#This Row],[20 - 24 ]]="DNF","DNF",RANK(km4_splits_ranks[[#This Row],[20 - 24 ]],km4_splits_ranks[20 - 24 ],1))</f>
        <v>70</v>
      </c>
      <c r="AA62" s="46">
        <f>IF(km4_splits_ranks[[#This Row],[24 - 28 ]]="DNF","DNF",RANK(km4_splits_ranks[[#This Row],[24 - 28 ]],km4_splits_ranks[24 - 28 ],1))</f>
        <v>60</v>
      </c>
      <c r="AB62" s="46">
        <f>IF(km4_splits_ranks[[#This Row],[28 - 32 ]]="DNF","DNF",RANK(km4_splits_ranks[[#This Row],[28 - 32 ]],km4_splits_ranks[28 - 32 ],1))</f>
        <v>27</v>
      </c>
      <c r="AC62" s="46">
        <f>IF(km4_splits_ranks[[#This Row],[32 - 36 ]]="DNF","DNF",RANK(km4_splits_ranks[[#This Row],[32 - 36 ]],km4_splits_ranks[32 - 36 ],1))</f>
        <v>26</v>
      </c>
      <c r="AD62" s="46">
        <f>IF(km4_splits_ranks[[#This Row],[36 - 40 ]]="DNF","DNF",RANK(km4_splits_ranks[[#This Row],[36 - 40 ]],km4_splits_ranks[36 - 40 ],1))</f>
        <v>31</v>
      </c>
      <c r="AE62" s="47">
        <f>IF(km4_splits_ranks[[#This Row],[40 - 42 ]]="DNF","DNF",RANK(km4_splits_ranks[[#This Row],[40 - 42 ]],km4_splits_ranks[40 - 42 ],1))</f>
        <v>31</v>
      </c>
      <c r="AF62" s="22">
        <f>km4_splits_ranks[[#This Row],[0 - 4 ]]</f>
        <v>1.5373587962962964E-2</v>
      </c>
      <c r="AG62" s="18">
        <f>IF(km4_splits_ranks[[#This Row],[4 - 8 ]]="DNF","DNF",km4_splits_ranks[[#This Row],[4 km]]+km4_splits_ranks[[#This Row],[4 - 8 ]])</f>
        <v>3.0183310185185185E-2</v>
      </c>
      <c r="AH62" s="18">
        <f>IF(km4_splits_ranks[[#This Row],[8 - 12 ]]="DNF","DNF",km4_splits_ranks[[#This Row],[8 km]]+km4_splits_ranks[[#This Row],[8 - 12 ]])</f>
        <v>4.5064398148148152E-2</v>
      </c>
      <c r="AI62" s="18">
        <f>IF(km4_splits_ranks[[#This Row],[12 - 16 ]]="DNF","DNF",km4_splits_ranks[[#This Row],[12 km]]+km4_splits_ranks[[#This Row],[12 - 16 ]])</f>
        <v>5.9788414351851851E-2</v>
      </c>
      <c r="AJ62" s="18">
        <f>IF(km4_splits_ranks[[#This Row],[16 -20 ]]="DNF","DNF",km4_splits_ranks[[#This Row],[16 km]]+km4_splits_ranks[[#This Row],[16 -20 ]])</f>
        <v>7.5002743055555557E-2</v>
      </c>
      <c r="AK62" s="18">
        <f>IF(km4_splits_ranks[[#This Row],[20 - 24 ]]="DNF","DNF",km4_splits_ranks[[#This Row],[20 km]]+km4_splits_ranks[[#This Row],[20 - 24 ]])</f>
        <v>8.96006712962963E-2</v>
      </c>
      <c r="AL62" s="18">
        <f>IF(km4_splits_ranks[[#This Row],[24 - 28 ]]="DNF","DNF",km4_splits_ranks[[#This Row],[24 km]]+km4_splits_ranks[[#This Row],[24 - 28 ]])</f>
        <v>0.10405693287037038</v>
      </c>
      <c r="AM62" s="18">
        <f>IF(km4_splits_ranks[[#This Row],[28 - 32 ]]="DNF","DNF",km4_splits_ranks[[#This Row],[28 km]]+km4_splits_ranks[[#This Row],[28 - 32 ]])</f>
        <v>0.11743718750000001</v>
      </c>
      <c r="AN62" s="18">
        <f>IF(km4_splits_ranks[[#This Row],[32 - 36 ]]="DNF","DNF",km4_splits_ranks[[#This Row],[32 km]]+km4_splits_ranks[[#This Row],[32 - 36 ]])</f>
        <v>0.13103945601851852</v>
      </c>
      <c r="AO62" s="18">
        <f>IF(km4_splits_ranks[[#This Row],[36 - 40 ]]="DNF","DNF",km4_splits_ranks[[#This Row],[36 km]]+km4_splits_ranks[[#This Row],[36 - 40 ]])</f>
        <v>0.14499503472222222</v>
      </c>
      <c r="AP62" s="23">
        <f>IF(km4_splits_ranks[[#This Row],[40 - 42 ]]="DNF","DNF",km4_splits_ranks[[#This Row],[40 km]]+km4_splits_ranks[[#This Row],[40 - 42 ]])</f>
        <v>0.15186032407407407</v>
      </c>
      <c r="AQ62" s="48">
        <f>IF(km4_splits_ranks[[#This Row],[4 km]]="DNF","DNF",RANK(km4_splits_ranks[[#This Row],[4 km]],km4_splits_ranks[4 km],1))</f>
        <v>94</v>
      </c>
      <c r="AR62" s="49">
        <f>IF(km4_splits_ranks[[#This Row],[8 km]]="DNF","DNF",RANK(km4_splits_ranks[[#This Row],[8 km]],km4_splits_ranks[8 km],1))</f>
        <v>94</v>
      </c>
      <c r="AS62" s="49">
        <f>IF(km4_splits_ranks[[#This Row],[12 km]]="DNF","DNF",RANK(km4_splits_ranks[[#This Row],[12 km]],km4_splits_ranks[12 km],1))</f>
        <v>93</v>
      </c>
      <c r="AT62" s="49">
        <f>IF(km4_splits_ranks[[#This Row],[16 km]]="DNF","DNF",RANK(km4_splits_ranks[[#This Row],[16 km]],km4_splits_ranks[16 km],1))</f>
        <v>89</v>
      </c>
      <c r="AU62" s="49">
        <f>IF(km4_splits_ranks[[#This Row],[20 km]]="DNF","DNF",RANK(km4_splits_ranks[[#This Row],[20 km]],km4_splits_ranks[20 km],1))</f>
        <v>90</v>
      </c>
      <c r="AV62" s="49">
        <f>IF(km4_splits_ranks[[#This Row],[24 km]]="DNF","DNF",RANK(km4_splits_ranks[[#This Row],[24 km]],km4_splits_ranks[24 km],1))</f>
        <v>86</v>
      </c>
      <c r="AW62" s="49">
        <f>IF(km4_splits_ranks[[#This Row],[28 km]]="DNF","DNF",RANK(km4_splits_ranks[[#This Row],[28 km]],km4_splits_ranks[28 km],1))</f>
        <v>83</v>
      </c>
      <c r="AX62" s="49">
        <f>IF(km4_splits_ranks[[#This Row],[32 km]]="DNF","DNF",RANK(km4_splits_ranks[[#This Row],[32 km]],km4_splits_ranks[32 km],1))</f>
        <v>78</v>
      </c>
      <c r="AY62" s="49">
        <f>IF(km4_splits_ranks[[#This Row],[36 km]]="DNF","DNF",RANK(km4_splits_ranks[[#This Row],[36 km]],km4_splits_ranks[36 km],1))</f>
        <v>66</v>
      </c>
      <c r="AZ62" s="49">
        <f>IF(km4_splits_ranks[[#This Row],[40 km]]="DNF","DNF",RANK(km4_splits_ranks[[#This Row],[40 km]],km4_splits_ranks[40 km],1))</f>
        <v>59</v>
      </c>
      <c r="BA62" s="49">
        <f>IF(km4_splits_ranks[[#This Row],[42 km]]="DNF","DNF",RANK(km4_splits_ranks[[#This Row],[42 km]],km4_splits_ranks[42 km],1))</f>
        <v>57</v>
      </c>
    </row>
    <row r="63" spans="2:53" x14ac:dyDescent="0.2">
      <c r="B63" s="4">
        <f>laps_times[[#This Row],[poř]]</f>
        <v>58</v>
      </c>
      <c r="C63" s="1">
        <f>laps_times[[#This Row],[s.č.]]</f>
        <v>53</v>
      </c>
      <c r="D63" s="1" t="str">
        <f>laps_times[[#This Row],[jméno]]</f>
        <v>Hons Pavel</v>
      </c>
      <c r="E63" s="2">
        <f>laps_times[[#This Row],[roč]]</f>
        <v>1970</v>
      </c>
      <c r="F63" s="2" t="str">
        <f>laps_times[[#This Row],[kat]]</f>
        <v>M3</v>
      </c>
      <c r="G63" s="2">
        <f>laps_times[[#This Row],[poř_kat]]</f>
        <v>23</v>
      </c>
      <c r="H63" s="1" t="str">
        <f>IF(ISBLANK(laps_times[[#This Row],[klub]]),"-",laps_times[[#This Row],[klub]])</f>
        <v>Maratón klub Kladno</v>
      </c>
      <c r="I63" s="6">
        <f>laps_times[[#This Row],[celk. čas]]</f>
        <v>0.1518827662037037</v>
      </c>
      <c r="J63" s="29">
        <f>SUM(laps_times[[#This Row],[1]:[6]])</f>
        <v>1.4819050925925926E-2</v>
      </c>
      <c r="K63" s="30">
        <f>SUM(laps_times[[#This Row],[7]:[12]])</f>
        <v>1.3905277777777777E-2</v>
      </c>
      <c r="L63" s="30">
        <f>SUM(laps_times[[#This Row],[13]:[18]])</f>
        <v>1.3751851851851854E-2</v>
      </c>
      <c r="M63" s="30">
        <f>SUM(laps_times[[#This Row],[19]:[24]])</f>
        <v>1.4058912037037038E-2</v>
      </c>
      <c r="N63" s="30">
        <f>SUM(laps_times[[#This Row],[25]:[30]])</f>
        <v>1.3839178240740739E-2</v>
      </c>
      <c r="O63" s="30">
        <f>SUM(laps_times[[#This Row],[31]:[36]])</f>
        <v>1.4206446759259261E-2</v>
      </c>
      <c r="P63" s="30">
        <f>SUM(laps_times[[#This Row],[37]:[42]])</f>
        <v>1.4316979166666667E-2</v>
      </c>
      <c r="Q63" s="30">
        <f>SUM(laps_times[[#This Row],[43]:[48]])</f>
        <v>1.486605324074074E-2</v>
      </c>
      <c r="R63" s="30">
        <f>SUM(laps_times[[#This Row],[49]:[54]])</f>
        <v>1.5373900462962962E-2</v>
      </c>
      <c r="S63" s="30">
        <f>SUM(laps_times[[#This Row],[55]:[60]])</f>
        <v>1.5351666666666666E-2</v>
      </c>
      <c r="T63" s="31">
        <f>SUM(laps_times[[#This Row],[61]:[63]])</f>
        <v>7.3934490740740749E-3</v>
      </c>
      <c r="U63" s="45">
        <f>IF(km4_splits_ranks[[#This Row],[0 - 4 ]]="DNF","DNF",RANK(km4_splits_ranks[[#This Row],[0 - 4 ]],km4_splits_ranks[0 - 4 ],1))</f>
        <v>83</v>
      </c>
      <c r="V63" s="46">
        <f>IF(km4_splits_ranks[[#This Row],[4 - 8 ]]="DNF","DNF",RANK(km4_splits_ranks[[#This Row],[4 - 8 ]],km4_splits_ranks[4 - 8 ],1))</f>
        <v>72</v>
      </c>
      <c r="W63" s="46">
        <f>IF(km4_splits_ranks[[#This Row],[8 - 12 ]]="DNF","DNF",RANK(km4_splits_ranks[[#This Row],[8 - 12 ]],km4_splits_ranks[8 - 12 ],1))</f>
        <v>63</v>
      </c>
      <c r="X63" s="46">
        <f>IF(km4_splits_ranks[[#This Row],[12 - 16 ]]="DNF","DNF",RANK(km4_splits_ranks[[#This Row],[12 - 16 ]],km4_splits_ranks[12 - 16 ],1))</f>
        <v>69</v>
      </c>
      <c r="Y63" s="46">
        <f>IF(km4_splits_ranks[[#This Row],[16 -20 ]]="DNF","DNF",RANK(km4_splits_ranks[[#This Row],[16 -20 ]],km4_splits_ranks[16 -20 ],1))</f>
        <v>59</v>
      </c>
      <c r="Z63" s="46">
        <f>IF(km4_splits_ranks[[#This Row],[20 - 24 ]]="DNF","DNF",RANK(km4_splits_ranks[[#This Row],[20 - 24 ]],km4_splits_ranks[20 - 24 ],1))</f>
        <v>60</v>
      </c>
      <c r="AA63" s="46">
        <f>IF(km4_splits_ranks[[#This Row],[24 - 28 ]]="DNF","DNF",RANK(km4_splits_ranks[[#This Row],[24 - 28 ]],km4_splits_ranks[24 - 28 ],1))</f>
        <v>57</v>
      </c>
      <c r="AB63" s="46">
        <f>IF(km4_splits_ranks[[#This Row],[28 - 32 ]]="DNF","DNF",RANK(km4_splits_ranks[[#This Row],[28 - 32 ]],km4_splits_ranks[28 - 32 ],1))</f>
        <v>59</v>
      </c>
      <c r="AC63" s="46">
        <f>IF(km4_splits_ranks[[#This Row],[32 - 36 ]]="DNF","DNF",RANK(km4_splits_ranks[[#This Row],[32 - 36 ]],km4_splits_ranks[32 - 36 ],1))</f>
        <v>60</v>
      </c>
      <c r="AD63" s="46">
        <f>IF(km4_splits_ranks[[#This Row],[36 - 40 ]]="DNF","DNF",RANK(km4_splits_ranks[[#This Row],[36 - 40 ]],km4_splits_ranks[36 - 40 ],1))</f>
        <v>50</v>
      </c>
      <c r="AE63" s="47">
        <f>IF(km4_splits_ranks[[#This Row],[40 - 42 ]]="DNF","DNF",RANK(km4_splits_ranks[[#This Row],[40 - 42 ]],km4_splits_ranks[40 - 42 ],1))</f>
        <v>49</v>
      </c>
      <c r="AF63" s="22">
        <f>km4_splits_ranks[[#This Row],[0 - 4 ]]</f>
        <v>1.4819050925925926E-2</v>
      </c>
      <c r="AG63" s="18">
        <f>IF(km4_splits_ranks[[#This Row],[4 - 8 ]]="DNF","DNF",km4_splits_ranks[[#This Row],[4 km]]+km4_splits_ranks[[#This Row],[4 - 8 ]])</f>
        <v>2.8724328703703703E-2</v>
      </c>
      <c r="AH63" s="18">
        <f>IF(km4_splits_ranks[[#This Row],[8 - 12 ]]="DNF","DNF",km4_splits_ranks[[#This Row],[8 km]]+km4_splits_ranks[[#This Row],[8 - 12 ]])</f>
        <v>4.2476180555555555E-2</v>
      </c>
      <c r="AI63" s="18">
        <f>IF(km4_splits_ranks[[#This Row],[12 - 16 ]]="DNF","DNF",km4_splits_ranks[[#This Row],[12 km]]+km4_splits_ranks[[#This Row],[12 - 16 ]])</f>
        <v>5.6535092592592595E-2</v>
      </c>
      <c r="AJ63" s="18">
        <f>IF(km4_splits_ranks[[#This Row],[16 -20 ]]="DNF","DNF",km4_splits_ranks[[#This Row],[16 km]]+km4_splits_ranks[[#This Row],[16 -20 ]])</f>
        <v>7.0374270833333336E-2</v>
      </c>
      <c r="AK63" s="18">
        <f>IF(km4_splits_ranks[[#This Row],[20 - 24 ]]="DNF","DNF",km4_splits_ranks[[#This Row],[20 km]]+km4_splits_ranks[[#This Row],[20 - 24 ]])</f>
        <v>8.45807175925926E-2</v>
      </c>
      <c r="AL63" s="18">
        <f>IF(km4_splits_ranks[[#This Row],[24 - 28 ]]="DNF","DNF",km4_splits_ranks[[#This Row],[24 km]]+km4_splits_ranks[[#This Row],[24 - 28 ]])</f>
        <v>9.8897696759259274E-2</v>
      </c>
      <c r="AM63" s="18">
        <f>IF(km4_splits_ranks[[#This Row],[28 - 32 ]]="DNF","DNF",km4_splits_ranks[[#This Row],[28 km]]+km4_splits_ranks[[#This Row],[28 - 32 ]])</f>
        <v>0.11376375000000001</v>
      </c>
      <c r="AN63" s="18">
        <f>IF(km4_splits_ranks[[#This Row],[32 - 36 ]]="DNF","DNF",km4_splits_ranks[[#This Row],[32 km]]+km4_splits_ranks[[#This Row],[32 - 36 ]])</f>
        <v>0.12913765046296297</v>
      </c>
      <c r="AO63" s="18">
        <f>IF(km4_splits_ranks[[#This Row],[36 - 40 ]]="DNF","DNF",km4_splits_ranks[[#This Row],[36 km]]+km4_splits_ranks[[#This Row],[36 - 40 ]])</f>
        <v>0.14448931712962965</v>
      </c>
      <c r="AP63" s="23">
        <f>IF(km4_splits_ranks[[#This Row],[40 - 42 ]]="DNF","DNF",km4_splits_ranks[[#This Row],[40 km]]+km4_splits_ranks[[#This Row],[40 - 42 ]])</f>
        <v>0.15188276620370372</v>
      </c>
      <c r="AQ63" s="48">
        <f>IF(km4_splits_ranks[[#This Row],[4 km]]="DNF","DNF",RANK(km4_splits_ranks[[#This Row],[4 km]],km4_splits_ranks[4 km],1))</f>
        <v>83</v>
      </c>
      <c r="AR63" s="49">
        <f>IF(km4_splits_ranks[[#This Row],[8 km]]="DNF","DNF",RANK(km4_splits_ranks[[#This Row],[8 km]],km4_splits_ranks[8 km],1))</f>
        <v>78</v>
      </c>
      <c r="AS63" s="49">
        <f>IF(km4_splits_ranks[[#This Row],[12 km]]="DNF","DNF",RANK(km4_splits_ranks[[#This Row],[12 km]],km4_splits_ranks[12 km],1))</f>
        <v>74</v>
      </c>
      <c r="AT63" s="49">
        <f>IF(km4_splits_ranks[[#This Row],[16 km]]="DNF","DNF",RANK(km4_splits_ranks[[#This Row],[16 km]],km4_splits_ranks[16 km],1))</f>
        <v>73</v>
      </c>
      <c r="AU63" s="49">
        <f>IF(km4_splits_ranks[[#This Row],[20 km]]="DNF","DNF",RANK(km4_splits_ranks[[#This Row],[20 km]],km4_splits_ranks[20 km],1))</f>
        <v>69</v>
      </c>
      <c r="AV63" s="49">
        <f>IF(km4_splits_ranks[[#This Row],[24 km]]="DNF","DNF",RANK(km4_splits_ranks[[#This Row],[24 km]],km4_splits_ranks[24 km],1))</f>
        <v>68</v>
      </c>
      <c r="AW63" s="49">
        <f>IF(km4_splits_ranks[[#This Row],[28 km]]="DNF","DNF",RANK(km4_splits_ranks[[#This Row],[28 km]],km4_splits_ranks[28 km],1))</f>
        <v>64</v>
      </c>
      <c r="AX63" s="49">
        <f>IF(km4_splits_ranks[[#This Row],[32 km]]="DNF","DNF",RANK(km4_splits_ranks[[#This Row],[32 km]],km4_splits_ranks[32 km],1))</f>
        <v>60</v>
      </c>
      <c r="AY63" s="49">
        <f>IF(km4_splits_ranks[[#This Row],[36 km]]="DNF","DNF",RANK(km4_splits_ranks[[#This Row],[36 km]],km4_splits_ranks[36 km],1))</f>
        <v>58</v>
      </c>
      <c r="AZ63" s="49">
        <f>IF(km4_splits_ranks[[#This Row],[40 km]]="DNF","DNF",RANK(km4_splits_ranks[[#This Row],[40 km]],km4_splits_ranks[40 km],1))</f>
        <v>57</v>
      </c>
      <c r="BA63" s="49">
        <f>IF(km4_splits_ranks[[#This Row],[42 km]]="DNF","DNF",RANK(km4_splits_ranks[[#This Row],[42 km]],km4_splits_ranks[42 km],1))</f>
        <v>58</v>
      </c>
    </row>
    <row r="64" spans="2:53" x14ac:dyDescent="0.2">
      <c r="B64" s="4">
        <f>laps_times[[#This Row],[poř]]</f>
        <v>59</v>
      </c>
      <c r="C64" s="1">
        <f>laps_times[[#This Row],[s.č.]]</f>
        <v>23</v>
      </c>
      <c r="D64" s="1" t="str">
        <f>laps_times[[#This Row],[jméno]]</f>
        <v>Kočová Marie</v>
      </c>
      <c r="E64" s="2">
        <f>laps_times[[#This Row],[roč]]</f>
        <v>1984</v>
      </c>
      <c r="F64" s="2" t="str">
        <f>laps_times[[#This Row],[kat]]</f>
        <v>Z1</v>
      </c>
      <c r="G64" s="2">
        <f>laps_times[[#This Row],[poř_kat]]</f>
        <v>3</v>
      </c>
      <c r="H64" s="1" t="str">
        <f>IF(ISBLANK(laps_times[[#This Row],[klub]]),"-",laps_times[[#This Row],[klub]])</f>
        <v>Cyklo Jiřička ČB</v>
      </c>
      <c r="I64" s="6">
        <f>laps_times[[#This Row],[celk. čas]]</f>
        <v>0.15230481481481481</v>
      </c>
      <c r="J64" s="29">
        <f>SUM(laps_times[[#This Row],[1]:[6]])</f>
        <v>1.4275810185185185E-2</v>
      </c>
      <c r="K64" s="30">
        <f>SUM(laps_times[[#This Row],[7]:[12]])</f>
        <v>1.3525810185185186E-2</v>
      </c>
      <c r="L64" s="30">
        <f>SUM(laps_times[[#This Row],[13]:[18]])</f>
        <v>1.4050358796296295E-2</v>
      </c>
      <c r="M64" s="30">
        <f>SUM(laps_times[[#This Row],[19]:[24]])</f>
        <v>1.3798194444444445E-2</v>
      </c>
      <c r="N64" s="30">
        <f>SUM(laps_times[[#This Row],[25]:[30]])</f>
        <v>1.4080509259259258E-2</v>
      </c>
      <c r="O64" s="30">
        <f>SUM(laps_times[[#This Row],[31]:[36]])</f>
        <v>1.4289016203703701E-2</v>
      </c>
      <c r="P64" s="30">
        <f>SUM(laps_times[[#This Row],[37]:[42]])</f>
        <v>1.4767083333333332E-2</v>
      </c>
      <c r="Q64" s="30">
        <f>SUM(laps_times[[#This Row],[43]:[48]])</f>
        <v>1.5208356481481482E-2</v>
      </c>
      <c r="R64" s="30">
        <f>SUM(laps_times[[#This Row],[49]:[54]])</f>
        <v>1.539263888888889E-2</v>
      </c>
      <c r="S64" s="30">
        <f>SUM(laps_times[[#This Row],[55]:[60]])</f>
        <v>1.553039351851852E-2</v>
      </c>
      <c r="T64" s="31">
        <f>SUM(laps_times[[#This Row],[61]:[63]])</f>
        <v>7.3866435185185181E-3</v>
      </c>
      <c r="U64" s="45">
        <f>IF(km4_splits_ranks[[#This Row],[0 - 4 ]]="DNF","DNF",RANK(km4_splits_ranks[[#This Row],[0 - 4 ]],km4_splits_ranks[0 - 4 ],1))</f>
        <v>54</v>
      </c>
      <c r="V64" s="46">
        <f>IF(km4_splits_ranks[[#This Row],[4 - 8 ]]="DNF","DNF",RANK(km4_splits_ranks[[#This Row],[4 - 8 ]],km4_splits_ranks[4 - 8 ],1))</f>
        <v>65</v>
      </c>
      <c r="W64" s="46">
        <f>IF(km4_splits_ranks[[#This Row],[8 - 12 ]]="DNF","DNF",RANK(km4_splits_ranks[[#This Row],[8 - 12 ]],km4_splits_ranks[8 - 12 ],1))</f>
        <v>72</v>
      </c>
      <c r="X64" s="46">
        <f>IF(km4_splits_ranks[[#This Row],[12 - 16 ]]="DNF","DNF",RANK(km4_splits_ranks[[#This Row],[12 - 16 ]],km4_splits_ranks[12 - 16 ],1))</f>
        <v>62</v>
      </c>
      <c r="Y64" s="46">
        <f>IF(km4_splits_ranks[[#This Row],[16 -20 ]]="DNF","DNF",RANK(km4_splits_ranks[[#This Row],[16 -20 ]],km4_splits_ranks[16 -20 ],1))</f>
        <v>61</v>
      </c>
      <c r="Z64" s="46">
        <f>IF(km4_splits_ranks[[#This Row],[20 - 24 ]]="DNF","DNF",RANK(km4_splits_ranks[[#This Row],[20 - 24 ]],km4_splits_ranks[20 - 24 ],1))</f>
        <v>64</v>
      </c>
      <c r="AA64" s="46">
        <f>IF(km4_splits_ranks[[#This Row],[24 - 28 ]]="DNF","DNF",RANK(km4_splits_ranks[[#This Row],[24 - 28 ]],km4_splits_ranks[24 - 28 ],1))</f>
        <v>67</v>
      </c>
      <c r="AB64" s="46">
        <f>IF(km4_splits_ranks[[#This Row],[28 - 32 ]]="DNF","DNF",RANK(km4_splits_ranks[[#This Row],[28 - 32 ]],km4_splits_ranks[28 - 32 ],1))</f>
        <v>65</v>
      </c>
      <c r="AC64" s="46">
        <f>IF(km4_splits_ranks[[#This Row],[32 - 36 ]]="DNF","DNF",RANK(km4_splits_ranks[[#This Row],[32 - 36 ]],km4_splits_ranks[32 - 36 ],1))</f>
        <v>61</v>
      </c>
      <c r="AD64" s="46">
        <f>IF(km4_splits_ranks[[#This Row],[36 - 40 ]]="DNF","DNF",RANK(km4_splits_ranks[[#This Row],[36 - 40 ]],km4_splits_ranks[36 - 40 ],1))</f>
        <v>51</v>
      </c>
      <c r="AE64" s="47">
        <f>IF(km4_splits_ranks[[#This Row],[40 - 42 ]]="DNF","DNF",RANK(km4_splits_ranks[[#This Row],[40 - 42 ]],km4_splits_ranks[40 - 42 ],1))</f>
        <v>48</v>
      </c>
      <c r="AF64" s="22">
        <f>km4_splits_ranks[[#This Row],[0 - 4 ]]</f>
        <v>1.4275810185185185E-2</v>
      </c>
      <c r="AG64" s="18">
        <f>IF(km4_splits_ranks[[#This Row],[4 - 8 ]]="DNF","DNF",km4_splits_ranks[[#This Row],[4 km]]+km4_splits_ranks[[#This Row],[4 - 8 ]])</f>
        <v>2.7801620370370372E-2</v>
      </c>
      <c r="AH64" s="18">
        <f>IF(km4_splits_ranks[[#This Row],[8 - 12 ]]="DNF","DNF",km4_splits_ranks[[#This Row],[8 km]]+km4_splits_ranks[[#This Row],[8 - 12 ]])</f>
        <v>4.1851979166666664E-2</v>
      </c>
      <c r="AI64" s="18">
        <f>IF(km4_splits_ranks[[#This Row],[12 - 16 ]]="DNF","DNF",km4_splits_ranks[[#This Row],[12 km]]+km4_splits_ranks[[#This Row],[12 - 16 ]])</f>
        <v>5.565017361111111E-2</v>
      </c>
      <c r="AJ64" s="18">
        <f>IF(km4_splits_ranks[[#This Row],[16 -20 ]]="DNF","DNF",km4_splits_ranks[[#This Row],[16 km]]+km4_splits_ranks[[#This Row],[16 -20 ]])</f>
        <v>6.9730682870370375E-2</v>
      </c>
      <c r="AK64" s="18">
        <f>IF(km4_splits_ranks[[#This Row],[20 - 24 ]]="DNF","DNF",km4_splits_ranks[[#This Row],[20 km]]+km4_splits_ranks[[#This Row],[20 - 24 ]])</f>
        <v>8.4019699074074083E-2</v>
      </c>
      <c r="AL64" s="18">
        <f>IF(km4_splits_ranks[[#This Row],[24 - 28 ]]="DNF","DNF",km4_splits_ranks[[#This Row],[24 km]]+km4_splits_ranks[[#This Row],[24 - 28 ]])</f>
        <v>9.8786782407407417E-2</v>
      </c>
      <c r="AM64" s="18">
        <f>IF(km4_splits_ranks[[#This Row],[28 - 32 ]]="DNF","DNF",km4_splits_ranks[[#This Row],[28 km]]+km4_splits_ranks[[#This Row],[28 - 32 ]])</f>
        <v>0.1139951388888889</v>
      </c>
      <c r="AN64" s="18">
        <f>IF(km4_splits_ranks[[#This Row],[32 - 36 ]]="DNF","DNF",km4_splits_ranks[[#This Row],[32 km]]+km4_splits_ranks[[#This Row],[32 - 36 ]])</f>
        <v>0.1293877777777778</v>
      </c>
      <c r="AO64" s="18">
        <f>IF(km4_splits_ranks[[#This Row],[36 - 40 ]]="DNF","DNF",km4_splits_ranks[[#This Row],[36 km]]+km4_splits_ranks[[#This Row],[36 - 40 ]])</f>
        <v>0.14491817129629631</v>
      </c>
      <c r="AP64" s="23">
        <f>IF(km4_splits_ranks[[#This Row],[40 - 42 ]]="DNF","DNF",km4_splits_ranks[[#This Row],[40 km]]+km4_splits_ranks[[#This Row],[40 - 42 ]])</f>
        <v>0.15230481481481484</v>
      </c>
      <c r="AQ64" s="48">
        <f>IF(km4_splits_ranks[[#This Row],[4 km]]="DNF","DNF",RANK(km4_splits_ranks[[#This Row],[4 km]],km4_splits_ranks[4 km],1))</f>
        <v>54</v>
      </c>
      <c r="AR64" s="49">
        <f>IF(km4_splits_ranks[[#This Row],[8 km]]="DNF","DNF",RANK(km4_splits_ranks[[#This Row],[8 km]],km4_splits_ranks[8 km],1))</f>
        <v>60</v>
      </c>
      <c r="AS64" s="49">
        <f>IF(km4_splits_ranks[[#This Row],[12 km]]="DNF","DNF",RANK(km4_splits_ranks[[#This Row],[12 km]],km4_splits_ranks[12 km],1))</f>
        <v>67</v>
      </c>
      <c r="AT64" s="49">
        <f>IF(km4_splits_ranks[[#This Row],[16 km]]="DNF","DNF",RANK(km4_splits_ranks[[#This Row],[16 km]],km4_splits_ranks[16 km],1))</f>
        <v>67</v>
      </c>
      <c r="AU64" s="49">
        <f>IF(km4_splits_ranks[[#This Row],[20 km]]="DNF","DNF",RANK(km4_splits_ranks[[#This Row],[20 km]],km4_splits_ranks[20 km],1))</f>
        <v>65</v>
      </c>
      <c r="AV64" s="49">
        <f>IF(km4_splits_ranks[[#This Row],[24 km]]="DNF","DNF",RANK(km4_splits_ranks[[#This Row],[24 km]],km4_splits_ranks[24 km],1))</f>
        <v>63</v>
      </c>
      <c r="AW64" s="49">
        <f>IF(km4_splits_ranks[[#This Row],[28 km]]="DNF","DNF",RANK(km4_splits_ranks[[#This Row],[28 km]],km4_splits_ranks[28 km],1))</f>
        <v>63</v>
      </c>
      <c r="AX64" s="49">
        <f>IF(km4_splits_ranks[[#This Row],[32 km]]="DNF","DNF",RANK(km4_splits_ranks[[#This Row],[32 km]],km4_splits_ranks[32 km],1))</f>
        <v>62</v>
      </c>
      <c r="AY64" s="49">
        <f>IF(km4_splits_ranks[[#This Row],[36 km]]="DNF","DNF",RANK(km4_splits_ranks[[#This Row],[36 km]],km4_splits_ranks[36 km],1))</f>
        <v>60</v>
      </c>
      <c r="AZ64" s="49">
        <f>IF(km4_splits_ranks[[#This Row],[40 km]]="DNF","DNF",RANK(km4_splits_ranks[[#This Row],[40 km]],km4_splits_ranks[40 km],1))</f>
        <v>58</v>
      </c>
      <c r="BA64" s="49">
        <f>IF(km4_splits_ranks[[#This Row],[42 km]]="DNF","DNF",RANK(km4_splits_ranks[[#This Row],[42 km]],km4_splits_ranks[42 km],1))</f>
        <v>59</v>
      </c>
    </row>
    <row r="65" spans="2:53" x14ac:dyDescent="0.2">
      <c r="B65" s="4">
        <f>laps_times[[#This Row],[poř]]</f>
        <v>60</v>
      </c>
      <c r="C65" s="1">
        <f>laps_times[[#This Row],[s.č.]]</f>
        <v>139</v>
      </c>
      <c r="D65" s="1" t="str">
        <f>laps_times[[#This Row],[jméno]]</f>
        <v>Malát Jan</v>
      </c>
      <c r="E65" s="2">
        <f>laps_times[[#This Row],[roč]]</f>
        <v>1966</v>
      </c>
      <c r="F65" s="2" t="str">
        <f>laps_times[[#This Row],[kat]]</f>
        <v>M4</v>
      </c>
      <c r="G65" s="2">
        <f>laps_times[[#This Row],[poř_kat]]</f>
        <v>9</v>
      </c>
      <c r="H65" s="1" t="str">
        <f>IF(ISBLANK(laps_times[[#This Row],[klub]]),"-",laps_times[[#This Row],[klub]])</f>
        <v>TEAM - IRONMAN KLUB BORŠOV n/Vlt.</v>
      </c>
      <c r="I65" s="6">
        <f>laps_times[[#This Row],[celk. čas]]</f>
        <v>0.152821875</v>
      </c>
      <c r="J65" s="29">
        <f>SUM(laps_times[[#This Row],[1]:[6]])</f>
        <v>1.4494224537037036E-2</v>
      </c>
      <c r="K65" s="30">
        <f>SUM(laps_times[[#This Row],[7]:[12]])</f>
        <v>1.4096238425925927E-2</v>
      </c>
      <c r="L65" s="30">
        <f>SUM(laps_times[[#This Row],[13]:[18]])</f>
        <v>1.4453796296296296E-2</v>
      </c>
      <c r="M65" s="30">
        <f>SUM(laps_times[[#This Row],[19]:[24]])</f>
        <v>1.4288819444444446E-2</v>
      </c>
      <c r="N65" s="30">
        <f>SUM(laps_times[[#This Row],[25]:[30]])</f>
        <v>1.4357847222222223E-2</v>
      </c>
      <c r="O65" s="30">
        <f>SUM(laps_times[[#This Row],[31]:[36]])</f>
        <v>1.4642083333333333E-2</v>
      </c>
      <c r="P65" s="30">
        <f>SUM(laps_times[[#This Row],[37]:[42]])</f>
        <v>1.4616712962962963E-2</v>
      </c>
      <c r="Q65" s="30">
        <f>SUM(laps_times[[#This Row],[43]:[48]])</f>
        <v>1.4863657407407405E-2</v>
      </c>
      <c r="R65" s="30">
        <f>SUM(laps_times[[#This Row],[49]:[54]])</f>
        <v>1.4844976851851851E-2</v>
      </c>
      <c r="S65" s="30">
        <f>SUM(laps_times[[#This Row],[55]:[60]])</f>
        <v>1.4679560185185186E-2</v>
      </c>
      <c r="T65" s="31">
        <f>SUM(laps_times[[#This Row],[61]:[63]])</f>
        <v>7.4839583333333329E-3</v>
      </c>
      <c r="U65" s="45">
        <f>IF(km4_splits_ranks[[#This Row],[0 - 4 ]]="DNF","DNF",RANK(km4_splits_ranks[[#This Row],[0 - 4 ]],km4_splits_ranks[0 - 4 ],1))</f>
        <v>74</v>
      </c>
      <c r="V65" s="46">
        <f>IF(km4_splits_ranks[[#This Row],[4 - 8 ]]="DNF","DNF",RANK(km4_splits_ranks[[#This Row],[4 - 8 ]],km4_splits_ranks[4 - 8 ],1))</f>
        <v>77</v>
      </c>
      <c r="W65" s="46">
        <f>IF(km4_splits_ranks[[#This Row],[8 - 12 ]]="DNF","DNF",RANK(km4_splits_ranks[[#This Row],[8 - 12 ]],km4_splits_ranks[8 - 12 ],1))</f>
        <v>83</v>
      </c>
      <c r="X65" s="46">
        <f>IF(km4_splits_ranks[[#This Row],[12 - 16 ]]="DNF","DNF",RANK(km4_splits_ranks[[#This Row],[12 - 16 ]],km4_splits_ranks[12 - 16 ],1))</f>
        <v>75</v>
      </c>
      <c r="Y65" s="46">
        <f>IF(km4_splits_ranks[[#This Row],[16 -20 ]]="DNF","DNF",RANK(km4_splits_ranks[[#This Row],[16 -20 ]],km4_splits_ranks[16 -20 ],1))</f>
        <v>71</v>
      </c>
      <c r="Z65" s="46">
        <f>IF(km4_splits_ranks[[#This Row],[20 - 24 ]]="DNF","DNF",RANK(km4_splits_ranks[[#This Row],[20 - 24 ]],km4_splits_ranks[20 - 24 ],1))</f>
        <v>73</v>
      </c>
      <c r="AA65" s="46">
        <f>IF(km4_splits_ranks[[#This Row],[24 - 28 ]]="DNF","DNF",RANK(km4_splits_ranks[[#This Row],[24 - 28 ]],km4_splits_ranks[24 - 28 ],1))</f>
        <v>63</v>
      </c>
      <c r="AB65" s="46">
        <f>IF(km4_splits_ranks[[#This Row],[28 - 32 ]]="DNF","DNF",RANK(km4_splits_ranks[[#This Row],[28 - 32 ]],km4_splits_ranks[28 - 32 ],1))</f>
        <v>58</v>
      </c>
      <c r="AC65" s="46">
        <f>IF(km4_splits_ranks[[#This Row],[32 - 36 ]]="DNF","DNF",RANK(km4_splits_ranks[[#This Row],[32 - 36 ]],km4_splits_ranks[32 - 36 ],1))</f>
        <v>47</v>
      </c>
      <c r="AD65" s="46">
        <f>IF(km4_splits_ranks[[#This Row],[36 - 40 ]]="DNF","DNF",RANK(km4_splits_ranks[[#This Row],[36 - 40 ]],km4_splits_ranks[36 - 40 ],1))</f>
        <v>42</v>
      </c>
      <c r="AE65" s="47">
        <f>IF(km4_splits_ranks[[#This Row],[40 - 42 ]]="DNF","DNF",RANK(km4_splits_ranks[[#This Row],[40 - 42 ]],km4_splits_ranks[40 - 42 ],1))</f>
        <v>55</v>
      </c>
      <c r="AF65" s="22">
        <f>km4_splits_ranks[[#This Row],[0 - 4 ]]</f>
        <v>1.4494224537037036E-2</v>
      </c>
      <c r="AG65" s="18">
        <f>IF(km4_splits_ranks[[#This Row],[4 - 8 ]]="DNF","DNF",km4_splits_ranks[[#This Row],[4 km]]+km4_splits_ranks[[#This Row],[4 - 8 ]])</f>
        <v>2.8590462962962963E-2</v>
      </c>
      <c r="AH65" s="18">
        <f>IF(km4_splits_ranks[[#This Row],[8 - 12 ]]="DNF","DNF",km4_splits_ranks[[#This Row],[8 km]]+km4_splits_ranks[[#This Row],[8 - 12 ]])</f>
        <v>4.3044259259259261E-2</v>
      </c>
      <c r="AI65" s="18">
        <f>IF(km4_splits_ranks[[#This Row],[12 - 16 ]]="DNF","DNF",km4_splits_ranks[[#This Row],[12 km]]+km4_splits_ranks[[#This Row],[12 - 16 ]])</f>
        <v>5.7333078703703709E-2</v>
      </c>
      <c r="AJ65" s="18">
        <f>IF(km4_splits_ranks[[#This Row],[16 -20 ]]="DNF","DNF",km4_splits_ranks[[#This Row],[16 km]]+km4_splits_ranks[[#This Row],[16 -20 ]])</f>
        <v>7.1690925925925936E-2</v>
      </c>
      <c r="AK65" s="18">
        <f>IF(km4_splits_ranks[[#This Row],[20 - 24 ]]="DNF","DNF",km4_splits_ranks[[#This Row],[20 km]]+km4_splits_ranks[[#This Row],[20 - 24 ]])</f>
        <v>8.6333009259259269E-2</v>
      </c>
      <c r="AL65" s="18">
        <f>IF(km4_splits_ranks[[#This Row],[24 - 28 ]]="DNF","DNF",km4_splits_ranks[[#This Row],[24 km]]+km4_splits_ranks[[#This Row],[24 - 28 ]])</f>
        <v>0.10094972222222223</v>
      </c>
      <c r="AM65" s="18">
        <f>IF(km4_splits_ranks[[#This Row],[28 - 32 ]]="DNF","DNF",km4_splits_ranks[[#This Row],[28 km]]+km4_splits_ranks[[#This Row],[28 - 32 ]])</f>
        <v>0.11581337962962963</v>
      </c>
      <c r="AN65" s="18">
        <f>IF(km4_splits_ranks[[#This Row],[32 - 36 ]]="DNF","DNF",km4_splits_ranks[[#This Row],[32 km]]+km4_splits_ranks[[#This Row],[32 - 36 ]])</f>
        <v>0.1306583564814815</v>
      </c>
      <c r="AO65" s="18">
        <f>IF(km4_splits_ranks[[#This Row],[36 - 40 ]]="DNF","DNF",km4_splits_ranks[[#This Row],[36 km]]+km4_splits_ranks[[#This Row],[36 - 40 ]])</f>
        <v>0.14533791666666668</v>
      </c>
      <c r="AP65" s="23">
        <f>IF(km4_splits_ranks[[#This Row],[40 - 42 ]]="DNF","DNF",km4_splits_ranks[[#This Row],[40 km]]+km4_splits_ranks[[#This Row],[40 - 42 ]])</f>
        <v>0.15282187500000002</v>
      </c>
      <c r="AQ65" s="48">
        <f>IF(km4_splits_ranks[[#This Row],[4 km]]="DNF","DNF",RANK(km4_splits_ranks[[#This Row],[4 km]],km4_splits_ranks[4 km],1))</f>
        <v>74</v>
      </c>
      <c r="AR65" s="49">
        <f>IF(km4_splits_ranks[[#This Row],[8 km]]="DNF","DNF",RANK(km4_splits_ranks[[#This Row],[8 km]],km4_splits_ranks[8 km],1))</f>
        <v>75</v>
      </c>
      <c r="AS65" s="49">
        <f>IF(km4_splits_ranks[[#This Row],[12 km]]="DNF","DNF",RANK(km4_splits_ranks[[#This Row],[12 km]],km4_splits_ranks[12 km],1))</f>
        <v>78</v>
      </c>
      <c r="AT65" s="49">
        <f>IF(km4_splits_ranks[[#This Row],[16 km]]="DNF","DNF",RANK(km4_splits_ranks[[#This Row],[16 km]],km4_splits_ranks[16 km],1))</f>
        <v>75</v>
      </c>
      <c r="AU65" s="49">
        <f>IF(km4_splits_ranks[[#This Row],[20 km]]="DNF","DNF",RANK(km4_splits_ranks[[#This Row],[20 km]],km4_splits_ranks[20 km],1))</f>
        <v>75</v>
      </c>
      <c r="AV65" s="49">
        <f>IF(km4_splits_ranks[[#This Row],[24 km]]="DNF","DNF",RANK(km4_splits_ranks[[#This Row],[24 km]],km4_splits_ranks[24 km],1))</f>
        <v>77</v>
      </c>
      <c r="AW65" s="49">
        <f>IF(km4_splits_ranks[[#This Row],[28 km]]="DNF","DNF",RANK(km4_splits_ranks[[#This Row],[28 km]],km4_splits_ranks[28 km],1))</f>
        <v>75</v>
      </c>
      <c r="AX65" s="49">
        <f>IF(km4_splits_ranks[[#This Row],[32 km]]="DNF","DNF",RANK(km4_splits_ranks[[#This Row],[32 km]],km4_splits_ranks[32 km],1))</f>
        <v>73</v>
      </c>
      <c r="AY65" s="49">
        <f>IF(km4_splits_ranks[[#This Row],[36 km]]="DNF","DNF",RANK(km4_splits_ranks[[#This Row],[36 km]],km4_splits_ranks[36 km],1))</f>
        <v>65</v>
      </c>
      <c r="AZ65" s="49">
        <f>IF(km4_splits_ranks[[#This Row],[40 km]]="DNF","DNF",RANK(km4_splits_ranks[[#This Row],[40 km]],km4_splits_ranks[40 km],1))</f>
        <v>60</v>
      </c>
      <c r="BA65" s="49">
        <f>IF(km4_splits_ranks[[#This Row],[42 km]]="DNF","DNF",RANK(km4_splits_ranks[[#This Row],[42 km]],km4_splits_ranks[42 km],1))</f>
        <v>60</v>
      </c>
    </row>
    <row r="66" spans="2:53" x14ac:dyDescent="0.2">
      <c r="B66" s="4">
        <f>laps_times[[#This Row],[poř]]</f>
        <v>61</v>
      </c>
      <c r="C66" s="1">
        <f>laps_times[[#This Row],[s.č.]]</f>
        <v>66</v>
      </c>
      <c r="D66" s="1" t="str">
        <f>laps_times[[#This Row],[jméno]]</f>
        <v>Kocourek Jan</v>
      </c>
      <c r="E66" s="2">
        <f>laps_times[[#This Row],[roč]]</f>
        <v>1966</v>
      </c>
      <c r="F66" s="2" t="str">
        <f>laps_times[[#This Row],[kat]]</f>
        <v>M4</v>
      </c>
      <c r="G66" s="2">
        <f>laps_times[[#This Row],[poř_kat]]</f>
        <v>10</v>
      </c>
      <c r="H66" s="1" t="str">
        <f>IF(ISBLANK(laps_times[[#This Row],[klub]]),"-",laps_times[[#This Row],[klub]])</f>
        <v>SAYERLACK</v>
      </c>
      <c r="I66" s="6">
        <f>laps_times[[#This Row],[celk. čas]]</f>
        <v>0.15325629629629631</v>
      </c>
      <c r="J66" s="29">
        <f>SUM(laps_times[[#This Row],[1]:[6]])</f>
        <v>1.4374375E-2</v>
      </c>
      <c r="K66" s="30">
        <f>SUM(laps_times[[#This Row],[7]:[12]])</f>
        <v>1.421696759259259E-2</v>
      </c>
      <c r="L66" s="30">
        <f>SUM(laps_times[[#This Row],[13]:[18]])</f>
        <v>1.4452094907407408E-2</v>
      </c>
      <c r="M66" s="30">
        <f>SUM(laps_times[[#This Row],[19]:[24]])</f>
        <v>1.4290069444444446E-2</v>
      </c>
      <c r="N66" s="30">
        <f>SUM(laps_times[[#This Row],[25]:[30]])</f>
        <v>1.4358622685185184E-2</v>
      </c>
      <c r="O66" s="30">
        <f>SUM(laps_times[[#This Row],[31]:[36]])</f>
        <v>1.4639768518518519E-2</v>
      </c>
      <c r="P66" s="30">
        <f>SUM(laps_times[[#This Row],[37]:[42]])</f>
        <v>1.4579618055555556E-2</v>
      </c>
      <c r="Q66" s="30">
        <f>SUM(laps_times[[#This Row],[43]:[48]])</f>
        <v>1.4632835648148148E-2</v>
      </c>
      <c r="R66" s="30">
        <f>SUM(laps_times[[#This Row],[49]:[54]])</f>
        <v>1.4932187499999999E-2</v>
      </c>
      <c r="S66" s="30">
        <f>SUM(laps_times[[#This Row],[55]:[60]])</f>
        <v>1.498278935185185E-2</v>
      </c>
      <c r="T66" s="31">
        <f>SUM(laps_times[[#This Row],[61]:[63]])</f>
        <v>7.7969675925925932E-3</v>
      </c>
      <c r="U66" s="45">
        <f>IF(km4_splits_ranks[[#This Row],[0 - 4 ]]="DNF","DNF",RANK(km4_splits_ranks[[#This Row],[0 - 4 ]],km4_splits_ranks[0 - 4 ],1))</f>
        <v>68</v>
      </c>
      <c r="V66" s="46">
        <f>IF(km4_splits_ranks[[#This Row],[4 - 8 ]]="DNF","DNF",RANK(km4_splits_ranks[[#This Row],[4 - 8 ]],km4_splits_ranks[4 - 8 ],1))</f>
        <v>83</v>
      </c>
      <c r="W66" s="46">
        <f>IF(km4_splits_ranks[[#This Row],[8 - 12 ]]="DNF","DNF",RANK(km4_splits_ranks[[#This Row],[8 - 12 ]],km4_splits_ranks[8 - 12 ],1))</f>
        <v>82</v>
      </c>
      <c r="X66" s="46">
        <f>IF(km4_splits_ranks[[#This Row],[12 - 16 ]]="DNF","DNF",RANK(km4_splits_ranks[[#This Row],[12 - 16 ]],km4_splits_ranks[12 - 16 ],1))</f>
        <v>76</v>
      </c>
      <c r="Y66" s="46">
        <f>IF(km4_splits_ranks[[#This Row],[16 -20 ]]="DNF","DNF",RANK(km4_splits_ranks[[#This Row],[16 -20 ]],km4_splits_ranks[16 -20 ],1))</f>
        <v>72</v>
      </c>
      <c r="Z66" s="46">
        <f>IF(km4_splits_ranks[[#This Row],[20 - 24 ]]="DNF","DNF",RANK(km4_splits_ranks[[#This Row],[20 - 24 ]],km4_splits_ranks[20 - 24 ],1))</f>
        <v>72</v>
      </c>
      <c r="AA66" s="46">
        <f>IF(km4_splits_ranks[[#This Row],[24 - 28 ]]="DNF","DNF",RANK(km4_splits_ranks[[#This Row],[24 - 28 ]],km4_splits_ranks[24 - 28 ],1))</f>
        <v>62</v>
      </c>
      <c r="AB66" s="46">
        <f>IF(km4_splits_ranks[[#This Row],[28 - 32 ]]="DNF","DNF",RANK(km4_splits_ranks[[#This Row],[28 - 32 ]],km4_splits_ranks[28 - 32 ],1))</f>
        <v>49</v>
      </c>
      <c r="AC66" s="46">
        <f>IF(km4_splits_ranks[[#This Row],[32 - 36 ]]="DNF","DNF",RANK(km4_splits_ranks[[#This Row],[32 - 36 ]],km4_splits_ranks[32 - 36 ],1))</f>
        <v>48</v>
      </c>
      <c r="AD66" s="46">
        <f>IF(km4_splits_ranks[[#This Row],[36 - 40 ]]="DNF","DNF",RANK(km4_splits_ranks[[#This Row],[36 - 40 ]],km4_splits_ranks[36 - 40 ],1))</f>
        <v>46</v>
      </c>
      <c r="AE66" s="47">
        <f>IF(km4_splits_ranks[[#This Row],[40 - 42 ]]="DNF","DNF",RANK(km4_splits_ranks[[#This Row],[40 - 42 ]],km4_splits_ranks[40 - 42 ],1))</f>
        <v>65</v>
      </c>
      <c r="AF66" s="22">
        <f>km4_splits_ranks[[#This Row],[0 - 4 ]]</f>
        <v>1.4374375E-2</v>
      </c>
      <c r="AG66" s="18">
        <f>IF(km4_splits_ranks[[#This Row],[4 - 8 ]]="DNF","DNF",km4_splits_ranks[[#This Row],[4 km]]+km4_splits_ranks[[#This Row],[4 - 8 ]])</f>
        <v>2.8591342592592592E-2</v>
      </c>
      <c r="AH66" s="18">
        <f>IF(km4_splits_ranks[[#This Row],[8 - 12 ]]="DNF","DNF",km4_splits_ranks[[#This Row],[8 km]]+km4_splits_ranks[[#This Row],[8 - 12 ]])</f>
        <v>4.3043437500000004E-2</v>
      </c>
      <c r="AI66" s="18">
        <f>IF(km4_splits_ranks[[#This Row],[12 - 16 ]]="DNF","DNF",km4_splits_ranks[[#This Row],[12 km]]+km4_splits_ranks[[#This Row],[12 - 16 ]])</f>
        <v>5.7333506944444446E-2</v>
      </c>
      <c r="AJ66" s="18">
        <f>IF(km4_splits_ranks[[#This Row],[16 -20 ]]="DNF","DNF",km4_splits_ranks[[#This Row],[16 km]]+km4_splits_ranks[[#This Row],[16 -20 ]])</f>
        <v>7.1692129629629633E-2</v>
      </c>
      <c r="AK66" s="18">
        <f>IF(km4_splits_ranks[[#This Row],[20 - 24 ]]="DNF","DNF",km4_splits_ranks[[#This Row],[20 km]]+km4_splits_ranks[[#This Row],[20 - 24 ]])</f>
        <v>8.6331898148148151E-2</v>
      </c>
      <c r="AL66" s="18">
        <f>IF(km4_splits_ranks[[#This Row],[24 - 28 ]]="DNF","DNF",km4_splits_ranks[[#This Row],[24 km]]+km4_splits_ranks[[#This Row],[24 - 28 ]])</f>
        <v>0.1009115162037037</v>
      </c>
      <c r="AM66" s="18">
        <f>IF(km4_splits_ranks[[#This Row],[28 - 32 ]]="DNF","DNF",km4_splits_ranks[[#This Row],[28 km]]+km4_splits_ranks[[#This Row],[28 - 32 ]])</f>
        <v>0.11554435185185184</v>
      </c>
      <c r="AN66" s="18">
        <f>IF(km4_splits_ranks[[#This Row],[32 - 36 ]]="DNF","DNF",km4_splits_ranks[[#This Row],[32 km]]+km4_splits_ranks[[#This Row],[32 - 36 ]])</f>
        <v>0.13047653935185183</v>
      </c>
      <c r="AO66" s="18">
        <f>IF(km4_splits_ranks[[#This Row],[36 - 40 ]]="DNF","DNF",km4_splits_ranks[[#This Row],[36 km]]+km4_splits_ranks[[#This Row],[36 - 40 ]])</f>
        <v>0.14545932870370368</v>
      </c>
      <c r="AP66" s="23">
        <f>IF(km4_splits_ranks[[#This Row],[40 - 42 ]]="DNF","DNF",km4_splits_ranks[[#This Row],[40 km]]+km4_splits_ranks[[#This Row],[40 - 42 ]])</f>
        <v>0.15325629629629628</v>
      </c>
      <c r="AQ66" s="48">
        <f>IF(km4_splits_ranks[[#This Row],[4 km]]="DNF","DNF",RANK(km4_splits_ranks[[#This Row],[4 km]],km4_splits_ranks[4 km],1))</f>
        <v>68</v>
      </c>
      <c r="AR66" s="49">
        <f>IF(km4_splits_ranks[[#This Row],[8 km]]="DNF","DNF",RANK(km4_splits_ranks[[#This Row],[8 km]],km4_splits_ranks[8 km],1))</f>
        <v>76</v>
      </c>
      <c r="AS66" s="49">
        <f>IF(km4_splits_ranks[[#This Row],[12 km]]="DNF","DNF",RANK(km4_splits_ranks[[#This Row],[12 km]],km4_splits_ranks[12 km],1))</f>
        <v>77</v>
      </c>
      <c r="AT66" s="49">
        <f>IF(km4_splits_ranks[[#This Row],[16 km]]="DNF","DNF",RANK(km4_splits_ranks[[#This Row],[16 km]],km4_splits_ranks[16 km],1))</f>
        <v>76</v>
      </c>
      <c r="AU66" s="49">
        <f>IF(km4_splits_ranks[[#This Row],[20 km]]="DNF","DNF",RANK(km4_splits_ranks[[#This Row],[20 km]],km4_splits_ranks[20 km],1))</f>
        <v>76</v>
      </c>
      <c r="AV66" s="49">
        <f>IF(km4_splits_ranks[[#This Row],[24 km]]="DNF","DNF",RANK(km4_splits_ranks[[#This Row],[24 km]],km4_splits_ranks[24 km],1))</f>
        <v>76</v>
      </c>
      <c r="AW66" s="49">
        <f>IF(km4_splits_ranks[[#This Row],[28 km]]="DNF","DNF",RANK(km4_splits_ranks[[#This Row],[28 km]],km4_splits_ranks[28 km],1))</f>
        <v>74</v>
      </c>
      <c r="AX66" s="49">
        <f>IF(km4_splits_ranks[[#This Row],[32 km]]="DNF","DNF",RANK(km4_splits_ranks[[#This Row],[32 km]],km4_splits_ranks[32 km],1))</f>
        <v>72</v>
      </c>
      <c r="AY66" s="49">
        <f>IF(km4_splits_ranks[[#This Row],[36 km]]="DNF","DNF",RANK(km4_splits_ranks[[#This Row],[36 km]],km4_splits_ranks[36 km],1))</f>
        <v>64</v>
      </c>
      <c r="AZ66" s="49">
        <f>IF(km4_splits_ranks[[#This Row],[40 km]]="DNF","DNF",RANK(km4_splits_ranks[[#This Row],[40 km]],km4_splits_ranks[40 km],1))</f>
        <v>61</v>
      </c>
      <c r="BA66" s="49">
        <f>IF(km4_splits_ranks[[#This Row],[42 km]]="DNF","DNF",RANK(km4_splits_ranks[[#This Row],[42 km]],km4_splits_ranks[42 km],1))</f>
        <v>61</v>
      </c>
    </row>
    <row r="67" spans="2:53" x14ac:dyDescent="0.2">
      <c r="B67" s="4">
        <f>laps_times[[#This Row],[poř]]</f>
        <v>62</v>
      </c>
      <c r="C67" s="1">
        <f>laps_times[[#This Row],[s.č.]]</f>
        <v>56</v>
      </c>
      <c r="D67" s="1" t="str">
        <f>laps_times[[#This Row],[jméno]]</f>
        <v>Gruberova Markéta</v>
      </c>
      <c r="E67" s="2">
        <f>laps_times[[#This Row],[roč]]</f>
        <v>1982</v>
      </c>
      <c r="F67" s="2" t="str">
        <f>laps_times[[#This Row],[kat]]</f>
        <v>Z1</v>
      </c>
      <c r="G67" s="2">
        <f>laps_times[[#This Row],[poř_kat]]</f>
        <v>4</v>
      </c>
      <c r="H67" s="1" t="str">
        <f>IF(ISBLANK(laps_times[[#This Row],[klub]]),"-",laps_times[[#This Row],[klub]])</f>
        <v>MK Kladno</v>
      </c>
      <c r="I67" s="6">
        <f>laps_times[[#This Row],[celk. čas]]</f>
        <v>0.15362025462962961</v>
      </c>
      <c r="J67" s="29">
        <f>SUM(laps_times[[#This Row],[1]:[6]])</f>
        <v>1.4317824074074075E-2</v>
      </c>
      <c r="K67" s="30">
        <f>SUM(laps_times[[#This Row],[7]:[12]])</f>
        <v>1.3502453703703704E-2</v>
      </c>
      <c r="L67" s="30">
        <f>SUM(laps_times[[#This Row],[13]:[18]])</f>
        <v>1.3410601851851851E-2</v>
      </c>
      <c r="M67" s="30">
        <f>SUM(laps_times[[#This Row],[19]:[24]])</f>
        <v>1.4022974537037037E-2</v>
      </c>
      <c r="N67" s="30">
        <f>SUM(laps_times[[#This Row],[25]:[30]])</f>
        <v>1.4273263888888889E-2</v>
      </c>
      <c r="O67" s="30">
        <f>SUM(laps_times[[#This Row],[31]:[36]])</f>
        <v>1.5084861111111111E-2</v>
      </c>
      <c r="P67" s="30">
        <f>SUM(laps_times[[#This Row],[37]:[42]])</f>
        <v>1.510449074074074E-2</v>
      </c>
      <c r="Q67" s="30">
        <f>SUM(laps_times[[#This Row],[43]:[48]])</f>
        <v>1.5757835648148148E-2</v>
      </c>
      <c r="R67" s="30">
        <f>SUM(laps_times[[#This Row],[49]:[54]])</f>
        <v>1.5640590277777776E-2</v>
      </c>
      <c r="S67" s="30">
        <f>SUM(laps_times[[#This Row],[55]:[60]])</f>
        <v>1.5682175925925929E-2</v>
      </c>
      <c r="T67" s="31">
        <f>SUM(laps_times[[#This Row],[61]:[63]])</f>
        <v>6.8231828703703701E-3</v>
      </c>
      <c r="U67" s="45">
        <f>IF(km4_splits_ranks[[#This Row],[0 - 4 ]]="DNF","DNF",RANK(km4_splits_ranks[[#This Row],[0 - 4 ]],km4_splits_ranks[0 - 4 ],1))</f>
        <v>63</v>
      </c>
      <c r="V67" s="46">
        <f>IF(km4_splits_ranks[[#This Row],[4 - 8 ]]="DNF","DNF",RANK(km4_splits_ranks[[#This Row],[4 - 8 ]],km4_splits_ranks[4 - 8 ],1))</f>
        <v>58</v>
      </c>
      <c r="W67" s="46">
        <f>IF(km4_splits_ranks[[#This Row],[8 - 12 ]]="DNF","DNF",RANK(km4_splits_ranks[[#This Row],[8 - 12 ]],km4_splits_ranks[8 - 12 ],1))</f>
        <v>54</v>
      </c>
      <c r="X67" s="46">
        <f>IF(km4_splits_ranks[[#This Row],[12 - 16 ]]="DNF","DNF",RANK(km4_splits_ranks[[#This Row],[12 - 16 ]],km4_splits_ranks[12 - 16 ],1))</f>
        <v>68</v>
      </c>
      <c r="Y67" s="46">
        <f>IF(km4_splits_ranks[[#This Row],[16 -20 ]]="DNF","DNF",RANK(km4_splits_ranks[[#This Row],[16 -20 ]],km4_splits_ranks[16 -20 ],1))</f>
        <v>69</v>
      </c>
      <c r="Z67" s="46">
        <f>IF(km4_splits_ranks[[#This Row],[20 - 24 ]]="DNF","DNF",RANK(km4_splits_ranks[[#This Row],[20 - 24 ]],km4_splits_ranks[20 - 24 ],1))</f>
        <v>83</v>
      </c>
      <c r="AA67" s="46">
        <f>IF(km4_splits_ranks[[#This Row],[24 - 28 ]]="DNF","DNF",RANK(km4_splits_ranks[[#This Row],[24 - 28 ]],km4_splits_ranks[24 - 28 ],1))</f>
        <v>76</v>
      </c>
      <c r="AB67" s="46">
        <f>IF(km4_splits_ranks[[#This Row],[28 - 32 ]]="DNF","DNF",RANK(km4_splits_ranks[[#This Row],[28 - 32 ]],km4_splits_ranks[28 - 32 ],1))</f>
        <v>76</v>
      </c>
      <c r="AC67" s="46">
        <f>IF(km4_splits_ranks[[#This Row],[32 - 36 ]]="DNF","DNF",RANK(km4_splits_ranks[[#This Row],[32 - 36 ]],km4_splits_ranks[32 - 36 ],1))</f>
        <v>64</v>
      </c>
      <c r="AD67" s="46">
        <f>IF(km4_splits_ranks[[#This Row],[36 - 40 ]]="DNF","DNF",RANK(km4_splits_ranks[[#This Row],[36 - 40 ]],km4_splits_ranks[36 - 40 ],1))</f>
        <v>54</v>
      </c>
      <c r="AE67" s="47">
        <f>IF(km4_splits_ranks[[#This Row],[40 - 42 ]]="DNF","DNF",RANK(km4_splits_ranks[[#This Row],[40 - 42 ]],km4_splits_ranks[40 - 42 ],1))</f>
        <v>29</v>
      </c>
      <c r="AF67" s="22">
        <f>km4_splits_ranks[[#This Row],[0 - 4 ]]</f>
        <v>1.4317824074074075E-2</v>
      </c>
      <c r="AG67" s="18">
        <f>IF(km4_splits_ranks[[#This Row],[4 - 8 ]]="DNF","DNF",km4_splits_ranks[[#This Row],[4 km]]+km4_splits_ranks[[#This Row],[4 - 8 ]])</f>
        <v>2.7820277777777777E-2</v>
      </c>
      <c r="AH67" s="18">
        <f>IF(km4_splits_ranks[[#This Row],[8 - 12 ]]="DNF","DNF",km4_splits_ranks[[#This Row],[8 km]]+km4_splits_ranks[[#This Row],[8 - 12 ]])</f>
        <v>4.1230879629629624E-2</v>
      </c>
      <c r="AI67" s="18">
        <f>IF(km4_splits_ranks[[#This Row],[12 - 16 ]]="DNF","DNF",km4_splits_ranks[[#This Row],[12 km]]+km4_splits_ranks[[#This Row],[12 - 16 ]])</f>
        <v>5.5253854166666658E-2</v>
      </c>
      <c r="AJ67" s="18">
        <f>IF(km4_splits_ranks[[#This Row],[16 -20 ]]="DNF","DNF",km4_splits_ranks[[#This Row],[16 km]]+km4_splits_ranks[[#This Row],[16 -20 ]])</f>
        <v>6.9527118055555545E-2</v>
      </c>
      <c r="AK67" s="18">
        <f>IF(km4_splits_ranks[[#This Row],[20 - 24 ]]="DNF","DNF",km4_splits_ranks[[#This Row],[20 km]]+km4_splits_ranks[[#This Row],[20 - 24 ]])</f>
        <v>8.4611979166666657E-2</v>
      </c>
      <c r="AL67" s="18">
        <f>IF(km4_splits_ranks[[#This Row],[24 - 28 ]]="DNF","DNF",km4_splits_ranks[[#This Row],[24 km]]+km4_splits_ranks[[#This Row],[24 - 28 ]])</f>
        <v>9.9716469907407401E-2</v>
      </c>
      <c r="AM67" s="18">
        <f>IF(km4_splits_ranks[[#This Row],[28 - 32 ]]="DNF","DNF",km4_splits_ranks[[#This Row],[28 km]]+km4_splits_ranks[[#This Row],[28 - 32 ]])</f>
        <v>0.11547430555555555</v>
      </c>
      <c r="AN67" s="18">
        <f>IF(km4_splits_ranks[[#This Row],[32 - 36 ]]="DNF","DNF",km4_splits_ranks[[#This Row],[32 km]]+km4_splits_ranks[[#This Row],[32 - 36 ]])</f>
        <v>0.13111489583333333</v>
      </c>
      <c r="AO67" s="18">
        <f>IF(km4_splits_ranks[[#This Row],[36 - 40 ]]="DNF","DNF",km4_splits_ranks[[#This Row],[36 km]]+km4_splits_ranks[[#This Row],[36 - 40 ]])</f>
        <v>0.14679707175925927</v>
      </c>
      <c r="AP67" s="23">
        <f>IF(km4_splits_ranks[[#This Row],[40 - 42 ]]="DNF","DNF",km4_splits_ranks[[#This Row],[40 km]]+km4_splits_ranks[[#This Row],[40 - 42 ]])</f>
        <v>0.15362025462962964</v>
      </c>
      <c r="AQ67" s="48">
        <f>IF(km4_splits_ranks[[#This Row],[4 km]]="DNF","DNF",RANK(km4_splits_ranks[[#This Row],[4 km]],km4_splits_ranks[4 km],1))</f>
        <v>63</v>
      </c>
      <c r="AR67" s="49">
        <f>IF(km4_splits_ranks[[#This Row],[8 km]]="DNF","DNF",RANK(km4_splits_ranks[[#This Row],[8 km]],km4_splits_ranks[8 km],1))</f>
        <v>64</v>
      </c>
      <c r="AS67" s="49">
        <f>IF(km4_splits_ranks[[#This Row],[12 km]]="DNF","DNF",RANK(km4_splits_ranks[[#This Row],[12 km]],km4_splits_ranks[12 km],1))</f>
        <v>55</v>
      </c>
      <c r="AT67" s="49">
        <f>IF(km4_splits_ranks[[#This Row],[16 km]]="DNF","DNF",RANK(km4_splits_ranks[[#This Row],[16 km]],km4_splits_ranks[16 km],1))</f>
        <v>59</v>
      </c>
      <c r="AU67" s="49">
        <f>IF(km4_splits_ranks[[#This Row],[20 km]]="DNF","DNF",RANK(km4_splits_ranks[[#This Row],[20 km]],km4_splits_ranks[20 km],1))</f>
        <v>64</v>
      </c>
      <c r="AV67" s="49">
        <f>IF(km4_splits_ranks[[#This Row],[24 km]]="DNF","DNF",RANK(km4_splits_ranks[[#This Row],[24 km]],km4_splits_ranks[24 km],1))</f>
        <v>69</v>
      </c>
      <c r="AW67" s="49">
        <f>IF(km4_splits_ranks[[#This Row],[28 km]]="DNF","DNF",RANK(km4_splits_ranks[[#This Row],[28 km]],km4_splits_ranks[28 km],1))</f>
        <v>67</v>
      </c>
      <c r="AX67" s="49">
        <f>IF(km4_splits_ranks[[#This Row],[32 km]]="DNF","DNF",RANK(km4_splits_ranks[[#This Row],[32 km]],km4_splits_ranks[32 km],1))</f>
        <v>71</v>
      </c>
      <c r="AY67" s="49">
        <f>IF(km4_splits_ranks[[#This Row],[36 km]]="DNF","DNF",RANK(km4_splits_ranks[[#This Row],[36 km]],km4_splits_ranks[36 km],1))</f>
        <v>69</v>
      </c>
      <c r="AZ67" s="49">
        <f>IF(km4_splits_ranks[[#This Row],[40 km]]="DNF","DNF",RANK(km4_splits_ranks[[#This Row],[40 km]],km4_splits_ranks[40 km],1))</f>
        <v>65</v>
      </c>
      <c r="BA67" s="49">
        <f>IF(km4_splits_ranks[[#This Row],[42 km]]="DNF","DNF",RANK(km4_splits_ranks[[#This Row],[42 km]],km4_splits_ranks[42 km],1))</f>
        <v>62</v>
      </c>
    </row>
    <row r="68" spans="2:53" x14ac:dyDescent="0.2">
      <c r="B68" s="4">
        <f>laps_times[[#This Row],[poř]]</f>
        <v>63</v>
      </c>
      <c r="C68" s="1">
        <f>laps_times[[#This Row],[s.č.]]</f>
        <v>60</v>
      </c>
      <c r="D68" s="1" t="str">
        <f>laps_times[[#This Row],[jméno]]</f>
        <v>Hrabuška Jaroslav</v>
      </c>
      <c r="E68" s="2">
        <f>laps_times[[#This Row],[roč]]</f>
        <v>1957</v>
      </c>
      <c r="F68" s="2" t="str">
        <f>laps_times[[#This Row],[kat]]</f>
        <v>M4</v>
      </c>
      <c r="G68" s="2">
        <f>laps_times[[#This Row],[poř_kat]]</f>
        <v>11</v>
      </c>
      <c r="H68" s="1" t="str">
        <f>IF(ISBLANK(laps_times[[#This Row],[klub]]),"-",laps_times[[#This Row],[klub]])</f>
        <v>MK Seitl Ostrava</v>
      </c>
      <c r="I68" s="6">
        <f>laps_times[[#This Row],[celk. čas]]</f>
        <v>0.15362048611111112</v>
      </c>
      <c r="J68" s="29">
        <f>SUM(laps_times[[#This Row],[1]:[6]])</f>
        <v>1.3879097222222223E-2</v>
      </c>
      <c r="K68" s="30">
        <f>SUM(laps_times[[#This Row],[7]:[12]])</f>
        <v>1.3294421296296296E-2</v>
      </c>
      <c r="L68" s="30">
        <f>SUM(laps_times[[#This Row],[13]:[18]])</f>
        <v>1.3345439814814815E-2</v>
      </c>
      <c r="M68" s="30">
        <f>SUM(laps_times[[#This Row],[19]:[24]])</f>
        <v>1.3613946759259258E-2</v>
      </c>
      <c r="N68" s="30">
        <f>SUM(laps_times[[#This Row],[25]:[30]])</f>
        <v>1.4246585648148149E-2</v>
      </c>
      <c r="O68" s="30">
        <f>SUM(laps_times[[#This Row],[31]:[36]])</f>
        <v>1.4471203703703701E-2</v>
      </c>
      <c r="P68" s="30">
        <f>SUM(laps_times[[#This Row],[37]:[42]])</f>
        <v>1.5289953703703703E-2</v>
      </c>
      <c r="Q68" s="30">
        <f>SUM(laps_times[[#This Row],[43]:[48]])</f>
        <v>1.633667824074074E-2</v>
      </c>
      <c r="R68" s="30">
        <f>SUM(laps_times[[#This Row],[49]:[54]])</f>
        <v>1.592283564814815E-2</v>
      </c>
      <c r="S68" s="30">
        <f>SUM(laps_times[[#This Row],[55]:[60]])</f>
        <v>1.5821238425925924E-2</v>
      </c>
      <c r="T68" s="31">
        <f>SUM(laps_times[[#This Row],[61]:[63]])</f>
        <v>7.3990856481481477E-3</v>
      </c>
      <c r="U68" s="45">
        <f>IF(km4_splits_ranks[[#This Row],[0 - 4 ]]="DNF","DNF",RANK(km4_splits_ranks[[#This Row],[0 - 4 ]],km4_splits_ranks[0 - 4 ],1))</f>
        <v>46</v>
      </c>
      <c r="V68" s="46">
        <f>IF(km4_splits_ranks[[#This Row],[4 - 8 ]]="DNF","DNF",RANK(km4_splits_ranks[[#This Row],[4 - 8 ]],km4_splits_ranks[4 - 8 ],1))</f>
        <v>52</v>
      </c>
      <c r="W68" s="46">
        <f>IF(km4_splits_ranks[[#This Row],[8 - 12 ]]="DNF","DNF",RANK(km4_splits_ranks[[#This Row],[8 - 12 ]],km4_splits_ranks[8 - 12 ],1))</f>
        <v>51</v>
      </c>
      <c r="X68" s="46">
        <f>IF(km4_splits_ranks[[#This Row],[12 - 16 ]]="DNF","DNF",RANK(km4_splits_ranks[[#This Row],[12 - 16 ]],km4_splits_ranks[12 - 16 ],1))</f>
        <v>57</v>
      </c>
      <c r="Y68" s="46">
        <f>IF(km4_splits_ranks[[#This Row],[16 -20 ]]="DNF","DNF",RANK(km4_splits_ranks[[#This Row],[16 -20 ]],km4_splits_ranks[16 -20 ],1))</f>
        <v>67</v>
      </c>
      <c r="Z68" s="46">
        <f>IF(km4_splits_ranks[[#This Row],[20 - 24 ]]="DNF","DNF",RANK(km4_splits_ranks[[#This Row],[20 - 24 ]],km4_splits_ranks[20 - 24 ],1))</f>
        <v>67</v>
      </c>
      <c r="AA68" s="46">
        <f>IF(km4_splits_ranks[[#This Row],[24 - 28 ]]="DNF","DNF",RANK(km4_splits_ranks[[#This Row],[24 - 28 ]],km4_splits_ranks[24 - 28 ],1))</f>
        <v>78</v>
      </c>
      <c r="AB68" s="46">
        <f>IF(km4_splits_ranks[[#This Row],[28 - 32 ]]="DNF","DNF",RANK(km4_splits_ranks[[#This Row],[28 - 32 ]],km4_splits_ranks[28 - 32 ],1))</f>
        <v>87</v>
      </c>
      <c r="AC68" s="46">
        <f>IF(km4_splits_ranks[[#This Row],[32 - 36 ]]="DNF","DNF",RANK(km4_splits_ranks[[#This Row],[32 - 36 ]],km4_splits_ranks[32 - 36 ],1))</f>
        <v>67</v>
      </c>
      <c r="AD68" s="46">
        <f>IF(km4_splits_ranks[[#This Row],[36 - 40 ]]="DNF","DNF",RANK(km4_splits_ranks[[#This Row],[36 - 40 ]],km4_splits_ranks[36 - 40 ],1))</f>
        <v>61</v>
      </c>
      <c r="AE68" s="47">
        <f>IF(km4_splits_ranks[[#This Row],[40 - 42 ]]="DNF","DNF",RANK(km4_splits_ranks[[#This Row],[40 - 42 ]],km4_splits_ranks[40 - 42 ],1))</f>
        <v>50</v>
      </c>
      <c r="AF68" s="22">
        <f>km4_splits_ranks[[#This Row],[0 - 4 ]]</f>
        <v>1.3879097222222223E-2</v>
      </c>
      <c r="AG68" s="18">
        <f>IF(km4_splits_ranks[[#This Row],[4 - 8 ]]="DNF","DNF",km4_splits_ranks[[#This Row],[4 km]]+km4_splits_ranks[[#This Row],[4 - 8 ]])</f>
        <v>2.717351851851852E-2</v>
      </c>
      <c r="AH68" s="18">
        <f>IF(km4_splits_ranks[[#This Row],[8 - 12 ]]="DNF","DNF",km4_splits_ranks[[#This Row],[8 km]]+km4_splits_ranks[[#This Row],[8 - 12 ]])</f>
        <v>4.0518958333333334E-2</v>
      </c>
      <c r="AI68" s="18">
        <f>IF(km4_splits_ranks[[#This Row],[12 - 16 ]]="DNF","DNF",km4_splits_ranks[[#This Row],[12 km]]+km4_splits_ranks[[#This Row],[12 - 16 ]])</f>
        <v>5.4132905092592595E-2</v>
      </c>
      <c r="AJ68" s="18">
        <f>IF(km4_splits_ranks[[#This Row],[16 -20 ]]="DNF","DNF",km4_splits_ranks[[#This Row],[16 km]]+km4_splits_ranks[[#This Row],[16 -20 ]])</f>
        <v>6.8379490740740748E-2</v>
      </c>
      <c r="AK68" s="18">
        <f>IF(km4_splits_ranks[[#This Row],[20 - 24 ]]="DNF","DNF",km4_splits_ranks[[#This Row],[20 km]]+km4_splits_ranks[[#This Row],[20 - 24 ]])</f>
        <v>8.2850694444444456E-2</v>
      </c>
      <c r="AL68" s="18">
        <f>IF(km4_splits_ranks[[#This Row],[24 - 28 ]]="DNF","DNF",km4_splits_ranks[[#This Row],[24 km]]+km4_splits_ranks[[#This Row],[24 - 28 ]])</f>
        <v>9.8140648148148157E-2</v>
      </c>
      <c r="AM68" s="18">
        <f>IF(km4_splits_ranks[[#This Row],[28 - 32 ]]="DNF","DNF",km4_splits_ranks[[#This Row],[28 km]]+km4_splits_ranks[[#This Row],[28 - 32 ]])</f>
        <v>0.1144773263888889</v>
      </c>
      <c r="AN68" s="18">
        <f>IF(km4_splits_ranks[[#This Row],[32 - 36 ]]="DNF","DNF",km4_splits_ranks[[#This Row],[32 km]]+km4_splits_ranks[[#This Row],[32 - 36 ]])</f>
        <v>0.13040016203703705</v>
      </c>
      <c r="AO68" s="18">
        <f>IF(km4_splits_ranks[[#This Row],[36 - 40 ]]="DNF","DNF",km4_splits_ranks[[#This Row],[36 km]]+km4_splits_ranks[[#This Row],[36 - 40 ]])</f>
        <v>0.14622140046296297</v>
      </c>
      <c r="AP68" s="23">
        <f>IF(km4_splits_ranks[[#This Row],[40 - 42 ]]="DNF","DNF",km4_splits_ranks[[#This Row],[40 km]]+km4_splits_ranks[[#This Row],[40 - 42 ]])</f>
        <v>0.15362048611111112</v>
      </c>
      <c r="AQ68" s="48">
        <f>IF(km4_splits_ranks[[#This Row],[4 km]]="DNF","DNF",RANK(km4_splits_ranks[[#This Row],[4 km]],km4_splits_ranks[4 km],1))</f>
        <v>46</v>
      </c>
      <c r="AR68" s="49">
        <f>IF(km4_splits_ranks[[#This Row],[8 km]]="DNF","DNF",RANK(km4_splits_ranks[[#This Row],[8 km]],km4_splits_ranks[8 km],1))</f>
        <v>47</v>
      </c>
      <c r="AS68" s="49">
        <f>IF(km4_splits_ranks[[#This Row],[12 km]]="DNF","DNF",RANK(km4_splits_ranks[[#This Row],[12 km]],km4_splits_ranks[12 km],1))</f>
        <v>50</v>
      </c>
      <c r="AT68" s="49">
        <f>IF(km4_splits_ranks[[#This Row],[16 km]]="DNF","DNF",RANK(km4_splits_ranks[[#This Row],[16 km]],km4_splits_ranks[16 km],1))</f>
        <v>52</v>
      </c>
      <c r="AU68" s="49">
        <f>IF(km4_splits_ranks[[#This Row],[20 km]]="DNF","DNF",RANK(km4_splits_ranks[[#This Row],[20 km]],km4_splits_ranks[20 km],1))</f>
        <v>54</v>
      </c>
      <c r="AV68" s="49">
        <f>IF(km4_splits_ranks[[#This Row],[24 km]]="DNF","DNF",RANK(km4_splits_ranks[[#This Row],[24 km]],km4_splits_ranks[24 km],1))</f>
        <v>57</v>
      </c>
      <c r="AW68" s="49">
        <f>IF(km4_splits_ranks[[#This Row],[28 km]]="DNF","DNF",RANK(km4_splits_ranks[[#This Row],[28 km]],km4_splits_ranks[28 km],1))</f>
        <v>60</v>
      </c>
      <c r="AX68" s="49">
        <f>IF(km4_splits_ranks[[#This Row],[32 km]]="DNF","DNF",RANK(km4_splits_ranks[[#This Row],[32 km]],km4_splits_ranks[32 km],1))</f>
        <v>65</v>
      </c>
      <c r="AY68" s="49">
        <f>IF(km4_splits_ranks[[#This Row],[36 km]]="DNF","DNF",RANK(km4_splits_ranks[[#This Row],[36 km]],km4_splits_ranks[36 km],1))</f>
        <v>63</v>
      </c>
      <c r="AZ68" s="49">
        <f>IF(km4_splits_ranks[[#This Row],[40 km]]="DNF","DNF",RANK(km4_splits_ranks[[#This Row],[40 km]],km4_splits_ranks[40 km],1))</f>
        <v>64</v>
      </c>
      <c r="BA68" s="49">
        <f>IF(km4_splits_ranks[[#This Row],[42 km]]="DNF","DNF",RANK(km4_splits_ranks[[#This Row],[42 km]],km4_splits_ranks[42 km],1))</f>
        <v>63</v>
      </c>
    </row>
    <row r="69" spans="2:53" x14ac:dyDescent="0.2">
      <c r="B69" s="4">
        <f>laps_times[[#This Row],[poř]]</f>
        <v>64</v>
      </c>
      <c r="C69" s="1">
        <f>laps_times[[#This Row],[s.č.]]</f>
        <v>85</v>
      </c>
      <c r="D69" s="1" t="str">
        <f>laps_times[[#This Row],[jméno]]</f>
        <v>Hrček Petr</v>
      </c>
      <c r="E69" s="2">
        <f>laps_times[[#This Row],[roč]]</f>
        <v>1961</v>
      </c>
      <c r="F69" s="2" t="str">
        <f>laps_times[[#This Row],[kat]]</f>
        <v>M4</v>
      </c>
      <c r="G69" s="2">
        <f>laps_times[[#This Row],[poř_kat]]</f>
        <v>12</v>
      </c>
      <c r="H69" s="1" t="str">
        <f>IF(ISBLANK(laps_times[[#This Row],[klub]]),"-",laps_times[[#This Row],[klub]])</f>
        <v>-</v>
      </c>
      <c r="I69" s="6">
        <f>laps_times[[#This Row],[celk. čas]]</f>
        <v>0.15378317129629629</v>
      </c>
      <c r="J69" s="29">
        <f>SUM(laps_times[[#This Row],[1]:[6]])</f>
        <v>1.447E-2</v>
      </c>
      <c r="K69" s="30">
        <f>SUM(laps_times[[#This Row],[7]:[12]])</f>
        <v>1.3935011574074074E-2</v>
      </c>
      <c r="L69" s="30">
        <f>SUM(laps_times[[#This Row],[13]:[18]])</f>
        <v>1.3846898148148146E-2</v>
      </c>
      <c r="M69" s="30">
        <f>SUM(laps_times[[#This Row],[19]:[24]])</f>
        <v>1.3805983796296297E-2</v>
      </c>
      <c r="N69" s="30">
        <f>SUM(laps_times[[#This Row],[25]:[30]])</f>
        <v>1.3798668981481483E-2</v>
      </c>
      <c r="O69" s="30">
        <f>SUM(laps_times[[#This Row],[31]:[36]])</f>
        <v>1.4416689814814814E-2</v>
      </c>
      <c r="P69" s="30">
        <f>SUM(laps_times[[#This Row],[37]:[42]])</f>
        <v>1.4821076388888889E-2</v>
      </c>
      <c r="Q69" s="30">
        <f>SUM(laps_times[[#This Row],[43]:[48]])</f>
        <v>1.5235300925925926E-2</v>
      </c>
      <c r="R69" s="30">
        <f>SUM(laps_times[[#This Row],[49]:[54]])</f>
        <v>1.5627407407407409E-2</v>
      </c>
      <c r="S69" s="30">
        <f>SUM(laps_times[[#This Row],[55]:[60]])</f>
        <v>1.5737766203703703E-2</v>
      </c>
      <c r="T69" s="31">
        <f>SUM(laps_times[[#This Row],[61]:[63]])</f>
        <v>8.0883680555555552E-3</v>
      </c>
      <c r="U69" s="45">
        <f>IF(km4_splits_ranks[[#This Row],[0 - 4 ]]="DNF","DNF",RANK(km4_splits_ranks[[#This Row],[0 - 4 ]],km4_splits_ranks[0 - 4 ],1))</f>
        <v>73</v>
      </c>
      <c r="V69" s="46">
        <f>IF(km4_splits_ranks[[#This Row],[4 - 8 ]]="DNF","DNF",RANK(km4_splits_ranks[[#This Row],[4 - 8 ]],km4_splits_ranks[4 - 8 ],1))</f>
        <v>73</v>
      </c>
      <c r="W69" s="46">
        <f>IF(km4_splits_ranks[[#This Row],[8 - 12 ]]="DNF","DNF",RANK(km4_splits_ranks[[#This Row],[8 - 12 ]],km4_splits_ranks[8 - 12 ],1))</f>
        <v>64</v>
      </c>
      <c r="X69" s="46">
        <f>IF(km4_splits_ranks[[#This Row],[12 - 16 ]]="DNF","DNF",RANK(km4_splits_ranks[[#This Row],[12 - 16 ]],km4_splits_ranks[12 - 16 ],1))</f>
        <v>63</v>
      </c>
      <c r="Y69" s="46">
        <f>IF(km4_splits_ranks[[#This Row],[16 -20 ]]="DNF","DNF",RANK(km4_splits_ranks[[#This Row],[16 -20 ]],km4_splits_ranks[16 -20 ],1))</f>
        <v>58</v>
      </c>
      <c r="Z69" s="46">
        <f>IF(km4_splits_ranks[[#This Row],[20 - 24 ]]="DNF","DNF",RANK(km4_splits_ranks[[#This Row],[20 - 24 ]],km4_splits_ranks[20 - 24 ],1))</f>
        <v>66</v>
      </c>
      <c r="AA69" s="46">
        <f>IF(km4_splits_ranks[[#This Row],[24 - 28 ]]="DNF","DNF",RANK(km4_splits_ranks[[#This Row],[24 - 28 ]],km4_splits_ranks[24 - 28 ],1))</f>
        <v>69</v>
      </c>
      <c r="AB69" s="46">
        <f>IF(km4_splits_ranks[[#This Row],[28 - 32 ]]="DNF","DNF",RANK(km4_splits_ranks[[#This Row],[28 - 32 ]],km4_splits_ranks[28 - 32 ],1))</f>
        <v>67</v>
      </c>
      <c r="AC69" s="46">
        <f>IF(km4_splits_ranks[[#This Row],[32 - 36 ]]="DNF","DNF",RANK(km4_splits_ranks[[#This Row],[32 - 36 ]],km4_splits_ranks[32 - 36 ],1))</f>
        <v>63</v>
      </c>
      <c r="AD69" s="46">
        <f>IF(km4_splits_ranks[[#This Row],[36 - 40 ]]="DNF","DNF",RANK(km4_splits_ranks[[#This Row],[36 - 40 ]],km4_splits_ranks[36 - 40 ],1))</f>
        <v>56</v>
      </c>
      <c r="AE69" s="47">
        <f>IF(km4_splits_ranks[[#This Row],[40 - 42 ]]="DNF","DNF",RANK(km4_splits_ranks[[#This Row],[40 - 42 ]],km4_splits_ranks[40 - 42 ],1))</f>
        <v>78</v>
      </c>
      <c r="AF69" s="22">
        <f>km4_splits_ranks[[#This Row],[0 - 4 ]]</f>
        <v>1.447E-2</v>
      </c>
      <c r="AG69" s="18">
        <f>IF(km4_splits_ranks[[#This Row],[4 - 8 ]]="DNF","DNF",km4_splits_ranks[[#This Row],[4 km]]+km4_splits_ranks[[#This Row],[4 - 8 ]])</f>
        <v>2.8405011574074074E-2</v>
      </c>
      <c r="AH69" s="18">
        <f>IF(km4_splits_ranks[[#This Row],[8 - 12 ]]="DNF","DNF",km4_splits_ranks[[#This Row],[8 km]]+km4_splits_ranks[[#This Row],[8 - 12 ]])</f>
        <v>4.2251909722222217E-2</v>
      </c>
      <c r="AI69" s="18">
        <f>IF(km4_splits_ranks[[#This Row],[12 - 16 ]]="DNF","DNF",km4_splits_ranks[[#This Row],[12 km]]+km4_splits_ranks[[#This Row],[12 - 16 ]])</f>
        <v>5.6057893518518517E-2</v>
      </c>
      <c r="AJ69" s="18">
        <f>IF(km4_splits_ranks[[#This Row],[16 -20 ]]="DNF","DNF",km4_splits_ranks[[#This Row],[16 km]]+km4_splits_ranks[[#This Row],[16 -20 ]])</f>
        <v>6.9856562499999997E-2</v>
      </c>
      <c r="AK69" s="18">
        <f>IF(km4_splits_ranks[[#This Row],[20 - 24 ]]="DNF","DNF",km4_splits_ranks[[#This Row],[20 km]]+km4_splits_ranks[[#This Row],[20 - 24 ]])</f>
        <v>8.4273252314814806E-2</v>
      </c>
      <c r="AL69" s="18">
        <f>IF(km4_splits_ranks[[#This Row],[24 - 28 ]]="DNF","DNF",km4_splits_ranks[[#This Row],[24 km]]+km4_splits_ranks[[#This Row],[24 - 28 ]])</f>
        <v>9.9094328703703688E-2</v>
      </c>
      <c r="AM69" s="18">
        <f>IF(km4_splits_ranks[[#This Row],[28 - 32 ]]="DNF","DNF",km4_splits_ranks[[#This Row],[28 km]]+km4_splits_ranks[[#This Row],[28 - 32 ]])</f>
        <v>0.11432962962962961</v>
      </c>
      <c r="AN69" s="18">
        <f>IF(km4_splits_ranks[[#This Row],[32 - 36 ]]="DNF","DNF",km4_splits_ranks[[#This Row],[32 km]]+km4_splits_ranks[[#This Row],[32 - 36 ]])</f>
        <v>0.12995703703703704</v>
      </c>
      <c r="AO69" s="18">
        <f>IF(km4_splits_ranks[[#This Row],[36 - 40 ]]="DNF","DNF",km4_splits_ranks[[#This Row],[36 km]]+km4_splits_ranks[[#This Row],[36 - 40 ]])</f>
        <v>0.14569480324074074</v>
      </c>
      <c r="AP69" s="23">
        <f>IF(km4_splits_ranks[[#This Row],[40 - 42 ]]="DNF","DNF",km4_splits_ranks[[#This Row],[40 km]]+km4_splits_ranks[[#This Row],[40 - 42 ]])</f>
        <v>0.15378317129629629</v>
      </c>
      <c r="AQ69" s="48">
        <f>IF(km4_splits_ranks[[#This Row],[4 km]]="DNF","DNF",RANK(km4_splits_ranks[[#This Row],[4 km]],km4_splits_ranks[4 km],1))</f>
        <v>73</v>
      </c>
      <c r="AR69" s="49">
        <f>IF(km4_splits_ranks[[#This Row],[8 km]]="DNF","DNF",RANK(km4_splits_ranks[[#This Row],[8 km]],km4_splits_ranks[8 km],1))</f>
        <v>72</v>
      </c>
      <c r="AS69" s="49">
        <f>IF(km4_splits_ranks[[#This Row],[12 km]]="DNF","DNF",RANK(km4_splits_ranks[[#This Row],[12 km]],km4_splits_ranks[12 km],1))</f>
        <v>73</v>
      </c>
      <c r="AT69" s="49">
        <f>IF(km4_splits_ranks[[#This Row],[16 km]]="DNF","DNF",RANK(km4_splits_ranks[[#This Row],[16 km]],km4_splits_ranks[16 km],1))</f>
        <v>70</v>
      </c>
      <c r="AU69" s="49">
        <f>IF(km4_splits_ranks[[#This Row],[20 km]]="DNF","DNF",RANK(km4_splits_ranks[[#This Row],[20 km]],km4_splits_ranks[20 km],1))</f>
        <v>68</v>
      </c>
      <c r="AV69" s="49">
        <f>IF(km4_splits_ranks[[#This Row],[24 km]]="DNF","DNF",RANK(km4_splits_ranks[[#This Row],[24 km]],km4_splits_ranks[24 km],1))</f>
        <v>66</v>
      </c>
      <c r="AW69" s="49">
        <f>IF(km4_splits_ranks[[#This Row],[28 km]]="DNF","DNF",RANK(km4_splits_ranks[[#This Row],[28 km]],km4_splits_ranks[28 km],1))</f>
        <v>66</v>
      </c>
      <c r="AX69" s="49">
        <f>IF(km4_splits_ranks[[#This Row],[32 km]]="DNF","DNF",RANK(km4_splits_ranks[[#This Row],[32 km]],km4_splits_ranks[32 km],1))</f>
        <v>64</v>
      </c>
      <c r="AY69" s="49">
        <f>IF(km4_splits_ranks[[#This Row],[36 km]]="DNF","DNF",RANK(km4_splits_ranks[[#This Row],[36 km]],km4_splits_ranks[36 km],1))</f>
        <v>61</v>
      </c>
      <c r="AZ69" s="49">
        <f>IF(km4_splits_ranks[[#This Row],[40 km]]="DNF","DNF",RANK(km4_splits_ranks[[#This Row],[40 km]],km4_splits_ranks[40 km],1))</f>
        <v>63</v>
      </c>
      <c r="BA69" s="49">
        <f>IF(km4_splits_ranks[[#This Row],[42 km]]="DNF","DNF",RANK(km4_splits_ranks[[#This Row],[42 km]],km4_splits_ranks[42 km],1))</f>
        <v>64</v>
      </c>
    </row>
    <row r="70" spans="2:53" x14ac:dyDescent="0.2">
      <c r="B70" s="4">
        <f>laps_times[[#This Row],[poř]]</f>
        <v>65</v>
      </c>
      <c r="C70" s="1">
        <f>laps_times[[#This Row],[s.č.]]</f>
        <v>140</v>
      </c>
      <c r="D70" s="1" t="str">
        <f>laps_times[[#This Row],[jméno]]</f>
        <v>Voráček Karel</v>
      </c>
      <c r="E70" s="2">
        <f>laps_times[[#This Row],[roč]]</f>
        <v>1962</v>
      </c>
      <c r="F70" s="2" t="str">
        <f>laps_times[[#This Row],[kat]]</f>
        <v>M4</v>
      </c>
      <c r="G70" s="2">
        <f>laps_times[[#This Row],[poř_kat]]</f>
        <v>13</v>
      </c>
      <c r="H70" s="1" t="str">
        <f>IF(ISBLANK(laps_times[[#This Row],[klub]]),"-",laps_times[[#This Row],[klub]])</f>
        <v>TC DVOŘÁK + CYKLO VELEŠÍN</v>
      </c>
      <c r="I70" s="6">
        <f>laps_times[[#This Row],[celk. čas]]</f>
        <v>0.15490636574074074</v>
      </c>
      <c r="J70" s="29">
        <f>SUM(laps_times[[#This Row],[1]:[6]])</f>
        <v>1.46984375E-2</v>
      </c>
      <c r="K70" s="30">
        <f>SUM(laps_times[[#This Row],[7]:[12]])</f>
        <v>1.4371967592592592E-2</v>
      </c>
      <c r="L70" s="30">
        <f>SUM(laps_times[[#This Row],[13]:[18]])</f>
        <v>1.4275682870370371E-2</v>
      </c>
      <c r="M70" s="30">
        <f>SUM(laps_times[[#This Row],[19]:[24]])</f>
        <v>1.4293900462962961E-2</v>
      </c>
      <c r="N70" s="30">
        <f>SUM(laps_times[[#This Row],[25]:[30]])</f>
        <v>1.4260416666666668E-2</v>
      </c>
      <c r="O70" s="30">
        <f>SUM(laps_times[[#This Row],[31]:[36]])</f>
        <v>1.4272500000000002E-2</v>
      </c>
      <c r="P70" s="30">
        <f>SUM(laps_times[[#This Row],[37]:[42]])</f>
        <v>1.4360925925925926E-2</v>
      </c>
      <c r="Q70" s="30">
        <f>SUM(laps_times[[#This Row],[43]:[48]])</f>
        <v>1.4825729166666668E-2</v>
      </c>
      <c r="R70" s="30">
        <f>SUM(laps_times[[#This Row],[49]:[54]])</f>
        <v>1.5684131944444447E-2</v>
      </c>
      <c r="S70" s="30">
        <f>SUM(laps_times[[#This Row],[55]:[60]])</f>
        <v>1.5896782407407408E-2</v>
      </c>
      <c r="T70" s="31">
        <f>SUM(laps_times[[#This Row],[61]:[63]])</f>
        <v>7.9658912037037042E-3</v>
      </c>
      <c r="U70" s="45">
        <f>IF(km4_splits_ranks[[#This Row],[0 - 4 ]]="DNF","DNF",RANK(km4_splits_ranks[[#This Row],[0 - 4 ]],km4_splits_ranks[0 - 4 ],1))</f>
        <v>80</v>
      </c>
      <c r="V70" s="46">
        <f>IF(km4_splits_ranks[[#This Row],[4 - 8 ]]="DNF","DNF",RANK(km4_splits_ranks[[#This Row],[4 - 8 ]],km4_splits_ranks[4 - 8 ],1))</f>
        <v>87</v>
      </c>
      <c r="W70" s="46">
        <f>IF(km4_splits_ranks[[#This Row],[8 - 12 ]]="DNF","DNF",RANK(km4_splits_ranks[[#This Row],[8 - 12 ]],km4_splits_ranks[8 - 12 ],1))</f>
        <v>79</v>
      </c>
      <c r="X70" s="46">
        <f>IF(km4_splits_ranks[[#This Row],[12 - 16 ]]="DNF","DNF",RANK(km4_splits_ranks[[#This Row],[12 - 16 ]],km4_splits_ranks[12 - 16 ],1))</f>
        <v>77</v>
      </c>
      <c r="Y70" s="46">
        <f>IF(km4_splits_ranks[[#This Row],[16 -20 ]]="DNF","DNF",RANK(km4_splits_ranks[[#This Row],[16 -20 ]],km4_splits_ranks[16 -20 ],1))</f>
        <v>68</v>
      </c>
      <c r="Z70" s="46">
        <f>IF(km4_splits_ranks[[#This Row],[20 - 24 ]]="DNF","DNF",RANK(km4_splits_ranks[[#This Row],[20 - 24 ]],km4_splits_ranks[20 - 24 ],1))</f>
        <v>61</v>
      </c>
      <c r="AA70" s="46">
        <f>IF(km4_splits_ranks[[#This Row],[24 - 28 ]]="DNF","DNF",RANK(km4_splits_ranks[[#This Row],[24 - 28 ]],km4_splits_ranks[24 - 28 ],1))</f>
        <v>58</v>
      </c>
      <c r="AB70" s="46">
        <f>IF(km4_splits_ranks[[#This Row],[28 - 32 ]]="DNF","DNF",RANK(km4_splits_ranks[[#This Row],[28 - 32 ]],km4_splits_ranks[28 - 32 ],1))</f>
        <v>57</v>
      </c>
      <c r="AC70" s="46">
        <f>IF(km4_splits_ranks[[#This Row],[32 - 36 ]]="DNF","DNF",RANK(km4_splits_ranks[[#This Row],[32 - 36 ]],km4_splits_ranks[32 - 36 ],1))</f>
        <v>65</v>
      </c>
      <c r="AD70" s="46">
        <f>IF(km4_splits_ranks[[#This Row],[36 - 40 ]]="DNF","DNF",RANK(km4_splits_ranks[[#This Row],[36 - 40 ]],km4_splits_ranks[36 - 40 ],1))</f>
        <v>63</v>
      </c>
      <c r="AE70" s="47">
        <f>IF(km4_splits_ranks[[#This Row],[40 - 42 ]]="DNF","DNF",RANK(km4_splits_ranks[[#This Row],[40 - 42 ]],km4_splits_ranks[40 - 42 ],1))</f>
        <v>70</v>
      </c>
      <c r="AF70" s="22">
        <f>km4_splits_ranks[[#This Row],[0 - 4 ]]</f>
        <v>1.46984375E-2</v>
      </c>
      <c r="AG70" s="18">
        <f>IF(km4_splits_ranks[[#This Row],[4 - 8 ]]="DNF","DNF",km4_splits_ranks[[#This Row],[4 km]]+km4_splits_ranks[[#This Row],[4 - 8 ]])</f>
        <v>2.9070405092592594E-2</v>
      </c>
      <c r="AH70" s="18">
        <f>IF(km4_splits_ranks[[#This Row],[8 - 12 ]]="DNF","DNF",km4_splits_ranks[[#This Row],[8 km]]+km4_splits_ranks[[#This Row],[8 - 12 ]])</f>
        <v>4.3346087962962965E-2</v>
      </c>
      <c r="AI70" s="18">
        <f>IF(km4_splits_ranks[[#This Row],[12 - 16 ]]="DNF","DNF",km4_splits_ranks[[#This Row],[12 km]]+km4_splits_ranks[[#This Row],[12 - 16 ]])</f>
        <v>5.7639988425925923E-2</v>
      </c>
      <c r="AJ70" s="18">
        <f>IF(km4_splits_ranks[[#This Row],[16 -20 ]]="DNF","DNF",km4_splits_ranks[[#This Row],[16 km]]+km4_splits_ranks[[#This Row],[16 -20 ]])</f>
        <v>7.1900405092592587E-2</v>
      </c>
      <c r="AK70" s="18">
        <f>IF(km4_splits_ranks[[#This Row],[20 - 24 ]]="DNF","DNF",km4_splits_ranks[[#This Row],[20 km]]+km4_splits_ranks[[#This Row],[20 - 24 ]])</f>
        <v>8.6172905092592594E-2</v>
      </c>
      <c r="AL70" s="18">
        <f>IF(km4_splits_ranks[[#This Row],[24 - 28 ]]="DNF","DNF",km4_splits_ranks[[#This Row],[24 km]]+km4_splits_ranks[[#This Row],[24 - 28 ]])</f>
        <v>0.10053383101851852</v>
      </c>
      <c r="AM70" s="18">
        <f>IF(km4_splits_ranks[[#This Row],[28 - 32 ]]="DNF","DNF",km4_splits_ranks[[#This Row],[28 km]]+km4_splits_ranks[[#This Row],[28 - 32 ]])</f>
        <v>0.11535956018518519</v>
      </c>
      <c r="AN70" s="18">
        <f>IF(km4_splits_ranks[[#This Row],[32 - 36 ]]="DNF","DNF",km4_splits_ranks[[#This Row],[32 km]]+km4_splits_ranks[[#This Row],[32 - 36 ]])</f>
        <v>0.13104369212962963</v>
      </c>
      <c r="AO70" s="18">
        <f>IF(km4_splits_ranks[[#This Row],[36 - 40 ]]="DNF","DNF",km4_splits_ranks[[#This Row],[36 km]]+km4_splits_ranks[[#This Row],[36 - 40 ]])</f>
        <v>0.14694047453703704</v>
      </c>
      <c r="AP70" s="23">
        <f>IF(km4_splits_ranks[[#This Row],[40 - 42 ]]="DNF","DNF",km4_splits_ranks[[#This Row],[40 km]]+km4_splits_ranks[[#This Row],[40 - 42 ]])</f>
        <v>0.15490636574074074</v>
      </c>
      <c r="AQ70" s="48">
        <f>IF(km4_splits_ranks[[#This Row],[4 km]]="DNF","DNF",RANK(km4_splits_ranks[[#This Row],[4 km]],km4_splits_ranks[4 km],1))</f>
        <v>80</v>
      </c>
      <c r="AR70" s="49">
        <f>IF(km4_splits_ranks[[#This Row],[8 km]]="DNF","DNF",RANK(km4_splits_ranks[[#This Row],[8 km]],km4_splits_ranks[8 km],1))</f>
        <v>83</v>
      </c>
      <c r="AS70" s="49">
        <f>IF(km4_splits_ranks[[#This Row],[12 km]]="DNF","DNF",RANK(km4_splits_ranks[[#This Row],[12 km]],km4_splits_ranks[12 km],1))</f>
        <v>81</v>
      </c>
      <c r="AT70" s="49">
        <f>IF(km4_splits_ranks[[#This Row],[16 km]]="DNF","DNF",RANK(km4_splits_ranks[[#This Row],[16 km]],km4_splits_ranks[16 km],1))</f>
        <v>81</v>
      </c>
      <c r="AU70" s="49">
        <f>IF(km4_splits_ranks[[#This Row],[20 km]]="DNF","DNF",RANK(km4_splits_ranks[[#This Row],[20 km]],km4_splits_ranks[20 km],1))</f>
        <v>78</v>
      </c>
      <c r="AV70" s="49">
        <f>IF(km4_splits_ranks[[#This Row],[24 km]]="DNF","DNF",RANK(km4_splits_ranks[[#This Row],[24 km]],km4_splits_ranks[24 km],1))</f>
        <v>75</v>
      </c>
      <c r="AW70" s="49">
        <f>IF(km4_splits_ranks[[#This Row],[28 km]]="DNF","DNF",RANK(km4_splits_ranks[[#This Row],[28 km]],km4_splits_ranks[28 km],1))</f>
        <v>72</v>
      </c>
      <c r="AX70" s="49">
        <f>IF(km4_splits_ranks[[#This Row],[32 km]]="DNF","DNF",RANK(km4_splits_ranks[[#This Row],[32 km]],km4_splits_ranks[32 km],1))</f>
        <v>70</v>
      </c>
      <c r="AY70" s="49">
        <f>IF(km4_splits_ranks[[#This Row],[36 km]]="DNF","DNF",RANK(km4_splits_ranks[[#This Row],[36 km]],km4_splits_ranks[36 km],1))</f>
        <v>67</v>
      </c>
      <c r="AZ70" s="49">
        <f>IF(km4_splits_ranks[[#This Row],[40 km]]="DNF","DNF",RANK(km4_splits_ranks[[#This Row],[40 km]],km4_splits_ranks[40 km],1))</f>
        <v>67</v>
      </c>
      <c r="BA70" s="49">
        <f>IF(km4_splits_ranks[[#This Row],[42 km]]="DNF","DNF",RANK(km4_splits_ranks[[#This Row],[42 km]],km4_splits_ranks[42 km],1))</f>
        <v>65</v>
      </c>
    </row>
    <row r="71" spans="2:53" x14ac:dyDescent="0.2">
      <c r="B71" s="4">
        <f>laps_times[[#This Row],[poř]]</f>
        <v>66</v>
      </c>
      <c r="C71" s="1">
        <f>laps_times[[#This Row],[s.č.]]</f>
        <v>114</v>
      </c>
      <c r="D71" s="1" t="str">
        <f>laps_times[[#This Row],[jméno]]</f>
        <v>McClurkin David</v>
      </c>
      <c r="E71" s="2">
        <f>laps_times[[#This Row],[roč]]</f>
        <v>1964</v>
      </c>
      <c r="F71" s="2" t="str">
        <f>laps_times[[#This Row],[kat]]</f>
        <v>M4</v>
      </c>
      <c r="G71" s="2">
        <f>laps_times[[#This Row],[poř_kat]]</f>
        <v>14</v>
      </c>
      <c r="H71" s="1" t="str">
        <f>IF(ISBLANK(laps_times[[#This Row],[klub]]),"-",laps_times[[#This Row],[klub]])</f>
        <v>Syllogos Marathonodromon Kr...</v>
      </c>
      <c r="I71" s="6">
        <f>laps_times[[#This Row],[celk. čas]]</f>
        <v>0.15507740740740741</v>
      </c>
      <c r="J71" s="29">
        <f>SUM(laps_times[[#This Row],[1]:[6]])</f>
        <v>1.3652650462962962E-2</v>
      </c>
      <c r="K71" s="30">
        <f>SUM(laps_times[[#This Row],[7]:[12]])</f>
        <v>1.3039224537037035E-2</v>
      </c>
      <c r="L71" s="30">
        <f>SUM(laps_times[[#This Row],[13]:[18]])</f>
        <v>1.3214363425925925E-2</v>
      </c>
      <c r="M71" s="30">
        <f>SUM(laps_times[[#This Row],[19]:[24]])</f>
        <v>1.3299236111111109E-2</v>
      </c>
      <c r="N71" s="30">
        <f>SUM(laps_times[[#This Row],[25]:[30]])</f>
        <v>1.3590000000000001E-2</v>
      </c>
      <c r="O71" s="30">
        <f>SUM(laps_times[[#This Row],[31]:[36]])</f>
        <v>1.3962893518518519E-2</v>
      </c>
      <c r="P71" s="30">
        <f>SUM(laps_times[[#This Row],[37]:[42]])</f>
        <v>1.4516793981481481E-2</v>
      </c>
      <c r="Q71" s="30">
        <f>SUM(laps_times[[#This Row],[43]:[48]])</f>
        <v>1.4728298611111112E-2</v>
      </c>
      <c r="R71" s="30">
        <f>SUM(laps_times[[#This Row],[49]:[54]])</f>
        <v>1.5581180555555556E-2</v>
      </c>
      <c r="S71" s="30">
        <f>SUM(laps_times[[#This Row],[55]:[60]])</f>
        <v>2.009042824074074E-2</v>
      </c>
      <c r="T71" s="31">
        <f>SUM(laps_times[[#This Row],[61]:[63]])</f>
        <v>9.402337962962963E-3</v>
      </c>
      <c r="U71" s="45">
        <f>IF(km4_splits_ranks[[#This Row],[0 - 4 ]]="DNF","DNF",RANK(km4_splits_ranks[[#This Row],[0 - 4 ]],km4_splits_ranks[0 - 4 ],1))</f>
        <v>43</v>
      </c>
      <c r="V71" s="46">
        <f>IF(km4_splits_ranks[[#This Row],[4 - 8 ]]="DNF","DNF",RANK(km4_splits_ranks[[#This Row],[4 - 8 ]],km4_splits_ranks[4 - 8 ],1))</f>
        <v>43</v>
      </c>
      <c r="W71" s="46">
        <f>IF(km4_splits_ranks[[#This Row],[8 - 12 ]]="DNF","DNF",RANK(km4_splits_ranks[[#This Row],[8 - 12 ]],km4_splits_ranks[8 - 12 ],1))</f>
        <v>42</v>
      </c>
      <c r="X71" s="46">
        <f>IF(km4_splits_ranks[[#This Row],[12 - 16 ]]="DNF","DNF",RANK(km4_splits_ranks[[#This Row],[12 - 16 ]],km4_splits_ranks[12 - 16 ],1))</f>
        <v>44</v>
      </c>
      <c r="Y71" s="46">
        <f>IF(km4_splits_ranks[[#This Row],[16 -20 ]]="DNF","DNF",RANK(km4_splits_ranks[[#This Row],[16 -20 ]],km4_splits_ranks[16 -20 ],1))</f>
        <v>50</v>
      </c>
      <c r="Z71" s="46">
        <f>IF(km4_splits_ranks[[#This Row],[20 - 24 ]]="DNF","DNF",RANK(km4_splits_ranks[[#This Row],[20 - 24 ]],km4_splits_ranks[20 - 24 ],1))</f>
        <v>55</v>
      </c>
      <c r="AA71" s="46">
        <f>IF(km4_splits_ranks[[#This Row],[24 - 28 ]]="DNF","DNF",RANK(km4_splits_ranks[[#This Row],[24 - 28 ]],km4_splits_ranks[24 - 28 ],1))</f>
        <v>61</v>
      </c>
      <c r="AB71" s="46">
        <f>IF(km4_splits_ranks[[#This Row],[28 - 32 ]]="DNF","DNF",RANK(km4_splits_ranks[[#This Row],[28 - 32 ]],km4_splits_ranks[28 - 32 ],1))</f>
        <v>52</v>
      </c>
      <c r="AC71" s="46">
        <f>IF(km4_splits_ranks[[#This Row],[32 - 36 ]]="DNF","DNF",RANK(km4_splits_ranks[[#This Row],[32 - 36 ]],km4_splits_ranks[32 - 36 ],1))</f>
        <v>62</v>
      </c>
      <c r="AD71" s="46">
        <f>IF(km4_splits_ranks[[#This Row],[36 - 40 ]]="DNF","DNF",RANK(km4_splits_ranks[[#This Row],[36 - 40 ]],km4_splits_ranks[36 - 40 ],1))</f>
        <v>101</v>
      </c>
      <c r="AE71" s="47">
        <f>IF(km4_splits_ranks[[#This Row],[40 - 42 ]]="DNF","DNF",RANK(km4_splits_ranks[[#This Row],[40 - 42 ]],km4_splits_ranks[40 - 42 ],1))</f>
        <v>104</v>
      </c>
      <c r="AF71" s="22">
        <f>km4_splits_ranks[[#This Row],[0 - 4 ]]</f>
        <v>1.3652650462962962E-2</v>
      </c>
      <c r="AG71" s="18">
        <f>IF(km4_splits_ranks[[#This Row],[4 - 8 ]]="DNF","DNF",km4_splits_ranks[[#This Row],[4 km]]+km4_splits_ranks[[#This Row],[4 - 8 ]])</f>
        <v>2.6691874999999997E-2</v>
      </c>
      <c r="AH71" s="18">
        <f>IF(km4_splits_ranks[[#This Row],[8 - 12 ]]="DNF","DNF",km4_splits_ranks[[#This Row],[8 km]]+km4_splits_ranks[[#This Row],[8 - 12 ]])</f>
        <v>3.9906238425925923E-2</v>
      </c>
      <c r="AI71" s="18">
        <f>IF(km4_splits_ranks[[#This Row],[12 - 16 ]]="DNF","DNF",km4_splits_ranks[[#This Row],[12 km]]+km4_splits_ranks[[#This Row],[12 - 16 ]])</f>
        <v>5.3205474537037029E-2</v>
      </c>
      <c r="AJ71" s="18">
        <f>IF(km4_splits_ranks[[#This Row],[16 -20 ]]="DNF","DNF",km4_splits_ranks[[#This Row],[16 km]]+km4_splits_ranks[[#This Row],[16 -20 ]])</f>
        <v>6.6795474537037033E-2</v>
      </c>
      <c r="AK71" s="18">
        <f>IF(km4_splits_ranks[[#This Row],[20 - 24 ]]="DNF","DNF",km4_splits_ranks[[#This Row],[20 km]]+km4_splits_ranks[[#This Row],[20 - 24 ]])</f>
        <v>8.0758368055555557E-2</v>
      </c>
      <c r="AL71" s="18">
        <f>IF(km4_splits_ranks[[#This Row],[24 - 28 ]]="DNF","DNF",km4_splits_ranks[[#This Row],[24 km]]+km4_splits_ranks[[#This Row],[24 - 28 ]])</f>
        <v>9.5275162037037037E-2</v>
      </c>
      <c r="AM71" s="18">
        <f>IF(km4_splits_ranks[[#This Row],[28 - 32 ]]="DNF","DNF",km4_splits_ranks[[#This Row],[28 km]]+km4_splits_ranks[[#This Row],[28 - 32 ]])</f>
        <v>0.11000346064814814</v>
      </c>
      <c r="AN71" s="18">
        <f>IF(km4_splits_ranks[[#This Row],[32 - 36 ]]="DNF","DNF",km4_splits_ranks[[#This Row],[32 km]]+km4_splits_ranks[[#This Row],[32 - 36 ]])</f>
        <v>0.12558464120370369</v>
      </c>
      <c r="AO71" s="18">
        <f>IF(km4_splits_ranks[[#This Row],[36 - 40 ]]="DNF","DNF",km4_splits_ranks[[#This Row],[36 km]]+km4_splits_ranks[[#This Row],[36 - 40 ]])</f>
        <v>0.14567506944444442</v>
      </c>
      <c r="AP71" s="23">
        <f>IF(km4_splits_ranks[[#This Row],[40 - 42 ]]="DNF","DNF",km4_splits_ranks[[#This Row],[40 km]]+km4_splits_ranks[[#This Row],[40 - 42 ]])</f>
        <v>0.15507740740740739</v>
      </c>
      <c r="AQ71" s="48">
        <f>IF(km4_splits_ranks[[#This Row],[4 km]]="DNF","DNF",RANK(km4_splits_ranks[[#This Row],[4 km]],km4_splits_ranks[4 km],1))</f>
        <v>43</v>
      </c>
      <c r="AR71" s="49">
        <f>IF(km4_splits_ranks[[#This Row],[8 km]]="DNF","DNF",RANK(km4_splits_ranks[[#This Row],[8 km]],km4_splits_ranks[8 km],1))</f>
        <v>44</v>
      </c>
      <c r="AS71" s="49">
        <f>IF(km4_splits_ranks[[#This Row],[12 km]]="DNF","DNF",RANK(km4_splits_ranks[[#This Row],[12 km]],km4_splits_ranks[12 km],1))</f>
        <v>43</v>
      </c>
      <c r="AT71" s="49">
        <f>IF(km4_splits_ranks[[#This Row],[16 km]]="DNF","DNF",RANK(km4_splits_ranks[[#This Row],[16 km]],km4_splits_ranks[16 km],1))</f>
        <v>42</v>
      </c>
      <c r="AU71" s="49">
        <f>IF(km4_splits_ranks[[#This Row],[20 km]]="DNF","DNF",RANK(km4_splits_ranks[[#This Row],[20 km]],km4_splits_ranks[20 km],1))</f>
        <v>44</v>
      </c>
      <c r="AV71" s="49">
        <f>IF(km4_splits_ranks[[#This Row],[24 km]]="DNF","DNF",RANK(km4_splits_ranks[[#This Row],[24 km]],km4_splits_ranks[24 km],1))</f>
        <v>45</v>
      </c>
      <c r="AW71" s="49">
        <f>IF(km4_splits_ranks[[#This Row],[28 km]]="DNF","DNF",RANK(km4_splits_ranks[[#This Row],[28 km]],km4_splits_ranks[28 km],1))</f>
        <v>48</v>
      </c>
      <c r="AX71" s="49">
        <f>IF(km4_splits_ranks[[#This Row],[32 km]]="DNF","DNF",RANK(km4_splits_ranks[[#This Row],[32 km]],km4_splits_ranks[32 km],1))</f>
        <v>48</v>
      </c>
      <c r="AY71" s="49">
        <f>IF(km4_splits_ranks[[#This Row],[36 km]]="DNF","DNF",RANK(km4_splits_ranks[[#This Row],[36 km]],km4_splits_ranks[36 km],1))</f>
        <v>52</v>
      </c>
      <c r="AZ71" s="49">
        <f>IF(km4_splits_ranks[[#This Row],[40 km]]="DNF","DNF",RANK(km4_splits_ranks[[#This Row],[40 km]],km4_splits_ranks[40 km],1))</f>
        <v>62</v>
      </c>
      <c r="BA71" s="49">
        <f>IF(km4_splits_ranks[[#This Row],[42 km]]="DNF","DNF",RANK(km4_splits_ranks[[#This Row],[42 km]],km4_splits_ranks[42 km],1))</f>
        <v>66</v>
      </c>
    </row>
    <row r="72" spans="2:53" x14ac:dyDescent="0.2">
      <c r="B72" s="4">
        <f>laps_times[[#This Row],[poř]]</f>
        <v>67</v>
      </c>
      <c r="C72" s="1">
        <f>laps_times[[#This Row],[s.č.]]</f>
        <v>61</v>
      </c>
      <c r="D72" s="1" t="str">
        <f>laps_times[[#This Row],[jméno]]</f>
        <v>Svozil Libor</v>
      </c>
      <c r="E72" s="2">
        <f>laps_times[[#This Row],[roč]]</f>
        <v>1971</v>
      </c>
      <c r="F72" s="2" t="str">
        <f>laps_times[[#This Row],[kat]]</f>
        <v>M3</v>
      </c>
      <c r="G72" s="2">
        <f>laps_times[[#This Row],[poř_kat]]</f>
        <v>24</v>
      </c>
      <c r="H72" s="1" t="str">
        <f>IF(ISBLANK(laps_times[[#This Row],[klub]]),"-",laps_times[[#This Row],[klub]])</f>
        <v>MK Seitl Ostrava</v>
      </c>
      <c r="I72" s="6">
        <f>laps_times[[#This Row],[celk. čas]]</f>
        <v>0.15527930555555555</v>
      </c>
      <c r="J72" s="29">
        <f>SUM(laps_times[[#This Row],[1]:[6]])</f>
        <v>1.4460925925925926E-2</v>
      </c>
      <c r="K72" s="30">
        <f>SUM(laps_times[[#This Row],[7]:[12]])</f>
        <v>1.3995717592592594E-2</v>
      </c>
      <c r="L72" s="30">
        <f>SUM(laps_times[[#This Row],[13]:[18]])</f>
        <v>1.367991898148148E-2</v>
      </c>
      <c r="M72" s="30">
        <f>SUM(laps_times[[#This Row],[19]:[24]])</f>
        <v>1.39134375E-2</v>
      </c>
      <c r="N72" s="30">
        <f>SUM(laps_times[[#This Row],[25]:[30]])</f>
        <v>1.372880787037037E-2</v>
      </c>
      <c r="O72" s="30">
        <f>SUM(laps_times[[#This Row],[31]:[36]])</f>
        <v>1.4279293981481481E-2</v>
      </c>
      <c r="P72" s="30">
        <f>SUM(laps_times[[#This Row],[37]:[42]])</f>
        <v>1.4719953703703704E-2</v>
      </c>
      <c r="Q72" s="30">
        <f>SUM(laps_times[[#This Row],[43]:[48]])</f>
        <v>1.5057546296296296E-2</v>
      </c>
      <c r="R72" s="30">
        <f>SUM(laps_times[[#This Row],[49]:[54]])</f>
        <v>1.6346168981481481E-2</v>
      </c>
      <c r="S72" s="30">
        <f>SUM(laps_times[[#This Row],[55]:[60]])</f>
        <v>1.6975381944444444E-2</v>
      </c>
      <c r="T72" s="31">
        <f>SUM(laps_times[[#This Row],[61]:[63]])</f>
        <v>8.1221527777777767E-3</v>
      </c>
      <c r="U72" s="45">
        <f>IF(km4_splits_ranks[[#This Row],[0 - 4 ]]="DNF","DNF",RANK(km4_splits_ranks[[#This Row],[0 - 4 ]],km4_splits_ranks[0 - 4 ],1))</f>
        <v>72</v>
      </c>
      <c r="V72" s="46">
        <f>IF(km4_splits_ranks[[#This Row],[4 - 8 ]]="DNF","DNF",RANK(km4_splits_ranks[[#This Row],[4 - 8 ]],km4_splits_ranks[4 - 8 ],1))</f>
        <v>76</v>
      </c>
      <c r="W72" s="46">
        <f>IF(km4_splits_ranks[[#This Row],[8 - 12 ]]="DNF","DNF",RANK(km4_splits_ranks[[#This Row],[8 - 12 ]],km4_splits_ranks[8 - 12 ],1))</f>
        <v>60</v>
      </c>
      <c r="X72" s="46">
        <f>IF(km4_splits_ranks[[#This Row],[12 - 16 ]]="DNF","DNF",RANK(km4_splits_ranks[[#This Row],[12 - 16 ]],km4_splits_ranks[12 - 16 ],1))</f>
        <v>65</v>
      </c>
      <c r="Y72" s="46">
        <f>IF(km4_splits_ranks[[#This Row],[16 -20 ]]="DNF","DNF",RANK(km4_splits_ranks[[#This Row],[16 -20 ]],km4_splits_ranks[16 -20 ],1))</f>
        <v>57</v>
      </c>
      <c r="Z72" s="46">
        <f>IF(km4_splits_ranks[[#This Row],[20 - 24 ]]="DNF","DNF",RANK(km4_splits_ranks[[#This Row],[20 - 24 ]],km4_splits_ranks[20 - 24 ],1))</f>
        <v>63</v>
      </c>
      <c r="AA72" s="46">
        <f>IF(km4_splits_ranks[[#This Row],[24 - 28 ]]="DNF","DNF",RANK(km4_splits_ranks[[#This Row],[24 - 28 ]],km4_splits_ranks[24 - 28 ],1))</f>
        <v>66</v>
      </c>
      <c r="AB72" s="46">
        <f>IF(km4_splits_ranks[[#This Row],[28 - 32 ]]="DNF","DNF",RANK(km4_splits_ranks[[#This Row],[28 - 32 ]],km4_splits_ranks[28 - 32 ],1))</f>
        <v>61</v>
      </c>
      <c r="AC72" s="46">
        <f>IF(km4_splits_ranks[[#This Row],[32 - 36 ]]="DNF","DNF",RANK(km4_splits_ranks[[#This Row],[32 - 36 ]],km4_splits_ranks[32 - 36 ],1))</f>
        <v>78</v>
      </c>
      <c r="AD72" s="46">
        <f>IF(km4_splits_ranks[[#This Row],[36 - 40 ]]="DNF","DNF",RANK(km4_splits_ranks[[#This Row],[36 - 40 ]],km4_splits_ranks[36 - 40 ],1))</f>
        <v>81</v>
      </c>
      <c r="AE72" s="47">
        <f>IF(km4_splits_ranks[[#This Row],[40 - 42 ]]="DNF","DNF",RANK(km4_splits_ranks[[#This Row],[40 - 42 ]],km4_splits_ranks[40 - 42 ],1))</f>
        <v>80</v>
      </c>
      <c r="AF72" s="22">
        <f>km4_splits_ranks[[#This Row],[0 - 4 ]]</f>
        <v>1.4460925925925926E-2</v>
      </c>
      <c r="AG72" s="18">
        <f>IF(km4_splits_ranks[[#This Row],[4 - 8 ]]="DNF","DNF",km4_splits_ranks[[#This Row],[4 km]]+km4_splits_ranks[[#This Row],[4 - 8 ]])</f>
        <v>2.845664351851852E-2</v>
      </c>
      <c r="AH72" s="18">
        <f>IF(km4_splits_ranks[[#This Row],[8 - 12 ]]="DNF","DNF",km4_splits_ranks[[#This Row],[8 km]]+km4_splits_ranks[[#This Row],[8 - 12 ]])</f>
        <v>4.2136562500000002E-2</v>
      </c>
      <c r="AI72" s="18">
        <f>IF(km4_splits_ranks[[#This Row],[12 - 16 ]]="DNF","DNF",km4_splits_ranks[[#This Row],[12 km]]+km4_splits_ranks[[#This Row],[12 - 16 ]])</f>
        <v>5.6050000000000003E-2</v>
      </c>
      <c r="AJ72" s="18">
        <f>IF(km4_splits_ranks[[#This Row],[16 -20 ]]="DNF","DNF",km4_splits_ranks[[#This Row],[16 km]]+km4_splits_ranks[[#This Row],[16 -20 ]])</f>
        <v>6.9778807870370371E-2</v>
      </c>
      <c r="AK72" s="18">
        <f>IF(km4_splits_ranks[[#This Row],[20 - 24 ]]="DNF","DNF",km4_splits_ranks[[#This Row],[20 km]]+km4_splits_ranks[[#This Row],[20 - 24 ]])</f>
        <v>8.4058101851851849E-2</v>
      </c>
      <c r="AL72" s="18">
        <f>IF(km4_splits_ranks[[#This Row],[24 - 28 ]]="DNF","DNF",km4_splits_ranks[[#This Row],[24 km]]+km4_splits_ranks[[#This Row],[24 - 28 ]])</f>
        <v>9.877805555555555E-2</v>
      </c>
      <c r="AM72" s="18">
        <f>IF(km4_splits_ranks[[#This Row],[28 - 32 ]]="DNF","DNF",km4_splits_ranks[[#This Row],[28 km]]+km4_splits_ranks[[#This Row],[28 - 32 ]])</f>
        <v>0.11383560185185185</v>
      </c>
      <c r="AN72" s="18">
        <f>IF(km4_splits_ranks[[#This Row],[32 - 36 ]]="DNF","DNF",km4_splits_ranks[[#This Row],[32 km]]+km4_splits_ranks[[#This Row],[32 - 36 ]])</f>
        <v>0.13018177083333332</v>
      </c>
      <c r="AO72" s="18">
        <f>IF(km4_splits_ranks[[#This Row],[36 - 40 ]]="DNF","DNF",km4_splits_ranks[[#This Row],[36 km]]+km4_splits_ranks[[#This Row],[36 - 40 ]])</f>
        <v>0.14715715277777777</v>
      </c>
      <c r="AP72" s="23">
        <f>IF(km4_splits_ranks[[#This Row],[40 - 42 ]]="DNF","DNF",km4_splits_ranks[[#This Row],[40 km]]+km4_splits_ranks[[#This Row],[40 - 42 ]])</f>
        <v>0.15527930555555555</v>
      </c>
      <c r="AQ72" s="48">
        <f>IF(km4_splits_ranks[[#This Row],[4 km]]="DNF","DNF",RANK(km4_splits_ranks[[#This Row],[4 km]],km4_splits_ranks[4 km],1))</f>
        <v>72</v>
      </c>
      <c r="AR72" s="49">
        <f>IF(km4_splits_ranks[[#This Row],[8 km]]="DNF","DNF",RANK(km4_splits_ranks[[#This Row],[8 km]],km4_splits_ranks[8 km],1))</f>
        <v>73</v>
      </c>
      <c r="AS72" s="49">
        <f>IF(km4_splits_ranks[[#This Row],[12 km]]="DNF","DNF",RANK(km4_splits_ranks[[#This Row],[12 km]],km4_splits_ranks[12 km],1))</f>
        <v>70</v>
      </c>
      <c r="AT72" s="49">
        <f>IF(km4_splits_ranks[[#This Row],[16 km]]="DNF","DNF",RANK(km4_splits_ranks[[#This Row],[16 km]],km4_splits_ranks[16 km],1))</f>
        <v>69</v>
      </c>
      <c r="AU72" s="49">
        <f>IF(km4_splits_ranks[[#This Row],[20 km]]="DNF","DNF",RANK(km4_splits_ranks[[#This Row],[20 km]],km4_splits_ranks[20 km],1))</f>
        <v>66</v>
      </c>
      <c r="AV72" s="49">
        <f>IF(km4_splits_ranks[[#This Row],[24 km]]="DNF","DNF",RANK(km4_splits_ranks[[#This Row],[24 km]],km4_splits_ranks[24 km],1))</f>
        <v>64</v>
      </c>
      <c r="AW72" s="49">
        <f>IF(km4_splits_ranks[[#This Row],[28 km]]="DNF","DNF",RANK(km4_splits_ranks[[#This Row],[28 km]],km4_splits_ranks[28 km],1))</f>
        <v>62</v>
      </c>
      <c r="AX72" s="49">
        <f>IF(km4_splits_ranks[[#This Row],[32 km]]="DNF","DNF",RANK(km4_splits_ranks[[#This Row],[32 km]],km4_splits_ranks[32 km],1))</f>
        <v>61</v>
      </c>
      <c r="AY72" s="49">
        <f>IF(km4_splits_ranks[[#This Row],[36 km]]="DNF","DNF",RANK(km4_splits_ranks[[#This Row],[36 km]],km4_splits_ranks[36 km],1))</f>
        <v>62</v>
      </c>
      <c r="AZ72" s="49">
        <f>IF(km4_splits_ranks[[#This Row],[40 km]]="DNF","DNF",RANK(km4_splits_ranks[[#This Row],[40 km]],km4_splits_ranks[40 km],1))</f>
        <v>68</v>
      </c>
      <c r="BA72" s="49">
        <f>IF(km4_splits_ranks[[#This Row],[42 km]]="DNF","DNF",RANK(km4_splits_ranks[[#This Row],[42 km]],km4_splits_ranks[42 km],1))</f>
        <v>67</v>
      </c>
    </row>
    <row r="73" spans="2:53" x14ac:dyDescent="0.2">
      <c r="B73" s="4">
        <f>laps_times[[#This Row],[poř]]</f>
        <v>68</v>
      </c>
      <c r="C73" s="1">
        <f>laps_times[[#This Row],[s.č.]]</f>
        <v>86</v>
      </c>
      <c r="D73" s="1" t="str">
        <f>laps_times[[#This Row],[jméno]]</f>
        <v>Klíma Petr</v>
      </c>
      <c r="E73" s="2">
        <f>laps_times[[#This Row],[roč]]</f>
        <v>1996</v>
      </c>
      <c r="F73" s="2" t="str">
        <f>laps_times[[#This Row],[kat]]</f>
        <v>M1</v>
      </c>
      <c r="G73" s="2">
        <f>laps_times[[#This Row],[poř_kat]]</f>
        <v>4</v>
      </c>
      <c r="H73" s="1" t="str">
        <f>IF(ISBLANK(laps_times[[#This Row],[klub]]),"-",laps_times[[#This Row],[klub]])</f>
        <v>-</v>
      </c>
      <c r="I73" s="6">
        <f>laps_times[[#This Row],[celk. čas]]</f>
        <v>0.15538128472222221</v>
      </c>
      <c r="J73" s="29">
        <f>SUM(laps_times[[#This Row],[1]:[6]])</f>
        <v>1.5058287037037037E-2</v>
      </c>
      <c r="K73" s="30">
        <f>SUM(laps_times[[#This Row],[7]:[12]])</f>
        <v>1.4348993055555558E-2</v>
      </c>
      <c r="L73" s="30">
        <f>SUM(laps_times[[#This Row],[13]:[18]])</f>
        <v>1.4501828703703704E-2</v>
      </c>
      <c r="M73" s="30">
        <f>SUM(laps_times[[#This Row],[19]:[24]])</f>
        <v>1.4352465277777776E-2</v>
      </c>
      <c r="N73" s="30">
        <f>SUM(laps_times[[#This Row],[25]:[30]])</f>
        <v>1.415349537037037E-2</v>
      </c>
      <c r="O73" s="30">
        <f>SUM(laps_times[[#This Row],[31]:[36]])</f>
        <v>1.4380393518518518E-2</v>
      </c>
      <c r="P73" s="30">
        <f>SUM(laps_times[[#This Row],[37]:[42]])</f>
        <v>1.4676550925925926E-2</v>
      </c>
      <c r="Q73" s="30">
        <f>SUM(laps_times[[#This Row],[43]:[48]])</f>
        <v>1.5333425925925926E-2</v>
      </c>
      <c r="R73" s="30">
        <f>SUM(laps_times[[#This Row],[49]:[54]])</f>
        <v>1.508935185185185E-2</v>
      </c>
      <c r="S73" s="30">
        <f>SUM(laps_times[[#This Row],[55]:[60]])</f>
        <v>1.5777175925925924E-2</v>
      </c>
      <c r="T73" s="31">
        <f>SUM(laps_times[[#This Row],[61]:[63]])</f>
        <v>7.7093171296296302E-3</v>
      </c>
      <c r="U73" s="45">
        <f>IF(km4_splits_ranks[[#This Row],[0 - 4 ]]="DNF","DNF",RANK(km4_splits_ranks[[#This Row],[0 - 4 ]],km4_splits_ranks[0 - 4 ],1))</f>
        <v>89</v>
      </c>
      <c r="V73" s="46">
        <f>IF(km4_splits_ranks[[#This Row],[4 - 8 ]]="DNF","DNF",RANK(km4_splits_ranks[[#This Row],[4 - 8 ]],km4_splits_ranks[4 - 8 ],1))</f>
        <v>86</v>
      </c>
      <c r="W73" s="46">
        <f>IF(km4_splits_ranks[[#This Row],[8 - 12 ]]="DNF","DNF",RANK(km4_splits_ranks[[#This Row],[8 - 12 ]],km4_splits_ranks[8 - 12 ],1))</f>
        <v>85</v>
      </c>
      <c r="X73" s="46">
        <f>IF(km4_splits_ranks[[#This Row],[12 - 16 ]]="DNF","DNF",RANK(km4_splits_ranks[[#This Row],[12 - 16 ]],km4_splits_ranks[12 - 16 ],1))</f>
        <v>80</v>
      </c>
      <c r="Y73" s="46">
        <f>IF(km4_splits_ranks[[#This Row],[16 -20 ]]="DNF","DNF",RANK(km4_splits_ranks[[#This Row],[16 -20 ]],km4_splits_ranks[16 -20 ],1))</f>
        <v>63</v>
      </c>
      <c r="Z73" s="46">
        <f>IF(km4_splits_ranks[[#This Row],[20 - 24 ]]="DNF","DNF",RANK(km4_splits_ranks[[#This Row],[20 - 24 ]],km4_splits_ranks[20 - 24 ],1))</f>
        <v>65</v>
      </c>
      <c r="AA73" s="46">
        <f>IF(km4_splits_ranks[[#This Row],[24 - 28 ]]="DNF","DNF",RANK(km4_splits_ranks[[#This Row],[24 - 28 ]],km4_splits_ranks[24 - 28 ],1))</f>
        <v>65</v>
      </c>
      <c r="AB73" s="46">
        <f>IF(km4_splits_ranks[[#This Row],[28 - 32 ]]="DNF","DNF",RANK(km4_splits_ranks[[#This Row],[28 - 32 ]],km4_splits_ranks[28 - 32 ],1))</f>
        <v>69</v>
      </c>
      <c r="AC73" s="46">
        <f>IF(km4_splits_ranks[[#This Row],[32 - 36 ]]="DNF","DNF",RANK(km4_splits_ranks[[#This Row],[32 - 36 ]],km4_splits_ranks[32 - 36 ],1))</f>
        <v>52</v>
      </c>
      <c r="AD73" s="46">
        <f>IF(km4_splits_ranks[[#This Row],[36 - 40 ]]="DNF","DNF",RANK(km4_splits_ranks[[#This Row],[36 - 40 ]],km4_splits_ranks[36 - 40 ],1))</f>
        <v>60</v>
      </c>
      <c r="AE73" s="47">
        <f>IF(km4_splits_ranks[[#This Row],[40 - 42 ]]="DNF","DNF",RANK(km4_splits_ranks[[#This Row],[40 - 42 ]],km4_splits_ranks[40 - 42 ],1))</f>
        <v>62</v>
      </c>
      <c r="AF73" s="22">
        <f>km4_splits_ranks[[#This Row],[0 - 4 ]]</f>
        <v>1.5058287037037037E-2</v>
      </c>
      <c r="AG73" s="18">
        <f>IF(km4_splits_ranks[[#This Row],[4 - 8 ]]="DNF","DNF",km4_splits_ranks[[#This Row],[4 km]]+km4_splits_ranks[[#This Row],[4 - 8 ]])</f>
        <v>2.9407280092592594E-2</v>
      </c>
      <c r="AH73" s="18">
        <f>IF(km4_splits_ranks[[#This Row],[8 - 12 ]]="DNF","DNF",km4_splits_ranks[[#This Row],[8 km]]+km4_splits_ranks[[#This Row],[8 - 12 ]])</f>
        <v>4.3909108796296295E-2</v>
      </c>
      <c r="AI73" s="18">
        <f>IF(km4_splits_ranks[[#This Row],[12 - 16 ]]="DNF","DNF",km4_splits_ranks[[#This Row],[12 km]]+km4_splits_ranks[[#This Row],[12 - 16 ]])</f>
        <v>5.826157407407407E-2</v>
      </c>
      <c r="AJ73" s="18">
        <f>IF(km4_splits_ranks[[#This Row],[16 -20 ]]="DNF","DNF",km4_splits_ranks[[#This Row],[16 km]]+km4_splits_ranks[[#This Row],[16 -20 ]])</f>
        <v>7.2415069444444438E-2</v>
      </c>
      <c r="AK73" s="18">
        <f>IF(km4_splits_ranks[[#This Row],[20 - 24 ]]="DNF","DNF",km4_splits_ranks[[#This Row],[20 km]]+km4_splits_ranks[[#This Row],[20 - 24 ]])</f>
        <v>8.6795462962962949E-2</v>
      </c>
      <c r="AL73" s="18">
        <f>IF(km4_splits_ranks[[#This Row],[24 - 28 ]]="DNF","DNF",km4_splits_ranks[[#This Row],[24 km]]+km4_splits_ranks[[#This Row],[24 - 28 ]])</f>
        <v>0.10147201388888888</v>
      </c>
      <c r="AM73" s="18">
        <f>IF(km4_splits_ranks[[#This Row],[28 - 32 ]]="DNF","DNF",km4_splits_ranks[[#This Row],[28 km]]+km4_splits_ranks[[#This Row],[28 - 32 ]])</f>
        <v>0.11680543981481481</v>
      </c>
      <c r="AN73" s="18">
        <f>IF(km4_splits_ranks[[#This Row],[32 - 36 ]]="DNF","DNF",km4_splits_ranks[[#This Row],[32 km]]+km4_splits_ranks[[#This Row],[32 - 36 ]])</f>
        <v>0.13189479166666665</v>
      </c>
      <c r="AO73" s="18">
        <f>IF(km4_splits_ranks[[#This Row],[36 - 40 ]]="DNF","DNF",km4_splits_ranks[[#This Row],[36 km]]+km4_splits_ranks[[#This Row],[36 - 40 ]])</f>
        <v>0.14767196759259257</v>
      </c>
      <c r="AP73" s="23">
        <f>IF(km4_splits_ranks[[#This Row],[40 - 42 ]]="DNF","DNF",km4_splits_ranks[[#This Row],[40 km]]+km4_splits_ranks[[#This Row],[40 - 42 ]])</f>
        <v>0.15538128472222221</v>
      </c>
      <c r="AQ73" s="48">
        <f>IF(km4_splits_ranks[[#This Row],[4 km]]="DNF","DNF",RANK(km4_splits_ranks[[#This Row],[4 km]],km4_splits_ranks[4 km],1))</f>
        <v>89</v>
      </c>
      <c r="AR73" s="49">
        <f>IF(km4_splits_ranks[[#This Row],[8 km]]="DNF","DNF",RANK(km4_splits_ranks[[#This Row],[8 km]],km4_splits_ranks[8 km],1))</f>
        <v>89</v>
      </c>
      <c r="AS73" s="49">
        <f>IF(km4_splits_ranks[[#This Row],[12 km]]="DNF","DNF",RANK(km4_splits_ranks[[#This Row],[12 km]],km4_splits_ranks[12 km],1))</f>
        <v>86</v>
      </c>
      <c r="AT73" s="49">
        <f>IF(km4_splits_ranks[[#This Row],[16 km]]="DNF","DNF",RANK(km4_splits_ranks[[#This Row],[16 km]],km4_splits_ranks[16 km],1))</f>
        <v>85</v>
      </c>
      <c r="AU73" s="49">
        <f>IF(km4_splits_ranks[[#This Row],[20 km]]="DNF","DNF",RANK(km4_splits_ranks[[#This Row],[20 km]],km4_splits_ranks[20 km],1))</f>
        <v>81</v>
      </c>
      <c r="AV73" s="49">
        <f>IF(km4_splits_ranks[[#This Row],[24 km]]="DNF","DNF",RANK(km4_splits_ranks[[#This Row],[24 km]],km4_splits_ranks[24 km],1))</f>
        <v>80</v>
      </c>
      <c r="AW73" s="49">
        <f>IF(km4_splits_ranks[[#This Row],[28 km]]="DNF","DNF",RANK(km4_splits_ranks[[#This Row],[28 km]],km4_splits_ranks[28 km],1))</f>
        <v>78</v>
      </c>
      <c r="AX73" s="49">
        <f>IF(km4_splits_ranks[[#This Row],[32 km]]="DNF","DNF",RANK(km4_splits_ranks[[#This Row],[32 km]],km4_splits_ranks[32 km],1))</f>
        <v>74</v>
      </c>
      <c r="AY73" s="49">
        <f>IF(km4_splits_ranks[[#This Row],[36 km]]="DNF","DNF",RANK(km4_splits_ranks[[#This Row],[36 km]],km4_splits_ranks[36 km],1))</f>
        <v>71</v>
      </c>
      <c r="AZ73" s="49">
        <f>IF(km4_splits_ranks[[#This Row],[40 km]]="DNF","DNF",RANK(km4_splits_ranks[[#This Row],[40 km]],km4_splits_ranks[40 km],1))</f>
        <v>69</v>
      </c>
      <c r="BA73" s="49">
        <f>IF(km4_splits_ranks[[#This Row],[42 km]]="DNF","DNF",RANK(km4_splits_ranks[[#This Row],[42 km]],km4_splits_ranks[42 km],1))</f>
        <v>68</v>
      </c>
    </row>
    <row r="74" spans="2:53" x14ac:dyDescent="0.2">
      <c r="B74" s="4">
        <f>laps_times[[#This Row],[poř]]</f>
        <v>69</v>
      </c>
      <c r="C74" s="1">
        <f>laps_times[[#This Row],[s.č.]]</f>
        <v>12</v>
      </c>
      <c r="D74" s="1" t="str">
        <f>laps_times[[#This Row],[jméno]]</f>
        <v>Ardamica David</v>
      </c>
      <c r="E74" s="2">
        <f>laps_times[[#This Row],[roč]]</f>
        <v>1976</v>
      </c>
      <c r="F74" s="2" t="str">
        <f>laps_times[[#This Row],[kat]]</f>
        <v>M3</v>
      </c>
      <c r="G74" s="2">
        <f>laps_times[[#This Row],[poř_kat]]</f>
        <v>25</v>
      </c>
      <c r="H74" s="1" t="str">
        <f>IF(ISBLANK(laps_times[[#This Row],[klub]]),"-",laps_times[[#This Row],[klub]])</f>
        <v>ARDY TEAM</v>
      </c>
      <c r="I74" s="6">
        <f>laps_times[[#This Row],[celk. čas]]</f>
        <v>0.15575407407407407</v>
      </c>
      <c r="J74" s="29">
        <f>SUM(laps_times[[#This Row],[1]:[6]])</f>
        <v>1.310181712962963E-2</v>
      </c>
      <c r="K74" s="30">
        <f>SUM(laps_times[[#This Row],[7]:[12]])</f>
        <v>1.2840266203703704E-2</v>
      </c>
      <c r="L74" s="30">
        <f>SUM(laps_times[[#This Row],[13]:[18]])</f>
        <v>1.3281909722222223E-2</v>
      </c>
      <c r="M74" s="30">
        <f>SUM(laps_times[[#This Row],[19]:[24]])</f>
        <v>1.3314837962962962E-2</v>
      </c>
      <c r="N74" s="30">
        <f>SUM(laps_times[[#This Row],[25]:[30]])</f>
        <v>1.3588252314814815E-2</v>
      </c>
      <c r="O74" s="30">
        <f>SUM(laps_times[[#This Row],[31]:[36]])</f>
        <v>1.4131967592592592E-2</v>
      </c>
      <c r="P74" s="30">
        <f>SUM(laps_times[[#This Row],[37]:[42]])</f>
        <v>1.4840543981481482E-2</v>
      </c>
      <c r="Q74" s="30">
        <f>SUM(laps_times[[#This Row],[43]:[48]])</f>
        <v>1.5619502314814815E-2</v>
      </c>
      <c r="R74" s="30">
        <f>SUM(laps_times[[#This Row],[49]:[54]])</f>
        <v>1.8537708333333333E-2</v>
      </c>
      <c r="S74" s="30">
        <f>SUM(laps_times[[#This Row],[55]:[60]])</f>
        <v>1.7646493055555556E-2</v>
      </c>
      <c r="T74" s="31">
        <f>SUM(laps_times[[#This Row],[61]:[63]])</f>
        <v>8.8507754629629613E-3</v>
      </c>
      <c r="U74" s="45">
        <f>IF(km4_splits_ranks[[#This Row],[0 - 4 ]]="DNF","DNF",RANK(km4_splits_ranks[[#This Row],[0 - 4 ]],km4_splits_ranks[0 - 4 ],1))</f>
        <v>37</v>
      </c>
      <c r="V74" s="46">
        <f>IF(km4_splits_ranks[[#This Row],[4 - 8 ]]="DNF","DNF",RANK(km4_splits_ranks[[#This Row],[4 - 8 ]],km4_splits_ranks[4 - 8 ],1))</f>
        <v>36</v>
      </c>
      <c r="W74" s="46">
        <f>IF(km4_splits_ranks[[#This Row],[8 - 12 ]]="DNF","DNF",RANK(km4_splits_ranks[[#This Row],[8 - 12 ]],km4_splits_ranks[8 - 12 ],1))</f>
        <v>45</v>
      </c>
      <c r="X74" s="46">
        <f>IF(km4_splits_ranks[[#This Row],[12 - 16 ]]="DNF","DNF",RANK(km4_splits_ranks[[#This Row],[12 - 16 ]],km4_splits_ranks[12 - 16 ],1))</f>
        <v>45</v>
      </c>
      <c r="Y74" s="46">
        <f>IF(km4_splits_ranks[[#This Row],[16 -20 ]]="DNF","DNF",RANK(km4_splits_ranks[[#This Row],[16 -20 ]],km4_splits_ranks[16 -20 ],1))</f>
        <v>49</v>
      </c>
      <c r="Z74" s="46">
        <f>IF(km4_splits_ranks[[#This Row],[20 - 24 ]]="DNF","DNF",RANK(km4_splits_ranks[[#This Row],[20 - 24 ]],km4_splits_ranks[20 - 24 ],1))</f>
        <v>56</v>
      </c>
      <c r="AA74" s="46">
        <f>IF(km4_splits_ranks[[#This Row],[24 - 28 ]]="DNF","DNF",RANK(km4_splits_ranks[[#This Row],[24 - 28 ]],km4_splits_ranks[24 - 28 ],1))</f>
        <v>71</v>
      </c>
      <c r="AB74" s="46">
        <f>IF(km4_splits_ranks[[#This Row],[28 - 32 ]]="DNF","DNF",RANK(km4_splits_ranks[[#This Row],[28 - 32 ]],km4_splits_ranks[28 - 32 ],1))</f>
        <v>72</v>
      </c>
      <c r="AC74" s="46">
        <f>IF(km4_splits_ranks[[#This Row],[32 - 36 ]]="DNF","DNF",RANK(km4_splits_ranks[[#This Row],[32 - 36 ]],km4_splits_ranks[32 - 36 ],1))</f>
        <v>96</v>
      </c>
      <c r="AD74" s="46">
        <f>IF(km4_splits_ranks[[#This Row],[36 - 40 ]]="DNF","DNF",RANK(km4_splits_ranks[[#This Row],[36 - 40 ]],km4_splits_ranks[36 - 40 ],1))</f>
        <v>87</v>
      </c>
      <c r="AE74" s="47">
        <f>IF(km4_splits_ranks[[#This Row],[40 - 42 ]]="DNF","DNF",RANK(km4_splits_ranks[[#This Row],[40 - 42 ]],km4_splits_ranks[40 - 42 ],1))</f>
        <v>97</v>
      </c>
      <c r="AF74" s="22">
        <f>km4_splits_ranks[[#This Row],[0 - 4 ]]</f>
        <v>1.310181712962963E-2</v>
      </c>
      <c r="AG74" s="18">
        <f>IF(km4_splits_ranks[[#This Row],[4 - 8 ]]="DNF","DNF",km4_splits_ranks[[#This Row],[4 km]]+km4_splits_ranks[[#This Row],[4 - 8 ]])</f>
        <v>2.5942083333333334E-2</v>
      </c>
      <c r="AH74" s="18">
        <f>IF(km4_splits_ranks[[#This Row],[8 - 12 ]]="DNF","DNF",km4_splits_ranks[[#This Row],[8 km]]+km4_splits_ranks[[#This Row],[8 - 12 ]])</f>
        <v>3.9223993055555559E-2</v>
      </c>
      <c r="AI74" s="18">
        <f>IF(km4_splits_ranks[[#This Row],[12 - 16 ]]="DNF","DNF",km4_splits_ranks[[#This Row],[12 km]]+km4_splits_ranks[[#This Row],[12 - 16 ]])</f>
        <v>5.2538831018518521E-2</v>
      </c>
      <c r="AJ74" s="18">
        <f>IF(km4_splits_ranks[[#This Row],[16 -20 ]]="DNF","DNF",km4_splits_ranks[[#This Row],[16 km]]+km4_splits_ranks[[#This Row],[16 -20 ]])</f>
        <v>6.6127083333333336E-2</v>
      </c>
      <c r="AK74" s="18">
        <f>IF(km4_splits_ranks[[#This Row],[20 - 24 ]]="DNF","DNF",km4_splits_ranks[[#This Row],[20 km]]+km4_splits_ranks[[#This Row],[20 - 24 ]])</f>
        <v>8.0259050925925932E-2</v>
      </c>
      <c r="AL74" s="18">
        <f>IF(km4_splits_ranks[[#This Row],[24 - 28 ]]="DNF","DNF",km4_splits_ranks[[#This Row],[24 km]]+km4_splits_ranks[[#This Row],[24 - 28 ]])</f>
        <v>9.5099594907407409E-2</v>
      </c>
      <c r="AM74" s="18">
        <f>IF(km4_splits_ranks[[#This Row],[28 - 32 ]]="DNF","DNF",km4_splits_ranks[[#This Row],[28 km]]+km4_splits_ranks[[#This Row],[28 - 32 ]])</f>
        <v>0.11071909722222223</v>
      </c>
      <c r="AN74" s="18">
        <f>IF(km4_splits_ranks[[#This Row],[32 - 36 ]]="DNF","DNF",km4_splits_ranks[[#This Row],[32 km]]+km4_splits_ranks[[#This Row],[32 - 36 ]])</f>
        <v>0.12925680555555558</v>
      </c>
      <c r="AO74" s="18">
        <f>IF(km4_splits_ranks[[#This Row],[36 - 40 ]]="DNF","DNF",km4_splits_ranks[[#This Row],[36 km]]+km4_splits_ranks[[#This Row],[36 - 40 ]])</f>
        <v>0.14690329861111112</v>
      </c>
      <c r="AP74" s="23">
        <f>IF(km4_splits_ranks[[#This Row],[40 - 42 ]]="DNF","DNF",km4_splits_ranks[[#This Row],[40 km]]+km4_splits_ranks[[#This Row],[40 - 42 ]])</f>
        <v>0.15575407407407407</v>
      </c>
      <c r="AQ74" s="48">
        <f>IF(km4_splits_ranks[[#This Row],[4 km]]="DNF","DNF",RANK(km4_splits_ranks[[#This Row],[4 km]],km4_splits_ranks[4 km],1))</f>
        <v>37</v>
      </c>
      <c r="AR74" s="49">
        <f>IF(km4_splits_ranks[[#This Row],[8 km]]="DNF","DNF",RANK(km4_splits_ranks[[#This Row],[8 km]],km4_splits_ranks[8 km],1))</f>
        <v>32</v>
      </c>
      <c r="AS74" s="49">
        <f>IF(km4_splits_ranks[[#This Row],[12 km]]="DNF","DNF",RANK(km4_splits_ranks[[#This Row],[12 km]],km4_splits_ranks[12 km],1))</f>
        <v>36</v>
      </c>
      <c r="AT74" s="49">
        <f>IF(km4_splits_ranks[[#This Row],[16 km]]="DNF","DNF",RANK(km4_splits_ranks[[#This Row],[16 km]],km4_splits_ranks[16 km],1))</f>
        <v>39</v>
      </c>
      <c r="AU74" s="49">
        <f>IF(km4_splits_ranks[[#This Row],[20 km]]="DNF","DNF",RANK(km4_splits_ranks[[#This Row],[20 km]],km4_splits_ranks[20 km],1))</f>
        <v>40</v>
      </c>
      <c r="AV74" s="49">
        <f>IF(km4_splits_ranks[[#This Row],[24 km]]="DNF","DNF",RANK(km4_splits_ranks[[#This Row],[24 km]],km4_splits_ranks[24 km],1))</f>
        <v>43</v>
      </c>
      <c r="AW74" s="49">
        <f>IF(km4_splits_ranks[[#This Row],[28 km]]="DNF","DNF",RANK(km4_splits_ranks[[#This Row],[28 km]],km4_splits_ranks[28 km],1))</f>
        <v>45</v>
      </c>
      <c r="AX74" s="49">
        <f>IF(km4_splits_ranks[[#This Row],[32 km]]="DNF","DNF",RANK(km4_splits_ranks[[#This Row],[32 km]],km4_splits_ranks[32 km],1))</f>
        <v>53</v>
      </c>
      <c r="AY74" s="49">
        <f>IF(km4_splits_ranks[[#This Row],[36 km]]="DNF","DNF",RANK(km4_splits_ranks[[#This Row],[36 km]],km4_splits_ranks[36 km],1))</f>
        <v>59</v>
      </c>
      <c r="AZ74" s="49">
        <f>IF(km4_splits_ranks[[#This Row],[40 km]]="DNF","DNF",RANK(km4_splits_ranks[[#This Row],[40 km]],km4_splits_ranks[40 km],1))</f>
        <v>66</v>
      </c>
      <c r="BA74" s="49">
        <f>IF(km4_splits_ranks[[#This Row],[42 km]]="DNF","DNF",RANK(km4_splits_ranks[[#This Row],[42 km]],km4_splits_ranks[42 km],1))</f>
        <v>69</v>
      </c>
    </row>
    <row r="75" spans="2:53" x14ac:dyDescent="0.2">
      <c r="B75" s="4">
        <f>laps_times[[#This Row],[poř]]</f>
        <v>70</v>
      </c>
      <c r="C75" s="1">
        <f>laps_times[[#This Row],[s.č.]]</f>
        <v>47</v>
      </c>
      <c r="D75" s="1" t="str">
        <f>laps_times[[#This Row],[jméno]]</f>
        <v>Simon Alexander</v>
      </c>
      <c r="E75" s="2">
        <f>laps_times[[#This Row],[roč]]</f>
        <v>1947</v>
      </c>
      <c r="F75" s="2" t="str">
        <f>laps_times[[#This Row],[kat]]</f>
        <v>M5</v>
      </c>
      <c r="G75" s="2">
        <f>laps_times[[#This Row],[poř_kat]]</f>
        <v>2</v>
      </c>
      <c r="H75" s="1" t="str">
        <f>IF(ISBLANK(laps_times[[#This Row],[klub]]),"-",laps_times[[#This Row],[klub]])</f>
        <v>DS Žilina</v>
      </c>
      <c r="I75" s="6">
        <f>laps_times[[#This Row],[celk. čas]]</f>
        <v>0.15578532407407408</v>
      </c>
      <c r="J75" s="29">
        <f>SUM(laps_times[[#This Row],[1]:[6]])</f>
        <v>1.3087430555555557E-2</v>
      </c>
      <c r="K75" s="30">
        <f>SUM(laps_times[[#This Row],[7]:[12]])</f>
        <v>1.2864212962962963E-2</v>
      </c>
      <c r="L75" s="30">
        <f>SUM(laps_times[[#This Row],[13]:[18]])</f>
        <v>1.3312430555555557E-2</v>
      </c>
      <c r="M75" s="30">
        <f>SUM(laps_times[[#This Row],[19]:[24]])</f>
        <v>1.3955347222222223E-2</v>
      </c>
      <c r="N75" s="30">
        <f>SUM(laps_times[[#This Row],[25]:[30]])</f>
        <v>1.4956724537037037E-2</v>
      </c>
      <c r="O75" s="30">
        <f>SUM(laps_times[[#This Row],[31]:[36]])</f>
        <v>1.5082384259259261E-2</v>
      </c>
      <c r="P75" s="30">
        <f>SUM(laps_times[[#This Row],[37]:[42]])</f>
        <v>1.5648784722222225E-2</v>
      </c>
      <c r="Q75" s="30">
        <f>SUM(laps_times[[#This Row],[43]:[48]])</f>
        <v>1.5727870370370371E-2</v>
      </c>
      <c r="R75" s="30">
        <f>SUM(laps_times[[#This Row],[49]:[54]])</f>
        <v>1.6564699074074075E-2</v>
      </c>
      <c r="S75" s="30">
        <f>SUM(laps_times[[#This Row],[55]:[60]])</f>
        <v>1.6565972222222225E-2</v>
      </c>
      <c r="T75" s="31">
        <f>SUM(laps_times[[#This Row],[61]:[63]])</f>
        <v>8.0194675925925919E-3</v>
      </c>
      <c r="U75" s="45">
        <f>IF(km4_splits_ranks[[#This Row],[0 - 4 ]]="DNF","DNF",RANK(km4_splits_ranks[[#This Row],[0 - 4 ]],km4_splits_ranks[0 - 4 ],1))</f>
        <v>33</v>
      </c>
      <c r="V75" s="46">
        <f>IF(km4_splits_ranks[[#This Row],[4 - 8 ]]="DNF","DNF",RANK(km4_splits_ranks[[#This Row],[4 - 8 ]],km4_splits_ranks[4 - 8 ],1))</f>
        <v>39</v>
      </c>
      <c r="W75" s="46">
        <f>IF(km4_splits_ranks[[#This Row],[8 - 12 ]]="DNF","DNF",RANK(km4_splits_ranks[[#This Row],[8 - 12 ]],km4_splits_ranks[8 - 12 ],1))</f>
        <v>49</v>
      </c>
      <c r="X75" s="46">
        <f>IF(km4_splits_ranks[[#This Row],[12 - 16 ]]="DNF","DNF",RANK(km4_splits_ranks[[#This Row],[12 - 16 ]],km4_splits_ranks[12 - 16 ],1))</f>
        <v>67</v>
      </c>
      <c r="Y75" s="46">
        <f>IF(km4_splits_ranks[[#This Row],[16 -20 ]]="DNF","DNF",RANK(km4_splits_ranks[[#This Row],[16 -20 ]],km4_splits_ranks[16 -20 ],1))</f>
        <v>85</v>
      </c>
      <c r="Z75" s="46">
        <f>IF(km4_splits_ranks[[#This Row],[20 - 24 ]]="DNF","DNF",RANK(km4_splits_ranks[[#This Row],[20 - 24 ]],km4_splits_ranks[20 - 24 ],1))</f>
        <v>82</v>
      </c>
      <c r="AA75" s="46">
        <f>IF(km4_splits_ranks[[#This Row],[24 - 28 ]]="DNF","DNF",RANK(km4_splits_ranks[[#This Row],[24 - 28 ]],km4_splits_ranks[24 - 28 ],1))</f>
        <v>85</v>
      </c>
      <c r="AB75" s="46">
        <f>IF(km4_splits_ranks[[#This Row],[28 - 32 ]]="DNF","DNF",RANK(km4_splits_ranks[[#This Row],[28 - 32 ]],km4_splits_ranks[28 - 32 ],1))</f>
        <v>75</v>
      </c>
      <c r="AC75" s="46">
        <f>IF(km4_splits_ranks[[#This Row],[32 - 36 ]]="DNF","DNF",RANK(km4_splits_ranks[[#This Row],[32 - 36 ]],km4_splits_ranks[32 - 36 ],1))</f>
        <v>82</v>
      </c>
      <c r="AD75" s="46">
        <f>IF(km4_splits_ranks[[#This Row],[36 - 40 ]]="DNF","DNF",RANK(km4_splits_ranks[[#This Row],[36 - 40 ]],km4_splits_ranks[36 - 40 ],1))</f>
        <v>76</v>
      </c>
      <c r="AE75" s="47">
        <f>IF(km4_splits_ranks[[#This Row],[40 - 42 ]]="DNF","DNF",RANK(km4_splits_ranks[[#This Row],[40 - 42 ]],km4_splits_ranks[40 - 42 ],1))</f>
        <v>72</v>
      </c>
      <c r="AF75" s="22">
        <f>km4_splits_ranks[[#This Row],[0 - 4 ]]</f>
        <v>1.3087430555555557E-2</v>
      </c>
      <c r="AG75" s="18">
        <f>IF(km4_splits_ranks[[#This Row],[4 - 8 ]]="DNF","DNF",km4_splits_ranks[[#This Row],[4 km]]+km4_splits_ranks[[#This Row],[4 - 8 ]])</f>
        <v>2.595164351851852E-2</v>
      </c>
      <c r="AH75" s="18">
        <f>IF(km4_splits_ranks[[#This Row],[8 - 12 ]]="DNF","DNF",km4_splits_ranks[[#This Row],[8 km]]+km4_splits_ranks[[#This Row],[8 - 12 ]])</f>
        <v>3.9264074074074076E-2</v>
      </c>
      <c r="AI75" s="18">
        <f>IF(km4_splits_ranks[[#This Row],[12 - 16 ]]="DNF","DNF",km4_splits_ranks[[#This Row],[12 km]]+km4_splits_ranks[[#This Row],[12 - 16 ]])</f>
        <v>5.3219421296296296E-2</v>
      </c>
      <c r="AJ75" s="18">
        <f>IF(km4_splits_ranks[[#This Row],[16 -20 ]]="DNF","DNF",km4_splits_ranks[[#This Row],[16 km]]+km4_splits_ranks[[#This Row],[16 -20 ]])</f>
        <v>6.817614583333334E-2</v>
      </c>
      <c r="AK75" s="18">
        <f>IF(km4_splits_ranks[[#This Row],[20 - 24 ]]="DNF","DNF",km4_splits_ranks[[#This Row],[20 km]]+km4_splits_ranks[[#This Row],[20 - 24 ]])</f>
        <v>8.3258530092592598E-2</v>
      </c>
      <c r="AL75" s="18">
        <f>IF(km4_splits_ranks[[#This Row],[24 - 28 ]]="DNF","DNF",km4_splits_ranks[[#This Row],[24 km]]+km4_splits_ranks[[#This Row],[24 - 28 ]])</f>
        <v>9.8907314814814823E-2</v>
      </c>
      <c r="AM75" s="18">
        <f>IF(km4_splits_ranks[[#This Row],[28 - 32 ]]="DNF","DNF",km4_splits_ranks[[#This Row],[28 km]]+km4_splits_ranks[[#This Row],[28 - 32 ]])</f>
        <v>0.1146351851851852</v>
      </c>
      <c r="AN75" s="18">
        <f>IF(km4_splits_ranks[[#This Row],[32 - 36 ]]="DNF","DNF",km4_splits_ranks[[#This Row],[32 km]]+km4_splits_ranks[[#This Row],[32 - 36 ]])</f>
        <v>0.13119988425925927</v>
      </c>
      <c r="AO75" s="18">
        <f>IF(km4_splits_ranks[[#This Row],[36 - 40 ]]="DNF","DNF",km4_splits_ranks[[#This Row],[36 km]]+km4_splits_ranks[[#This Row],[36 - 40 ]])</f>
        <v>0.14776585648148149</v>
      </c>
      <c r="AP75" s="23">
        <f>IF(km4_splits_ranks[[#This Row],[40 - 42 ]]="DNF","DNF",km4_splits_ranks[[#This Row],[40 km]]+km4_splits_ranks[[#This Row],[40 - 42 ]])</f>
        <v>0.15578532407407408</v>
      </c>
      <c r="AQ75" s="48">
        <f>IF(km4_splits_ranks[[#This Row],[4 km]]="DNF","DNF",RANK(km4_splits_ranks[[#This Row],[4 km]],km4_splits_ranks[4 km],1))</f>
        <v>33</v>
      </c>
      <c r="AR75" s="49">
        <f>IF(km4_splits_ranks[[#This Row],[8 km]]="DNF","DNF",RANK(km4_splits_ranks[[#This Row],[8 km]],km4_splits_ranks[8 km],1))</f>
        <v>34</v>
      </c>
      <c r="AS75" s="49">
        <f>IF(km4_splits_ranks[[#This Row],[12 km]]="DNF","DNF",RANK(km4_splits_ranks[[#This Row],[12 km]],km4_splits_ranks[12 km],1))</f>
        <v>38</v>
      </c>
      <c r="AT75" s="49">
        <f>IF(km4_splits_ranks[[#This Row],[16 km]]="DNF","DNF",RANK(km4_splits_ranks[[#This Row],[16 km]],km4_splits_ranks[16 km],1))</f>
        <v>43</v>
      </c>
      <c r="AU75" s="49">
        <f>IF(km4_splits_ranks[[#This Row],[20 km]]="DNF","DNF",RANK(km4_splits_ranks[[#This Row],[20 km]],km4_splits_ranks[20 km],1))</f>
        <v>52</v>
      </c>
      <c r="AV75" s="49">
        <f>IF(km4_splits_ranks[[#This Row],[24 km]]="DNF","DNF",RANK(km4_splits_ranks[[#This Row],[24 km]],km4_splits_ranks[24 km],1))</f>
        <v>60</v>
      </c>
      <c r="AW75" s="49">
        <f>IF(km4_splits_ranks[[#This Row],[28 km]]="DNF","DNF",RANK(km4_splits_ranks[[#This Row],[28 km]],km4_splits_ranks[28 km],1))</f>
        <v>65</v>
      </c>
      <c r="AX75" s="49">
        <f>IF(km4_splits_ranks[[#This Row],[32 km]]="DNF","DNF",RANK(km4_splits_ranks[[#This Row],[32 km]],km4_splits_ranks[32 km],1))</f>
        <v>67</v>
      </c>
      <c r="AY75" s="49">
        <f>IF(km4_splits_ranks[[#This Row],[36 km]]="DNF","DNF",RANK(km4_splits_ranks[[#This Row],[36 km]],km4_splits_ranks[36 km],1))</f>
        <v>70</v>
      </c>
      <c r="AZ75" s="49">
        <f>IF(km4_splits_ranks[[#This Row],[40 km]]="DNF","DNF",RANK(km4_splits_ranks[[#This Row],[40 km]],km4_splits_ranks[40 km],1))</f>
        <v>70</v>
      </c>
      <c r="BA75" s="49">
        <f>IF(km4_splits_ranks[[#This Row],[42 km]]="DNF","DNF",RANK(km4_splits_ranks[[#This Row],[42 km]],km4_splits_ranks[42 km],1))</f>
        <v>70</v>
      </c>
    </row>
    <row r="76" spans="2:53" x14ac:dyDescent="0.2">
      <c r="B76" s="4">
        <f>laps_times[[#This Row],[poř]]</f>
        <v>71</v>
      </c>
      <c r="C76" s="1">
        <f>laps_times[[#This Row],[s.č.]]</f>
        <v>36</v>
      </c>
      <c r="D76" s="1" t="str">
        <f>laps_times[[#This Row],[jméno]]</f>
        <v>Šindlerová Jana</v>
      </c>
      <c r="E76" s="2">
        <f>laps_times[[#This Row],[roč]]</f>
        <v>1969</v>
      </c>
      <c r="F76" s="2" t="str">
        <f>laps_times[[#This Row],[kat]]</f>
        <v>Z2</v>
      </c>
      <c r="G76" s="2">
        <f>laps_times[[#This Row],[poř_kat]]</f>
        <v>4</v>
      </c>
      <c r="H76" s="1" t="str">
        <f>IF(ISBLANK(laps_times[[#This Row],[klub]]),"-",laps_times[[#This Row],[klub]])</f>
        <v>iThinkBeer</v>
      </c>
      <c r="I76" s="6">
        <f>laps_times[[#This Row],[celk. čas]]</f>
        <v>0.15627049768518519</v>
      </c>
      <c r="J76" s="29">
        <f>SUM(laps_times[[#This Row],[1]:[6]])</f>
        <v>1.4290972222222222E-2</v>
      </c>
      <c r="K76" s="30">
        <f>SUM(laps_times[[#This Row],[7]:[12]])</f>
        <v>1.3568321759259261E-2</v>
      </c>
      <c r="L76" s="30">
        <f>SUM(laps_times[[#This Row],[13]:[18]])</f>
        <v>1.4136620370370371E-2</v>
      </c>
      <c r="M76" s="30">
        <f>SUM(laps_times[[#This Row],[19]:[24]])</f>
        <v>1.4236087962962964E-2</v>
      </c>
      <c r="N76" s="30">
        <f>SUM(laps_times[[#This Row],[25]:[30]])</f>
        <v>1.4448368055555555E-2</v>
      </c>
      <c r="O76" s="30">
        <f>SUM(laps_times[[#This Row],[31]:[36]])</f>
        <v>1.4476666666666667E-2</v>
      </c>
      <c r="P76" s="30">
        <f>SUM(laps_times[[#This Row],[37]:[42]])</f>
        <v>1.5096030092592593E-2</v>
      </c>
      <c r="Q76" s="30">
        <f>SUM(laps_times[[#This Row],[43]:[48]])</f>
        <v>1.4791469907407408E-2</v>
      </c>
      <c r="R76" s="30">
        <f>SUM(laps_times[[#This Row],[49]:[54]])</f>
        <v>1.7535034722222224E-2</v>
      </c>
      <c r="S76" s="30">
        <f>SUM(laps_times[[#This Row],[55]:[60]])</f>
        <v>1.6239224537037036E-2</v>
      </c>
      <c r="T76" s="31">
        <f>SUM(laps_times[[#This Row],[61]:[63]])</f>
        <v>7.4517013888888888E-3</v>
      </c>
      <c r="U76" s="45">
        <f>IF(km4_splits_ranks[[#This Row],[0 - 4 ]]="DNF","DNF",RANK(km4_splits_ranks[[#This Row],[0 - 4 ]],km4_splits_ranks[0 - 4 ],1))</f>
        <v>59</v>
      </c>
      <c r="V76" s="46">
        <f>IF(km4_splits_ranks[[#This Row],[4 - 8 ]]="DNF","DNF",RANK(km4_splits_ranks[[#This Row],[4 - 8 ]],km4_splits_ranks[4 - 8 ],1))</f>
        <v>67</v>
      </c>
      <c r="W76" s="46">
        <f>IF(km4_splits_ranks[[#This Row],[8 - 12 ]]="DNF","DNF",RANK(km4_splits_ranks[[#This Row],[8 - 12 ]],km4_splits_ranks[8 - 12 ],1))</f>
        <v>74</v>
      </c>
      <c r="X76" s="46">
        <f>IF(km4_splits_ranks[[#This Row],[12 - 16 ]]="DNF","DNF",RANK(km4_splits_ranks[[#This Row],[12 - 16 ]],km4_splits_ranks[12 - 16 ],1))</f>
        <v>72</v>
      </c>
      <c r="Y76" s="46">
        <f>IF(km4_splits_ranks[[#This Row],[16 -20 ]]="DNF","DNF",RANK(km4_splits_ranks[[#This Row],[16 -20 ]],km4_splits_ranks[16 -20 ],1))</f>
        <v>75</v>
      </c>
      <c r="Z76" s="46">
        <f>IF(km4_splits_ranks[[#This Row],[20 - 24 ]]="DNF","DNF",RANK(km4_splits_ranks[[#This Row],[20 - 24 ]],km4_splits_ranks[20 - 24 ],1))</f>
        <v>68</v>
      </c>
      <c r="AA76" s="46">
        <f>IF(km4_splits_ranks[[#This Row],[24 - 28 ]]="DNF","DNF",RANK(km4_splits_ranks[[#This Row],[24 - 28 ]],km4_splits_ranks[24 - 28 ],1))</f>
        <v>74</v>
      </c>
      <c r="AB76" s="46">
        <f>IF(km4_splits_ranks[[#This Row],[28 - 32 ]]="DNF","DNF",RANK(km4_splits_ranks[[#This Row],[28 - 32 ]],km4_splits_ranks[28 - 32 ],1))</f>
        <v>55</v>
      </c>
      <c r="AC76" s="46">
        <f>IF(km4_splits_ranks[[#This Row],[32 - 36 ]]="DNF","DNF",RANK(km4_splits_ranks[[#This Row],[32 - 36 ]],km4_splits_ranks[32 - 36 ],1))</f>
        <v>89</v>
      </c>
      <c r="AD76" s="46">
        <f>IF(km4_splits_ranks[[#This Row],[36 - 40 ]]="DNF","DNF",RANK(km4_splits_ranks[[#This Row],[36 - 40 ]],km4_splits_ranks[36 - 40 ],1))</f>
        <v>68</v>
      </c>
      <c r="AE76" s="47">
        <f>IF(km4_splits_ranks[[#This Row],[40 - 42 ]]="DNF","DNF",RANK(km4_splits_ranks[[#This Row],[40 - 42 ]],km4_splits_ranks[40 - 42 ],1))</f>
        <v>53</v>
      </c>
      <c r="AF76" s="22">
        <f>km4_splits_ranks[[#This Row],[0 - 4 ]]</f>
        <v>1.4290972222222222E-2</v>
      </c>
      <c r="AG76" s="18">
        <f>IF(km4_splits_ranks[[#This Row],[4 - 8 ]]="DNF","DNF",km4_splits_ranks[[#This Row],[4 km]]+km4_splits_ranks[[#This Row],[4 - 8 ]])</f>
        <v>2.7859293981481483E-2</v>
      </c>
      <c r="AH76" s="18">
        <f>IF(km4_splits_ranks[[#This Row],[8 - 12 ]]="DNF","DNF",km4_splits_ranks[[#This Row],[8 km]]+km4_splits_ranks[[#This Row],[8 - 12 ]])</f>
        <v>4.1995914351851855E-2</v>
      </c>
      <c r="AI76" s="18">
        <f>IF(km4_splits_ranks[[#This Row],[12 - 16 ]]="DNF","DNF",km4_splits_ranks[[#This Row],[12 km]]+km4_splits_ranks[[#This Row],[12 - 16 ]])</f>
        <v>5.6232002314814816E-2</v>
      </c>
      <c r="AJ76" s="18">
        <f>IF(km4_splits_ranks[[#This Row],[16 -20 ]]="DNF","DNF",km4_splits_ranks[[#This Row],[16 km]]+km4_splits_ranks[[#This Row],[16 -20 ]])</f>
        <v>7.0680370370370366E-2</v>
      </c>
      <c r="AK76" s="18">
        <f>IF(km4_splits_ranks[[#This Row],[20 - 24 ]]="DNF","DNF",km4_splits_ranks[[#This Row],[20 km]]+km4_splits_ranks[[#This Row],[20 - 24 ]])</f>
        <v>8.5157037037037031E-2</v>
      </c>
      <c r="AL76" s="18">
        <f>IF(km4_splits_ranks[[#This Row],[24 - 28 ]]="DNF","DNF",km4_splits_ranks[[#This Row],[24 km]]+km4_splits_ranks[[#This Row],[24 - 28 ]])</f>
        <v>0.10025306712962963</v>
      </c>
      <c r="AM76" s="18">
        <f>IF(km4_splits_ranks[[#This Row],[28 - 32 ]]="DNF","DNF",km4_splits_ranks[[#This Row],[28 km]]+km4_splits_ranks[[#This Row],[28 - 32 ]])</f>
        <v>0.11504453703703704</v>
      </c>
      <c r="AN76" s="18">
        <f>IF(km4_splits_ranks[[#This Row],[32 - 36 ]]="DNF","DNF",km4_splits_ranks[[#This Row],[32 km]]+km4_splits_ranks[[#This Row],[32 - 36 ]])</f>
        <v>0.13257957175925927</v>
      </c>
      <c r="AO76" s="18">
        <f>IF(km4_splits_ranks[[#This Row],[36 - 40 ]]="DNF","DNF",km4_splits_ranks[[#This Row],[36 km]]+km4_splits_ranks[[#This Row],[36 - 40 ]])</f>
        <v>0.1488187962962963</v>
      </c>
      <c r="AP76" s="23">
        <f>IF(km4_splits_ranks[[#This Row],[40 - 42 ]]="DNF","DNF",km4_splits_ranks[[#This Row],[40 km]]+km4_splits_ranks[[#This Row],[40 - 42 ]])</f>
        <v>0.15627049768518519</v>
      </c>
      <c r="AQ76" s="48">
        <f>IF(km4_splits_ranks[[#This Row],[4 km]]="DNF","DNF",RANK(km4_splits_ranks[[#This Row],[4 km]],km4_splits_ranks[4 km],1))</f>
        <v>59</v>
      </c>
      <c r="AR76" s="49">
        <f>IF(km4_splits_ranks[[#This Row],[8 km]]="DNF","DNF",RANK(km4_splits_ranks[[#This Row],[8 km]],km4_splits_ranks[8 km],1))</f>
        <v>66</v>
      </c>
      <c r="AS76" s="49">
        <f>IF(km4_splits_ranks[[#This Row],[12 km]]="DNF","DNF",RANK(km4_splits_ranks[[#This Row],[12 km]],km4_splits_ranks[12 km],1))</f>
        <v>69</v>
      </c>
      <c r="AT76" s="49">
        <f>IF(km4_splits_ranks[[#This Row],[16 km]]="DNF","DNF",RANK(km4_splits_ranks[[#This Row],[16 km]],km4_splits_ranks[16 km],1))</f>
        <v>71</v>
      </c>
      <c r="AU76" s="49">
        <f>IF(km4_splits_ranks[[#This Row],[20 km]]="DNF","DNF",RANK(km4_splits_ranks[[#This Row],[20 km]],km4_splits_ranks[20 km],1))</f>
        <v>70</v>
      </c>
      <c r="AV76" s="49">
        <f>IF(km4_splits_ranks[[#This Row],[24 km]]="DNF","DNF",RANK(km4_splits_ranks[[#This Row],[24 km]],km4_splits_ranks[24 km],1))</f>
        <v>71</v>
      </c>
      <c r="AW76" s="49">
        <f>IF(km4_splits_ranks[[#This Row],[28 km]]="DNF","DNF",RANK(km4_splits_ranks[[#This Row],[28 km]],km4_splits_ranks[28 km],1))</f>
        <v>68</v>
      </c>
      <c r="AX76" s="49">
        <f>IF(km4_splits_ranks[[#This Row],[32 km]]="DNF","DNF",RANK(km4_splits_ranks[[#This Row],[32 km]],km4_splits_ranks[32 km],1))</f>
        <v>68</v>
      </c>
      <c r="AY76" s="49">
        <f>IF(km4_splits_ranks[[#This Row],[36 km]]="DNF","DNF",RANK(km4_splits_ranks[[#This Row],[36 km]],km4_splits_ranks[36 km],1))</f>
        <v>74</v>
      </c>
      <c r="AZ76" s="49">
        <f>IF(km4_splits_ranks[[#This Row],[40 km]]="DNF","DNF",RANK(km4_splits_ranks[[#This Row],[40 km]],km4_splits_ranks[40 km],1))</f>
        <v>71</v>
      </c>
      <c r="BA76" s="49">
        <f>IF(km4_splits_ranks[[#This Row],[42 km]]="DNF","DNF",RANK(km4_splits_ranks[[#This Row],[42 km]],km4_splits_ranks[42 km],1))</f>
        <v>71</v>
      </c>
    </row>
    <row r="77" spans="2:53" x14ac:dyDescent="0.2">
      <c r="B77" s="4">
        <f>laps_times[[#This Row],[poř]]</f>
        <v>72</v>
      </c>
      <c r="C77" s="1">
        <f>laps_times[[#This Row],[s.č.]]</f>
        <v>38</v>
      </c>
      <c r="D77" s="1" t="str">
        <f>laps_times[[#This Row],[jméno]]</f>
        <v>Pinl Michal</v>
      </c>
      <c r="E77" s="2">
        <f>laps_times[[#This Row],[roč]]</f>
        <v>1968</v>
      </c>
      <c r="F77" s="2" t="str">
        <f>laps_times[[#This Row],[kat]]</f>
        <v>M3</v>
      </c>
      <c r="G77" s="2">
        <f>laps_times[[#This Row],[poř_kat]]</f>
        <v>26</v>
      </c>
      <c r="H77" s="1" t="str">
        <f>IF(ISBLANK(laps_times[[#This Row],[klub]]),"-",laps_times[[#This Row],[klub]])</f>
        <v>Jihočeský klub maratonců</v>
      </c>
      <c r="I77" s="6">
        <f>laps_times[[#This Row],[celk. čas]]</f>
        <v>0.15762947916666667</v>
      </c>
      <c r="J77" s="29">
        <f>SUM(laps_times[[#This Row],[1]:[6]])</f>
        <v>1.3767395833333333E-2</v>
      </c>
      <c r="K77" s="30">
        <f>SUM(laps_times[[#This Row],[7]:[12]])</f>
        <v>1.3278379629629631E-2</v>
      </c>
      <c r="L77" s="30">
        <f>SUM(laps_times[[#This Row],[13]:[18]])</f>
        <v>1.3379074074074074E-2</v>
      </c>
      <c r="M77" s="30">
        <f>SUM(laps_times[[#This Row],[19]:[24]])</f>
        <v>1.3666111111111112E-2</v>
      </c>
      <c r="N77" s="30">
        <f>SUM(laps_times[[#This Row],[25]:[30]])</f>
        <v>1.4198263888888889E-2</v>
      </c>
      <c r="O77" s="30">
        <f>SUM(laps_times[[#This Row],[31]:[36]])</f>
        <v>1.4882002314814815E-2</v>
      </c>
      <c r="P77" s="30">
        <f>SUM(laps_times[[#This Row],[37]:[42]])</f>
        <v>1.5584305555555554E-2</v>
      </c>
      <c r="Q77" s="30">
        <f>SUM(laps_times[[#This Row],[43]:[48]])</f>
        <v>1.6448738425925927E-2</v>
      </c>
      <c r="R77" s="30">
        <f>SUM(laps_times[[#This Row],[49]:[54]])</f>
        <v>1.686454861111111E-2</v>
      </c>
      <c r="S77" s="30">
        <f>SUM(laps_times[[#This Row],[55]:[60]])</f>
        <v>1.7188587962962965E-2</v>
      </c>
      <c r="T77" s="31">
        <f>SUM(laps_times[[#This Row],[61]:[63]])</f>
        <v>8.3720717592592597E-3</v>
      </c>
      <c r="U77" s="45">
        <f>IF(km4_splits_ranks[[#This Row],[0 - 4 ]]="DNF","DNF",RANK(km4_splits_ranks[[#This Row],[0 - 4 ]],km4_splits_ranks[0 - 4 ],1))</f>
        <v>45</v>
      </c>
      <c r="V77" s="46">
        <f>IF(km4_splits_ranks[[#This Row],[4 - 8 ]]="DNF","DNF",RANK(km4_splits_ranks[[#This Row],[4 - 8 ]],km4_splits_ranks[4 - 8 ],1))</f>
        <v>51</v>
      </c>
      <c r="W77" s="46">
        <f>IF(km4_splits_ranks[[#This Row],[8 - 12 ]]="DNF","DNF",RANK(km4_splits_ranks[[#This Row],[8 - 12 ]],km4_splits_ranks[8 - 12 ],1))</f>
        <v>52</v>
      </c>
      <c r="X77" s="46">
        <f>IF(km4_splits_ranks[[#This Row],[12 - 16 ]]="DNF","DNF",RANK(km4_splits_ranks[[#This Row],[12 - 16 ]],km4_splits_ranks[12 - 16 ],1))</f>
        <v>58</v>
      </c>
      <c r="Y77" s="46">
        <f>IF(km4_splits_ranks[[#This Row],[16 -20 ]]="DNF","DNF",RANK(km4_splits_ranks[[#This Row],[16 -20 ]],km4_splits_ranks[16 -20 ],1))</f>
        <v>65</v>
      </c>
      <c r="Z77" s="46">
        <f>IF(km4_splits_ranks[[#This Row],[20 - 24 ]]="DNF","DNF",RANK(km4_splits_ranks[[#This Row],[20 - 24 ]],km4_splits_ranks[20 - 24 ],1))</f>
        <v>78</v>
      </c>
      <c r="AA77" s="46">
        <f>IF(km4_splits_ranks[[#This Row],[24 - 28 ]]="DNF","DNF",RANK(km4_splits_ranks[[#This Row],[24 - 28 ]],km4_splits_ranks[24 - 28 ],1))</f>
        <v>84</v>
      </c>
      <c r="AB77" s="46">
        <f>IF(km4_splits_ranks[[#This Row],[28 - 32 ]]="DNF","DNF",RANK(km4_splits_ranks[[#This Row],[28 - 32 ]],km4_splits_ranks[28 - 32 ],1))</f>
        <v>89</v>
      </c>
      <c r="AC77" s="46">
        <f>IF(km4_splits_ranks[[#This Row],[32 - 36 ]]="DNF","DNF",RANK(km4_splits_ranks[[#This Row],[32 - 36 ]],km4_splits_ranks[32 - 36 ],1))</f>
        <v>85</v>
      </c>
      <c r="AD77" s="46">
        <f>IF(km4_splits_ranks[[#This Row],[36 - 40 ]]="DNF","DNF",RANK(km4_splits_ranks[[#This Row],[36 - 40 ]],km4_splits_ranks[36 - 40 ],1))</f>
        <v>84</v>
      </c>
      <c r="AE77" s="47">
        <f>IF(km4_splits_ranks[[#This Row],[40 - 42 ]]="DNF","DNF",RANK(km4_splits_ranks[[#This Row],[40 - 42 ]],km4_splits_ranks[40 - 42 ],1))</f>
        <v>87</v>
      </c>
      <c r="AF77" s="22">
        <f>km4_splits_ranks[[#This Row],[0 - 4 ]]</f>
        <v>1.3767395833333333E-2</v>
      </c>
      <c r="AG77" s="18">
        <f>IF(km4_splits_ranks[[#This Row],[4 - 8 ]]="DNF","DNF",km4_splits_ranks[[#This Row],[4 km]]+km4_splits_ranks[[#This Row],[4 - 8 ]])</f>
        <v>2.7045775462962964E-2</v>
      </c>
      <c r="AH77" s="18">
        <f>IF(km4_splits_ranks[[#This Row],[8 - 12 ]]="DNF","DNF",km4_splits_ranks[[#This Row],[8 km]]+km4_splits_ranks[[#This Row],[8 - 12 ]])</f>
        <v>4.0424849537037039E-2</v>
      </c>
      <c r="AI77" s="18">
        <f>IF(km4_splits_ranks[[#This Row],[12 - 16 ]]="DNF","DNF",km4_splits_ranks[[#This Row],[12 km]]+km4_splits_ranks[[#This Row],[12 - 16 ]])</f>
        <v>5.4090960648148154E-2</v>
      </c>
      <c r="AJ77" s="18">
        <f>IF(km4_splits_ranks[[#This Row],[16 -20 ]]="DNF","DNF",km4_splits_ranks[[#This Row],[16 km]]+km4_splits_ranks[[#This Row],[16 -20 ]])</f>
        <v>6.8289224537037035E-2</v>
      </c>
      <c r="AK77" s="18">
        <f>IF(km4_splits_ranks[[#This Row],[20 - 24 ]]="DNF","DNF",km4_splits_ranks[[#This Row],[20 km]]+km4_splits_ranks[[#This Row],[20 - 24 ]])</f>
        <v>8.3171226851851854E-2</v>
      </c>
      <c r="AL77" s="18">
        <f>IF(km4_splits_ranks[[#This Row],[24 - 28 ]]="DNF","DNF",km4_splits_ranks[[#This Row],[24 km]]+km4_splits_ranks[[#This Row],[24 - 28 ]])</f>
        <v>9.8755532407407406E-2</v>
      </c>
      <c r="AM77" s="18">
        <f>IF(km4_splits_ranks[[#This Row],[28 - 32 ]]="DNF","DNF",km4_splits_ranks[[#This Row],[28 km]]+km4_splits_ranks[[#This Row],[28 - 32 ]])</f>
        <v>0.11520427083333333</v>
      </c>
      <c r="AN77" s="18">
        <f>IF(km4_splits_ranks[[#This Row],[32 - 36 ]]="DNF","DNF",km4_splits_ranks[[#This Row],[32 km]]+km4_splits_ranks[[#This Row],[32 - 36 ]])</f>
        <v>0.13206881944444443</v>
      </c>
      <c r="AO77" s="18">
        <f>IF(km4_splits_ranks[[#This Row],[36 - 40 ]]="DNF","DNF",km4_splits_ranks[[#This Row],[36 km]]+km4_splits_ranks[[#This Row],[36 - 40 ]])</f>
        <v>0.14925740740740739</v>
      </c>
      <c r="AP77" s="23">
        <f>IF(km4_splits_ranks[[#This Row],[40 - 42 ]]="DNF","DNF",km4_splits_ranks[[#This Row],[40 km]]+km4_splits_ranks[[#This Row],[40 - 42 ]])</f>
        <v>0.15762947916666664</v>
      </c>
      <c r="AQ77" s="48">
        <f>IF(km4_splits_ranks[[#This Row],[4 km]]="DNF","DNF",RANK(km4_splits_ranks[[#This Row],[4 km]],km4_splits_ranks[4 km],1))</f>
        <v>45</v>
      </c>
      <c r="AR77" s="49">
        <f>IF(km4_splits_ranks[[#This Row],[8 km]]="DNF","DNF",RANK(km4_splits_ranks[[#This Row],[8 km]],km4_splits_ranks[8 km],1))</f>
        <v>46</v>
      </c>
      <c r="AS77" s="49">
        <f>IF(km4_splits_ranks[[#This Row],[12 km]]="DNF","DNF",RANK(km4_splits_ranks[[#This Row],[12 km]],km4_splits_ranks[12 km],1))</f>
        <v>47</v>
      </c>
      <c r="AT77" s="49">
        <f>IF(km4_splits_ranks[[#This Row],[16 km]]="DNF","DNF",RANK(km4_splits_ranks[[#This Row],[16 km]],km4_splits_ranks[16 km],1))</f>
        <v>50</v>
      </c>
      <c r="AU77" s="49">
        <f>IF(km4_splits_ranks[[#This Row],[20 km]]="DNF","DNF",RANK(km4_splits_ranks[[#This Row],[20 km]],km4_splits_ranks[20 km],1))</f>
        <v>53</v>
      </c>
      <c r="AV77" s="49">
        <f>IF(km4_splits_ranks[[#This Row],[24 km]]="DNF","DNF",RANK(km4_splits_ranks[[#This Row],[24 km]],km4_splits_ranks[24 km],1))</f>
        <v>59</v>
      </c>
      <c r="AW77" s="49">
        <f>IF(km4_splits_ranks[[#This Row],[28 km]]="DNF","DNF",RANK(km4_splits_ranks[[#This Row],[28 km]],km4_splits_ranks[28 km],1))</f>
        <v>61</v>
      </c>
      <c r="AX77" s="49">
        <f>IF(km4_splits_ranks[[#This Row],[32 km]]="DNF","DNF",RANK(km4_splits_ranks[[#This Row],[32 km]],km4_splits_ranks[32 km],1))</f>
        <v>69</v>
      </c>
      <c r="AY77" s="49">
        <f>IF(km4_splits_ranks[[#This Row],[36 km]]="DNF","DNF",RANK(km4_splits_ranks[[#This Row],[36 km]],km4_splits_ranks[36 km],1))</f>
        <v>72</v>
      </c>
      <c r="AZ77" s="49">
        <f>IF(km4_splits_ranks[[#This Row],[40 km]]="DNF","DNF",RANK(km4_splits_ranks[[#This Row],[40 km]],km4_splits_ranks[40 km],1))</f>
        <v>72</v>
      </c>
      <c r="BA77" s="49">
        <f>IF(km4_splits_ranks[[#This Row],[42 km]]="DNF","DNF",RANK(km4_splits_ranks[[#This Row],[42 km]],km4_splits_ranks[42 km],1))</f>
        <v>72</v>
      </c>
    </row>
    <row r="78" spans="2:53" x14ac:dyDescent="0.2">
      <c r="B78" s="4">
        <f>laps_times[[#This Row],[poř]]</f>
        <v>73</v>
      </c>
      <c r="C78" s="1">
        <f>laps_times[[#This Row],[s.č.]]</f>
        <v>87</v>
      </c>
      <c r="D78" s="1" t="str">
        <f>laps_times[[#This Row],[jméno]]</f>
        <v>Luberda Petr</v>
      </c>
      <c r="E78" s="2">
        <f>laps_times[[#This Row],[roč]]</f>
        <v>1965</v>
      </c>
      <c r="F78" s="2" t="str">
        <f>laps_times[[#This Row],[kat]]</f>
        <v>M4</v>
      </c>
      <c r="G78" s="2">
        <f>laps_times[[#This Row],[poř_kat]]</f>
        <v>15</v>
      </c>
      <c r="H78" s="1" t="str">
        <f>IF(ISBLANK(laps_times[[#This Row],[klub]]),"-",laps_times[[#This Row],[klub]])</f>
        <v>-</v>
      </c>
      <c r="I78" s="6">
        <f>laps_times[[#This Row],[celk. čas]]</f>
        <v>0.15777214120370373</v>
      </c>
      <c r="J78" s="29">
        <f>SUM(laps_times[[#This Row],[1]:[6]])</f>
        <v>1.4356273148148148E-2</v>
      </c>
      <c r="K78" s="30">
        <f>SUM(laps_times[[#This Row],[7]:[12]])</f>
        <v>1.3640462962962964E-2</v>
      </c>
      <c r="L78" s="30">
        <f>SUM(laps_times[[#This Row],[13]:[18]])</f>
        <v>1.3576226851851851E-2</v>
      </c>
      <c r="M78" s="30">
        <f>SUM(laps_times[[#This Row],[19]:[24]])</f>
        <v>1.4064085648148147E-2</v>
      </c>
      <c r="N78" s="30">
        <f>SUM(laps_times[[#This Row],[25]:[30]])</f>
        <v>1.4168067129629629E-2</v>
      </c>
      <c r="O78" s="30">
        <f>SUM(laps_times[[#This Row],[31]:[36]])</f>
        <v>1.4620844907407407E-2</v>
      </c>
      <c r="P78" s="30">
        <f>SUM(laps_times[[#This Row],[37]:[42]])</f>
        <v>1.6128344907407409E-2</v>
      </c>
      <c r="Q78" s="30">
        <f>SUM(laps_times[[#This Row],[43]:[48]])</f>
        <v>1.3492662037037036E-2</v>
      </c>
      <c r="R78" s="30">
        <f>SUM(laps_times[[#This Row],[49]:[54]])</f>
        <v>1.7016006944444446E-2</v>
      </c>
      <c r="S78" s="30">
        <f>SUM(laps_times[[#This Row],[55]:[60]])</f>
        <v>1.8916967592592593E-2</v>
      </c>
      <c r="T78" s="31">
        <f>SUM(laps_times[[#This Row],[61]:[63]])</f>
        <v>7.7921990740740747E-3</v>
      </c>
      <c r="U78" s="45">
        <f>IF(km4_splits_ranks[[#This Row],[0 - 4 ]]="DNF","DNF",RANK(km4_splits_ranks[[#This Row],[0 - 4 ]],km4_splits_ranks[0 - 4 ],1))</f>
        <v>67</v>
      </c>
      <c r="V78" s="46">
        <f>IF(km4_splits_ranks[[#This Row],[4 - 8 ]]="DNF","DNF",RANK(km4_splits_ranks[[#This Row],[4 - 8 ]],km4_splits_ranks[4 - 8 ],1))</f>
        <v>69</v>
      </c>
      <c r="W78" s="46">
        <f>IF(km4_splits_ranks[[#This Row],[8 - 12 ]]="DNF","DNF",RANK(km4_splits_ranks[[#This Row],[8 - 12 ]],km4_splits_ranks[8 - 12 ],1))</f>
        <v>58</v>
      </c>
      <c r="X78" s="46">
        <f>IF(km4_splits_ranks[[#This Row],[12 - 16 ]]="DNF","DNF",RANK(km4_splits_ranks[[#This Row],[12 - 16 ]],km4_splits_ranks[12 - 16 ],1))</f>
        <v>70</v>
      </c>
      <c r="Y78" s="46">
        <f>IF(km4_splits_ranks[[#This Row],[16 -20 ]]="DNF","DNF",RANK(km4_splits_ranks[[#This Row],[16 -20 ]],km4_splits_ranks[16 -20 ],1))</f>
        <v>64</v>
      </c>
      <c r="Z78" s="46">
        <f>IF(km4_splits_ranks[[#This Row],[20 - 24 ]]="DNF","DNF",RANK(km4_splits_ranks[[#This Row],[20 - 24 ]],km4_splits_ranks[20 - 24 ],1))</f>
        <v>71</v>
      </c>
      <c r="AA78" s="46">
        <f>IF(km4_splits_ranks[[#This Row],[24 - 28 ]]="DNF","DNF",RANK(km4_splits_ranks[[#This Row],[24 - 28 ]],km4_splits_ranks[24 - 28 ],1))</f>
        <v>96</v>
      </c>
      <c r="AB78" s="46">
        <f>IF(km4_splits_ranks[[#This Row],[28 - 32 ]]="DNF","DNF",RANK(km4_splits_ranks[[#This Row],[28 - 32 ]],km4_splits_ranks[28 - 32 ],1))</f>
        <v>32</v>
      </c>
      <c r="AC78" s="46">
        <f>IF(km4_splits_ranks[[#This Row],[32 - 36 ]]="DNF","DNF",RANK(km4_splits_ranks[[#This Row],[32 - 36 ]],km4_splits_ranks[32 - 36 ],1))</f>
        <v>87</v>
      </c>
      <c r="AD78" s="46">
        <f>IF(km4_splits_ranks[[#This Row],[36 - 40 ]]="DNF","DNF",RANK(km4_splits_ranks[[#This Row],[36 - 40 ]],km4_splits_ranks[36 - 40 ],1))</f>
        <v>95</v>
      </c>
      <c r="AE78" s="47">
        <f>IF(km4_splits_ranks[[#This Row],[40 - 42 ]]="DNF","DNF",RANK(km4_splits_ranks[[#This Row],[40 - 42 ]],km4_splits_ranks[40 - 42 ],1))</f>
        <v>64</v>
      </c>
      <c r="AF78" s="22">
        <f>km4_splits_ranks[[#This Row],[0 - 4 ]]</f>
        <v>1.4356273148148148E-2</v>
      </c>
      <c r="AG78" s="18">
        <f>IF(km4_splits_ranks[[#This Row],[4 - 8 ]]="DNF","DNF",km4_splits_ranks[[#This Row],[4 km]]+km4_splits_ranks[[#This Row],[4 - 8 ]])</f>
        <v>2.7996736111111111E-2</v>
      </c>
      <c r="AH78" s="18">
        <f>IF(km4_splits_ranks[[#This Row],[8 - 12 ]]="DNF","DNF",km4_splits_ranks[[#This Row],[8 km]]+km4_splits_ranks[[#This Row],[8 - 12 ]])</f>
        <v>4.1572962962962964E-2</v>
      </c>
      <c r="AI78" s="18">
        <f>IF(km4_splits_ranks[[#This Row],[12 - 16 ]]="DNF","DNF",km4_splits_ranks[[#This Row],[12 km]]+km4_splits_ranks[[#This Row],[12 - 16 ]])</f>
        <v>5.5637048611111115E-2</v>
      </c>
      <c r="AJ78" s="18">
        <f>IF(km4_splits_ranks[[#This Row],[16 -20 ]]="DNF","DNF",km4_splits_ranks[[#This Row],[16 km]]+km4_splits_ranks[[#This Row],[16 -20 ]])</f>
        <v>6.9805115740740747E-2</v>
      </c>
      <c r="AK78" s="18">
        <f>IF(km4_splits_ranks[[#This Row],[20 - 24 ]]="DNF","DNF",km4_splits_ranks[[#This Row],[20 km]]+km4_splits_ranks[[#This Row],[20 - 24 ]])</f>
        <v>8.4425960648148154E-2</v>
      </c>
      <c r="AL78" s="18">
        <f>IF(km4_splits_ranks[[#This Row],[24 - 28 ]]="DNF","DNF",km4_splits_ranks[[#This Row],[24 km]]+km4_splits_ranks[[#This Row],[24 - 28 ]])</f>
        <v>0.10055430555555556</v>
      </c>
      <c r="AM78" s="18">
        <f>IF(km4_splits_ranks[[#This Row],[28 - 32 ]]="DNF","DNF",km4_splits_ranks[[#This Row],[28 km]]+km4_splits_ranks[[#This Row],[28 - 32 ]])</f>
        <v>0.11404696759259259</v>
      </c>
      <c r="AN78" s="18">
        <f>IF(km4_splits_ranks[[#This Row],[32 - 36 ]]="DNF","DNF",km4_splits_ranks[[#This Row],[32 km]]+km4_splits_ranks[[#This Row],[32 - 36 ]])</f>
        <v>0.13106297453703702</v>
      </c>
      <c r="AO78" s="18">
        <f>IF(km4_splits_ranks[[#This Row],[36 - 40 ]]="DNF","DNF",km4_splits_ranks[[#This Row],[36 km]]+km4_splits_ranks[[#This Row],[36 - 40 ]])</f>
        <v>0.14997994212962962</v>
      </c>
      <c r="AP78" s="23">
        <f>IF(km4_splits_ranks[[#This Row],[40 - 42 ]]="DNF","DNF",km4_splits_ranks[[#This Row],[40 km]]+km4_splits_ranks[[#This Row],[40 - 42 ]])</f>
        <v>0.1577721412037037</v>
      </c>
      <c r="AQ78" s="48">
        <f>IF(km4_splits_ranks[[#This Row],[4 km]]="DNF","DNF",RANK(km4_splits_ranks[[#This Row],[4 km]],km4_splits_ranks[4 km],1))</f>
        <v>67</v>
      </c>
      <c r="AR78" s="49">
        <f>IF(km4_splits_ranks[[#This Row],[8 km]]="DNF","DNF",RANK(km4_splits_ranks[[#This Row],[8 km]],km4_splits_ranks[8 km],1))</f>
        <v>69</v>
      </c>
      <c r="AS78" s="49">
        <f>IF(km4_splits_ranks[[#This Row],[12 km]]="DNF","DNF",RANK(km4_splits_ranks[[#This Row],[12 km]],km4_splits_ranks[12 km],1))</f>
        <v>62</v>
      </c>
      <c r="AT78" s="49">
        <f>IF(km4_splits_ranks[[#This Row],[16 km]]="DNF","DNF",RANK(km4_splits_ranks[[#This Row],[16 km]],km4_splits_ranks[16 km],1))</f>
        <v>65</v>
      </c>
      <c r="AU78" s="49">
        <f>IF(km4_splits_ranks[[#This Row],[20 km]]="DNF","DNF",RANK(km4_splits_ranks[[#This Row],[20 km]],km4_splits_ranks[20 km],1))</f>
        <v>67</v>
      </c>
      <c r="AV78" s="49">
        <f>IF(km4_splits_ranks[[#This Row],[24 km]]="DNF","DNF",RANK(km4_splits_ranks[[#This Row],[24 km]],km4_splits_ranks[24 km],1))</f>
        <v>67</v>
      </c>
      <c r="AW78" s="49">
        <f>IF(km4_splits_ranks[[#This Row],[28 km]]="DNF","DNF",RANK(km4_splits_ranks[[#This Row],[28 km]],km4_splits_ranks[28 km],1))</f>
        <v>73</v>
      </c>
      <c r="AX78" s="49">
        <f>IF(km4_splits_ranks[[#This Row],[32 km]]="DNF","DNF",RANK(km4_splits_ranks[[#This Row],[32 km]],km4_splits_ranks[32 km],1))</f>
        <v>63</v>
      </c>
      <c r="AY78" s="49">
        <f>IF(km4_splits_ranks[[#This Row],[36 km]]="DNF","DNF",RANK(km4_splits_ranks[[#This Row],[36 km]],km4_splits_ranks[36 km],1))</f>
        <v>68</v>
      </c>
      <c r="AZ78" s="49">
        <f>IF(km4_splits_ranks[[#This Row],[40 km]]="DNF","DNF",RANK(km4_splits_ranks[[#This Row],[40 km]],km4_splits_ranks[40 km],1))</f>
        <v>74</v>
      </c>
      <c r="BA78" s="49">
        <f>IF(km4_splits_ranks[[#This Row],[42 km]]="DNF","DNF",RANK(km4_splits_ranks[[#This Row],[42 km]],km4_splits_ranks[42 km],1))</f>
        <v>73</v>
      </c>
    </row>
    <row r="79" spans="2:53" x14ac:dyDescent="0.2">
      <c r="B79" s="4">
        <f>laps_times[[#This Row],[poř]]</f>
        <v>74</v>
      </c>
      <c r="C79" s="1">
        <f>laps_times[[#This Row],[s.č.]]</f>
        <v>43</v>
      </c>
      <c r="D79" s="1" t="str">
        <f>laps_times[[#This Row],[jméno]]</f>
        <v>Vostrý Miroslav</v>
      </c>
      <c r="E79" s="2">
        <f>laps_times[[#This Row],[roč]]</f>
        <v>1977</v>
      </c>
      <c r="F79" s="2" t="str">
        <f>laps_times[[#This Row],[kat]]</f>
        <v>M2</v>
      </c>
      <c r="G79" s="2">
        <f>laps_times[[#This Row],[poř_kat]]</f>
        <v>19</v>
      </c>
      <c r="H79" s="1" t="str">
        <f>IF(ISBLANK(laps_times[[#This Row],[klub]]),"-",laps_times[[#This Row],[klub]])</f>
        <v>Maraton klub Kladno</v>
      </c>
      <c r="I79" s="6">
        <f>laps_times[[#This Row],[celk. čas]]</f>
        <v>0.15797386574074074</v>
      </c>
      <c r="J79" s="29">
        <f>SUM(laps_times[[#This Row],[1]:[6]])</f>
        <v>1.4119479166666667E-2</v>
      </c>
      <c r="K79" s="30">
        <f>SUM(laps_times[[#This Row],[7]:[12]])</f>
        <v>1.3361631944444445E-2</v>
      </c>
      <c r="L79" s="30">
        <f>SUM(laps_times[[#This Row],[13]:[18]])</f>
        <v>1.3981435185185185E-2</v>
      </c>
      <c r="M79" s="30">
        <f>SUM(laps_times[[#This Row],[19]:[24]])</f>
        <v>1.4522314814814814E-2</v>
      </c>
      <c r="N79" s="30">
        <f>SUM(laps_times[[#This Row],[25]:[30]])</f>
        <v>1.4737384259259259E-2</v>
      </c>
      <c r="O79" s="30">
        <f>SUM(laps_times[[#This Row],[31]:[36]])</f>
        <v>1.4923553240740741E-2</v>
      </c>
      <c r="P79" s="30">
        <f>SUM(laps_times[[#This Row],[37]:[42]])</f>
        <v>1.5725509259259259E-2</v>
      </c>
      <c r="Q79" s="30">
        <f>SUM(laps_times[[#This Row],[43]:[48]])</f>
        <v>1.584070601851852E-2</v>
      </c>
      <c r="R79" s="30">
        <f>SUM(laps_times[[#This Row],[49]:[54]])</f>
        <v>1.6284351851851852E-2</v>
      </c>
      <c r="S79" s="30">
        <f>SUM(laps_times[[#This Row],[55]:[60]])</f>
        <v>1.6446863425925926E-2</v>
      </c>
      <c r="T79" s="31">
        <f>SUM(laps_times[[#This Row],[61]:[63]])</f>
        <v>8.0306365740740737E-3</v>
      </c>
      <c r="U79" s="45">
        <f>IF(km4_splits_ranks[[#This Row],[0 - 4 ]]="DNF","DNF",RANK(km4_splits_ranks[[#This Row],[0 - 4 ]],km4_splits_ranks[0 - 4 ],1))</f>
        <v>49</v>
      </c>
      <c r="V79" s="46">
        <f>IF(km4_splits_ranks[[#This Row],[4 - 8 ]]="DNF","DNF",RANK(km4_splits_ranks[[#This Row],[4 - 8 ]],km4_splits_ranks[4 - 8 ],1))</f>
        <v>54</v>
      </c>
      <c r="W79" s="46">
        <f>IF(km4_splits_ranks[[#This Row],[8 - 12 ]]="DNF","DNF",RANK(km4_splits_ranks[[#This Row],[8 - 12 ]],km4_splits_ranks[8 - 12 ],1))</f>
        <v>66</v>
      </c>
      <c r="X79" s="46">
        <f>IF(km4_splits_ranks[[#This Row],[12 - 16 ]]="DNF","DNF",RANK(km4_splits_ranks[[#This Row],[12 - 16 ]],km4_splits_ranks[12 - 16 ],1))</f>
        <v>83</v>
      </c>
      <c r="Y79" s="46">
        <f>IF(km4_splits_ranks[[#This Row],[16 -20 ]]="DNF","DNF",RANK(km4_splits_ranks[[#This Row],[16 -20 ]],km4_splits_ranks[16 -20 ],1))</f>
        <v>81</v>
      </c>
      <c r="Z79" s="46">
        <f>IF(km4_splits_ranks[[#This Row],[20 - 24 ]]="DNF","DNF",RANK(km4_splits_ranks[[#This Row],[20 - 24 ]],km4_splits_ranks[20 - 24 ],1))</f>
        <v>79</v>
      </c>
      <c r="AA79" s="46">
        <f>IF(km4_splits_ranks[[#This Row],[24 - 28 ]]="DNF","DNF",RANK(km4_splits_ranks[[#This Row],[24 - 28 ]],km4_splits_ranks[24 - 28 ],1))</f>
        <v>88</v>
      </c>
      <c r="AB79" s="46">
        <f>IF(km4_splits_ranks[[#This Row],[28 - 32 ]]="DNF","DNF",RANK(km4_splits_ranks[[#This Row],[28 - 32 ]],km4_splits_ranks[28 - 32 ],1))</f>
        <v>78</v>
      </c>
      <c r="AC79" s="46">
        <f>IF(km4_splits_ranks[[#This Row],[32 - 36 ]]="DNF","DNF",RANK(km4_splits_ranks[[#This Row],[32 - 36 ]],km4_splits_ranks[32 - 36 ],1))</f>
        <v>77</v>
      </c>
      <c r="AD79" s="46">
        <f>IF(km4_splits_ranks[[#This Row],[36 - 40 ]]="DNF","DNF",RANK(km4_splits_ranks[[#This Row],[36 - 40 ]],km4_splits_ranks[36 - 40 ],1))</f>
        <v>72</v>
      </c>
      <c r="AE79" s="47">
        <f>IF(km4_splits_ranks[[#This Row],[40 - 42 ]]="DNF","DNF",RANK(km4_splits_ranks[[#This Row],[40 - 42 ]],km4_splits_ranks[40 - 42 ],1))</f>
        <v>74</v>
      </c>
      <c r="AF79" s="22">
        <f>km4_splits_ranks[[#This Row],[0 - 4 ]]</f>
        <v>1.4119479166666667E-2</v>
      </c>
      <c r="AG79" s="18">
        <f>IF(km4_splits_ranks[[#This Row],[4 - 8 ]]="DNF","DNF",km4_splits_ranks[[#This Row],[4 km]]+km4_splits_ranks[[#This Row],[4 - 8 ]])</f>
        <v>2.7481111111111112E-2</v>
      </c>
      <c r="AH79" s="18">
        <f>IF(km4_splits_ranks[[#This Row],[8 - 12 ]]="DNF","DNF",km4_splits_ranks[[#This Row],[8 km]]+km4_splits_ranks[[#This Row],[8 - 12 ]])</f>
        <v>4.1462546296296296E-2</v>
      </c>
      <c r="AI79" s="18">
        <f>IF(km4_splits_ranks[[#This Row],[12 - 16 ]]="DNF","DNF",km4_splits_ranks[[#This Row],[12 km]]+km4_splits_ranks[[#This Row],[12 - 16 ]])</f>
        <v>5.598486111111111E-2</v>
      </c>
      <c r="AJ79" s="18">
        <f>IF(km4_splits_ranks[[#This Row],[16 -20 ]]="DNF","DNF",km4_splits_ranks[[#This Row],[16 km]]+km4_splits_ranks[[#This Row],[16 -20 ]])</f>
        <v>7.0722245370370362E-2</v>
      </c>
      <c r="AK79" s="18">
        <f>IF(km4_splits_ranks[[#This Row],[20 - 24 ]]="DNF","DNF",km4_splits_ranks[[#This Row],[20 km]]+km4_splits_ranks[[#This Row],[20 - 24 ]])</f>
        <v>8.5645798611111101E-2</v>
      </c>
      <c r="AL79" s="18">
        <f>IF(km4_splits_ranks[[#This Row],[24 - 28 ]]="DNF","DNF",km4_splits_ranks[[#This Row],[24 km]]+km4_splits_ranks[[#This Row],[24 - 28 ]])</f>
        <v>0.10137130787037035</v>
      </c>
      <c r="AM79" s="18">
        <f>IF(km4_splits_ranks[[#This Row],[28 - 32 ]]="DNF","DNF",km4_splits_ranks[[#This Row],[28 km]]+km4_splits_ranks[[#This Row],[28 - 32 ]])</f>
        <v>0.11721201388888887</v>
      </c>
      <c r="AN79" s="18">
        <f>IF(km4_splits_ranks[[#This Row],[32 - 36 ]]="DNF","DNF",km4_splits_ranks[[#This Row],[32 km]]+km4_splits_ranks[[#This Row],[32 - 36 ]])</f>
        <v>0.13349636574074072</v>
      </c>
      <c r="AO79" s="18">
        <f>IF(km4_splits_ranks[[#This Row],[36 - 40 ]]="DNF","DNF",km4_splits_ranks[[#This Row],[36 km]]+km4_splits_ranks[[#This Row],[36 - 40 ]])</f>
        <v>0.14994322916666664</v>
      </c>
      <c r="AP79" s="23">
        <f>IF(km4_splits_ranks[[#This Row],[40 - 42 ]]="DNF","DNF",km4_splits_ranks[[#This Row],[40 km]]+km4_splits_ranks[[#This Row],[40 - 42 ]])</f>
        <v>0.15797386574074071</v>
      </c>
      <c r="AQ79" s="48">
        <f>IF(km4_splits_ranks[[#This Row],[4 km]]="DNF","DNF",RANK(km4_splits_ranks[[#This Row],[4 km]],km4_splits_ranks[4 km],1))</f>
        <v>49</v>
      </c>
      <c r="AR79" s="49">
        <f>IF(km4_splits_ranks[[#This Row],[8 km]]="DNF","DNF",RANK(km4_splits_ranks[[#This Row],[8 km]],km4_splits_ranks[8 km],1))</f>
        <v>50</v>
      </c>
      <c r="AS79" s="49">
        <f>IF(km4_splits_ranks[[#This Row],[12 km]]="DNF","DNF",RANK(km4_splits_ranks[[#This Row],[12 km]],km4_splits_ranks[12 km],1))</f>
        <v>57</v>
      </c>
      <c r="AT79" s="49">
        <f>IF(km4_splits_ranks[[#This Row],[16 km]]="DNF","DNF",RANK(km4_splits_ranks[[#This Row],[16 km]],km4_splits_ranks[16 km],1))</f>
        <v>68</v>
      </c>
      <c r="AU79" s="49">
        <f>IF(km4_splits_ranks[[#This Row],[20 km]]="DNF","DNF",RANK(km4_splits_ranks[[#This Row],[20 km]],km4_splits_ranks[20 km],1))</f>
        <v>71</v>
      </c>
      <c r="AV79" s="49">
        <f>IF(km4_splits_ranks[[#This Row],[24 km]]="DNF","DNF",RANK(km4_splits_ranks[[#This Row],[24 km]],km4_splits_ranks[24 km],1))</f>
        <v>73</v>
      </c>
      <c r="AW79" s="49">
        <f>IF(km4_splits_ranks[[#This Row],[28 km]]="DNF","DNF",RANK(km4_splits_ranks[[#This Row],[28 km]],km4_splits_ranks[28 km],1))</f>
        <v>77</v>
      </c>
      <c r="AX79" s="49">
        <f>IF(km4_splits_ranks[[#This Row],[32 km]]="DNF","DNF",RANK(km4_splits_ranks[[#This Row],[32 km]],km4_splits_ranks[32 km],1))</f>
        <v>77</v>
      </c>
      <c r="AY79" s="49">
        <f>IF(km4_splits_ranks[[#This Row],[36 km]]="DNF","DNF",RANK(km4_splits_ranks[[#This Row],[36 km]],km4_splits_ranks[36 km],1))</f>
        <v>75</v>
      </c>
      <c r="AZ79" s="49">
        <f>IF(km4_splits_ranks[[#This Row],[40 km]]="DNF","DNF",RANK(km4_splits_ranks[[#This Row],[40 km]],km4_splits_ranks[40 km],1))</f>
        <v>73</v>
      </c>
      <c r="BA79" s="49">
        <f>IF(km4_splits_ranks[[#This Row],[42 km]]="DNF","DNF",RANK(km4_splits_ranks[[#This Row],[42 km]],km4_splits_ranks[42 km],1))</f>
        <v>74</v>
      </c>
    </row>
    <row r="80" spans="2:53" x14ac:dyDescent="0.2">
      <c r="B80" s="4">
        <f>laps_times[[#This Row],[poř]]</f>
        <v>75</v>
      </c>
      <c r="C80" s="1">
        <f>laps_times[[#This Row],[s.č.]]</f>
        <v>39</v>
      </c>
      <c r="D80" s="1" t="str">
        <f>laps_times[[#This Row],[jméno]]</f>
        <v>Gregor Rostislav</v>
      </c>
      <c r="E80" s="2">
        <f>laps_times[[#This Row],[roč]]</f>
        <v>1965</v>
      </c>
      <c r="F80" s="2" t="str">
        <f>laps_times[[#This Row],[kat]]</f>
        <v>M4</v>
      </c>
      <c r="G80" s="2">
        <f>laps_times[[#This Row],[poř_kat]]</f>
        <v>16</v>
      </c>
      <c r="H80" s="1" t="str">
        <f>IF(ISBLANK(laps_times[[#This Row],[klub]]),"-",laps_times[[#This Row],[klub]])</f>
        <v>Kardašova Ředčice</v>
      </c>
      <c r="I80" s="6">
        <f>laps_times[[#This Row],[celk. čas]]</f>
        <v>0.15865138888888888</v>
      </c>
      <c r="J80" s="29">
        <f>SUM(laps_times[[#This Row],[1]:[6]])</f>
        <v>1.6074953703703702E-2</v>
      </c>
      <c r="K80" s="30">
        <f>SUM(laps_times[[#This Row],[7]:[12]])</f>
        <v>1.5669062499999997E-2</v>
      </c>
      <c r="L80" s="30">
        <f>SUM(laps_times[[#This Row],[13]:[18]])</f>
        <v>1.5880092592592591E-2</v>
      </c>
      <c r="M80" s="30">
        <f>SUM(laps_times[[#This Row],[19]:[24]])</f>
        <v>1.5631886574074074E-2</v>
      </c>
      <c r="N80" s="30">
        <f>SUM(laps_times[[#This Row],[25]:[30]])</f>
        <v>1.5074756944444444E-2</v>
      </c>
      <c r="O80" s="30">
        <f>SUM(laps_times[[#This Row],[31]:[36]])</f>
        <v>1.5415069444444445E-2</v>
      </c>
      <c r="P80" s="30">
        <f>SUM(laps_times[[#This Row],[37]:[42]])</f>
        <v>1.520130787037037E-2</v>
      </c>
      <c r="Q80" s="30">
        <f>SUM(laps_times[[#This Row],[43]:[48]])</f>
        <v>1.5165555555555555E-2</v>
      </c>
      <c r="R80" s="30">
        <f>SUM(laps_times[[#This Row],[49]:[54]])</f>
        <v>1.3826759259259259E-2</v>
      </c>
      <c r="S80" s="30">
        <f>SUM(laps_times[[#This Row],[55]:[60]])</f>
        <v>1.3723518518518519E-2</v>
      </c>
      <c r="T80" s="31">
        <f>SUM(laps_times[[#This Row],[61]:[63]])</f>
        <v>6.9884259259259257E-3</v>
      </c>
      <c r="U80" s="45">
        <f>IF(km4_splits_ranks[[#This Row],[0 - 4 ]]="DNF","DNF",RANK(km4_splits_ranks[[#This Row],[0 - 4 ]],km4_splits_ranks[0 - 4 ],1))</f>
        <v>104</v>
      </c>
      <c r="V80" s="46">
        <f>IF(km4_splits_ranks[[#This Row],[4 - 8 ]]="DNF","DNF",RANK(km4_splits_ranks[[#This Row],[4 - 8 ]],km4_splits_ranks[4 - 8 ],1))</f>
        <v>106</v>
      </c>
      <c r="W80" s="46">
        <f>IF(km4_splits_ranks[[#This Row],[8 - 12 ]]="DNF","DNF",RANK(km4_splits_ranks[[#This Row],[8 - 12 ]],km4_splits_ranks[8 - 12 ],1))</f>
        <v>105</v>
      </c>
      <c r="X80" s="46">
        <f>IF(km4_splits_ranks[[#This Row],[12 - 16 ]]="DNF","DNF",RANK(km4_splits_ranks[[#This Row],[12 - 16 ]],km4_splits_ranks[12 - 16 ],1))</f>
        <v>101</v>
      </c>
      <c r="Y80" s="46">
        <f>IF(km4_splits_ranks[[#This Row],[16 -20 ]]="DNF","DNF",RANK(km4_splits_ranks[[#This Row],[16 -20 ]],km4_splits_ranks[16 -20 ],1))</f>
        <v>88</v>
      </c>
      <c r="Z80" s="46">
        <f>IF(km4_splits_ranks[[#This Row],[20 - 24 ]]="DNF","DNF",RANK(km4_splits_ranks[[#This Row],[20 - 24 ]],km4_splits_ranks[20 - 24 ],1))</f>
        <v>90</v>
      </c>
      <c r="AA80" s="46">
        <f>IF(km4_splits_ranks[[#This Row],[24 - 28 ]]="DNF","DNF",RANK(km4_splits_ranks[[#This Row],[24 - 28 ]],km4_splits_ranks[24 - 28 ],1))</f>
        <v>77</v>
      </c>
      <c r="AB80" s="46">
        <f>IF(km4_splits_ranks[[#This Row],[28 - 32 ]]="DNF","DNF",RANK(km4_splits_ranks[[#This Row],[28 - 32 ]],km4_splits_ranks[28 - 32 ],1))</f>
        <v>64</v>
      </c>
      <c r="AC80" s="46">
        <f>IF(km4_splits_ranks[[#This Row],[32 - 36 ]]="DNF","DNF",RANK(km4_splits_ranks[[#This Row],[32 - 36 ]],km4_splits_ranks[32 - 36 ],1))</f>
        <v>33</v>
      </c>
      <c r="AD80" s="46">
        <f>IF(km4_splits_ranks[[#This Row],[36 - 40 ]]="DNF","DNF",RANK(km4_splits_ranks[[#This Row],[36 - 40 ]],km4_splits_ranks[36 - 40 ],1))</f>
        <v>24</v>
      </c>
      <c r="AE80" s="47">
        <f>IF(km4_splits_ranks[[#This Row],[40 - 42 ]]="DNF","DNF",RANK(km4_splits_ranks[[#This Row],[40 - 42 ]],km4_splits_ranks[40 - 42 ],1))</f>
        <v>35</v>
      </c>
      <c r="AF80" s="22">
        <f>km4_splits_ranks[[#This Row],[0 - 4 ]]</f>
        <v>1.6074953703703702E-2</v>
      </c>
      <c r="AG80" s="18">
        <f>IF(km4_splits_ranks[[#This Row],[4 - 8 ]]="DNF","DNF",km4_splits_ranks[[#This Row],[4 km]]+km4_splits_ranks[[#This Row],[4 - 8 ]])</f>
        <v>3.17440162037037E-2</v>
      </c>
      <c r="AH80" s="18">
        <f>IF(km4_splits_ranks[[#This Row],[8 - 12 ]]="DNF","DNF",km4_splits_ranks[[#This Row],[8 km]]+km4_splits_ranks[[#This Row],[8 - 12 ]])</f>
        <v>4.7624108796296291E-2</v>
      </c>
      <c r="AI80" s="18">
        <f>IF(km4_splits_ranks[[#This Row],[12 - 16 ]]="DNF","DNF",km4_splits_ranks[[#This Row],[12 km]]+km4_splits_ranks[[#This Row],[12 - 16 ]])</f>
        <v>6.3255995370370369E-2</v>
      </c>
      <c r="AJ80" s="18">
        <f>IF(km4_splits_ranks[[#This Row],[16 -20 ]]="DNF","DNF",km4_splits_ranks[[#This Row],[16 km]]+km4_splits_ranks[[#This Row],[16 -20 ]])</f>
        <v>7.8330752314814817E-2</v>
      </c>
      <c r="AK80" s="18">
        <f>IF(km4_splits_ranks[[#This Row],[20 - 24 ]]="DNF","DNF",km4_splits_ranks[[#This Row],[20 km]]+km4_splits_ranks[[#This Row],[20 - 24 ]])</f>
        <v>9.374582175925926E-2</v>
      </c>
      <c r="AL80" s="18">
        <f>IF(km4_splits_ranks[[#This Row],[24 - 28 ]]="DNF","DNF",km4_splits_ranks[[#This Row],[24 km]]+km4_splits_ranks[[#This Row],[24 - 28 ]])</f>
        <v>0.10894712962962963</v>
      </c>
      <c r="AM80" s="18">
        <f>IF(km4_splits_ranks[[#This Row],[28 - 32 ]]="DNF","DNF",km4_splits_ranks[[#This Row],[28 km]]+km4_splits_ranks[[#This Row],[28 - 32 ]])</f>
        <v>0.12411268518518519</v>
      </c>
      <c r="AN80" s="18">
        <f>IF(km4_splits_ranks[[#This Row],[32 - 36 ]]="DNF","DNF",km4_splits_ranks[[#This Row],[32 km]]+km4_splits_ranks[[#This Row],[32 - 36 ]])</f>
        <v>0.13793944444444445</v>
      </c>
      <c r="AO80" s="18">
        <f>IF(km4_splits_ranks[[#This Row],[36 - 40 ]]="DNF","DNF",km4_splits_ranks[[#This Row],[36 km]]+km4_splits_ranks[[#This Row],[36 - 40 ]])</f>
        <v>0.15166296296296297</v>
      </c>
      <c r="AP80" s="23">
        <f>IF(km4_splits_ranks[[#This Row],[40 - 42 ]]="DNF","DNF",km4_splits_ranks[[#This Row],[40 km]]+km4_splits_ranks[[#This Row],[40 - 42 ]])</f>
        <v>0.15865138888888891</v>
      </c>
      <c r="AQ80" s="48">
        <f>IF(km4_splits_ranks[[#This Row],[4 km]]="DNF","DNF",RANK(km4_splits_ranks[[#This Row],[4 km]],km4_splits_ranks[4 km],1))</f>
        <v>104</v>
      </c>
      <c r="AR80" s="49">
        <f>IF(km4_splits_ranks[[#This Row],[8 km]]="DNF","DNF",RANK(km4_splits_ranks[[#This Row],[8 km]],km4_splits_ranks[8 km],1))</f>
        <v>104</v>
      </c>
      <c r="AS80" s="49">
        <f>IF(km4_splits_ranks[[#This Row],[12 km]]="DNF","DNF",RANK(km4_splits_ranks[[#This Row],[12 km]],km4_splits_ranks[12 km],1))</f>
        <v>105</v>
      </c>
      <c r="AT80" s="49">
        <f>IF(km4_splits_ranks[[#This Row],[16 km]]="DNF","DNF",RANK(km4_splits_ranks[[#This Row],[16 km]],km4_splits_ranks[16 km],1))</f>
        <v>105</v>
      </c>
      <c r="AU80" s="49">
        <f>IF(km4_splits_ranks[[#This Row],[20 km]]="DNF","DNF",RANK(km4_splits_ranks[[#This Row],[20 km]],km4_splits_ranks[20 km],1))</f>
        <v>104</v>
      </c>
      <c r="AV80" s="49">
        <f>IF(km4_splits_ranks[[#This Row],[24 km]]="DNF","DNF",RANK(km4_splits_ranks[[#This Row],[24 km]],km4_splits_ranks[24 km],1))</f>
        <v>100</v>
      </c>
      <c r="AW80" s="49">
        <f>IF(km4_splits_ranks[[#This Row],[28 km]]="DNF","DNF",RANK(km4_splits_ranks[[#This Row],[28 km]],km4_splits_ranks[28 km],1))</f>
        <v>98</v>
      </c>
      <c r="AX80" s="49">
        <f>IF(km4_splits_ranks[[#This Row],[32 km]]="DNF","DNF",RANK(km4_splits_ranks[[#This Row],[32 km]],km4_splits_ranks[32 km],1))</f>
        <v>95</v>
      </c>
      <c r="AY80" s="49">
        <f>IF(km4_splits_ranks[[#This Row],[36 km]]="DNF","DNF",RANK(km4_splits_ranks[[#This Row],[36 km]],km4_splits_ranks[36 km],1))</f>
        <v>83</v>
      </c>
      <c r="AZ80" s="49">
        <f>IF(km4_splits_ranks[[#This Row],[40 km]]="DNF","DNF",RANK(km4_splits_ranks[[#This Row],[40 km]],km4_splits_ranks[40 km],1))</f>
        <v>75</v>
      </c>
      <c r="BA80" s="49">
        <f>IF(km4_splits_ranks[[#This Row],[42 km]]="DNF","DNF",RANK(km4_splits_ranks[[#This Row],[42 km]],km4_splits_ranks[42 km],1))</f>
        <v>75</v>
      </c>
    </row>
    <row r="81" spans="2:53" x14ac:dyDescent="0.2">
      <c r="B81" s="4">
        <f>laps_times[[#This Row],[poř]]</f>
        <v>76</v>
      </c>
      <c r="C81" s="1">
        <f>laps_times[[#This Row],[s.č.]]</f>
        <v>67</v>
      </c>
      <c r="D81" s="1" t="str">
        <f>laps_times[[#This Row],[jméno]]</f>
        <v>Svoboda Václav</v>
      </c>
      <c r="E81" s="2">
        <f>laps_times[[#This Row],[roč]]</f>
        <v>1949</v>
      </c>
      <c r="F81" s="2" t="str">
        <f>laps_times[[#This Row],[kat]]</f>
        <v>M5</v>
      </c>
      <c r="G81" s="2">
        <f>laps_times[[#This Row],[poř_kat]]</f>
        <v>3</v>
      </c>
      <c r="H81" s="1" t="str">
        <f>IF(ISBLANK(laps_times[[#This Row],[klub]]),"-",laps_times[[#This Row],[klub]])</f>
        <v>JKM Č.Budějovice</v>
      </c>
      <c r="I81" s="6">
        <f>laps_times[[#This Row],[celk. čas]]</f>
        <v>0.16080339120370371</v>
      </c>
      <c r="J81" s="29">
        <f>SUM(laps_times[[#This Row],[1]:[6]])</f>
        <v>1.4250532407407406E-2</v>
      </c>
      <c r="K81" s="30">
        <f>SUM(laps_times[[#This Row],[7]:[12]])</f>
        <v>1.3841701388888889E-2</v>
      </c>
      <c r="L81" s="30">
        <f>SUM(laps_times[[#This Row],[13]:[18]])</f>
        <v>1.406320601851852E-2</v>
      </c>
      <c r="M81" s="30">
        <f>SUM(laps_times[[#This Row],[19]:[24]])</f>
        <v>1.4249282407407408E-2</v>
      </c>
      <c r="N81" s="30">
        <f>SUM(laps_times[[#This Row],[25]:[30]])</f>
        <v>1.4395324074074074E-2</v>
      </c>
      <c r="O81" s="30">
        <f>SUM(laps_times[[#This Row],[31]:[36]])</f>
        <v>1.4593622685185187E-2</v>
      </c>
      <c r="P81" s="30">
        <f>SUM(laps_times[[#This Row],[37]:[42]])</f>
        <v>1.5096134259259259E-2</v>
      </c>
      <c r="Q81" s="30">
        <f>SUM(laps_times[[#This Row],[43]:[48]])</f>
        <v>1.6497442129629628E-2</v>
      </c>
      <c r="R81" s="30">
        <f>SUM(laps_times[[#This Row],[49]:[54]])</f>
        <v>1.8474907407407405E-2</v>
      </c>
      <c r="S81" s="30">
        <f>SUM(laps_times[[#This Row],[55]:[60]])</f>
        <v>1.7078738425925926E-2</v>
      </c>
      <c r="T81" s="31">
        <f>SUM(laps_times[[#This Row],[61]:[63]])</f>
        <v>8.2625000000000007E-3</v>
      </c>
      <c r="U81" s="45">
        <f>IF(km4_splits_ranks[[#This Row],[0 - 4 ]]="DNF","DNF",RANK(km4_splits_ranks[[#This Row],[0 - 4 ]],km4_splits_ranks[0 - 4 ],1))</f>
        <v>50</v>
      </c>
      <c r="V81" s="46">
        <f>IF(km4_splits_ranks[[#This Row],[4 - 8 ]]="DNF","DNF",RANK(km4_splits_ranks[[#This Row],[4 - 8 ]],km4_splits_ranks[4 - 8 ],1))</f>
        <v>71</v>
      </c>
      <c r="W81" s="46">
        <f>IF(km4_splits_ranks[[#This Row],[8 - 12 ]]="DNF","DNF",RANK(km4_splits_ranks[[#This Row],[8 - 12 ]],km4_splits_ranks[8 - 12 ],1))</f>
        <v>73</v>
      </c>
      <c r="X81" s="46">
        <f>IF(km4_splits_ranks[[#This Row],[12 - 16 ]]="DNF","DNF",RANK(km4_splits_ranks[[#This Row],[12 - 16 ]],km4_splits_ranks[12 - 16 ],1))</f>
        <v>74</v>
      </c>
      <c r="Y81" s="46">
        <f>IF(km4_splits_ranks[[#This Row],[16 -20 ]]="DNF","DNF",RANK(km4_splits_ranks[[#This Row],[16 -20 ]],km4_splits_ranks[16 -20 ],1))</f>
        <v>74</v>
      </c>
      <c r="Z81" s="46">
        <f>IF(km4_splits_ranks[[#This Row],[20 - 24 ]]="DNF","DNF",RANK(km4_splits_ranks[[#This Row],[20 - 24 ]],km4_splits_ranks[20 - 24 ],1))</f>
        <v>69</v>
      </c>
      <c r="AA81" s="46">
        <f>IF(km4_splits_ranks[[#This Row],[24 - 28 ]]="DNF","DNF",RANK(km4_splits_ranks[[#This Row],[24 - 28 ]],km4_splits_ranks[24 - 28 ],1))</f>
        <v>75</v>
      </c>
      <c r="AB81" s="46">
        <f>IF(km4_splits_ranks[[#This Row],[28 - 32 ]]="DNF","DNF",RANK(km4_splits_ranks[[#This Row],[28 - 32 ]],km4_splits_ranks[28 - 32 ],1))</f>
        <v>91</v>
      </c>
      <c r="AC81" s="46">
        <f>IF(km4_splits_ranks[[#This Row],[32 - 36 ]]="DNF","DNF",RANK(km4_splits_ranks[[#This Row],[32 - 36 ]],km4_splits_ranks[32 - 36 ],1))</f>
        <v>95</v>
      </c>
      <c r="AD81" s="46">
        <f>IF(km4_splits_ranks[[#This Row],[36 - 40 ]]="DNF","DNF",RANK(km4_splits_ranks[[#This Row],[36 - 40 ]],km4_splits_ranks[36 - 40 ],1))</f>
        <v>82</v>
      </c>
      <c r="AE81" s="47">
        <f>IF(km4_splits_ranks[[#This Row],[40 - 42 ]]="DNF","DNF",RANK(km4_splits_ranks[[#This Row],[40 - 42 ]],km4_splits_ranks[40 - 42 ],1))</f>
        <v>86</v>
      </c>
      <c r="AF81" s="22">
        <f>km4_splits_ranks[[#This Row],[0 - 4 ]]</f>
        <v>1.4250532407407406E-2</v>
      </c>
      <c r="AG81" s="18">
        <f>IF(km4_splits_ranks[[#This Row],[4 - 8 ]]="DNF","DNF",km4_splits_ranks[[#This Row],[4 km]]+km4_splits_ranks[[#This Row],[4 - 8 ]])</f>
        <v>2.8092233796296294E-2</v>
      </c>
      <c r="AH81" s="18">
        <f>IF(km4_splits_ranks[[#This Row],[8 - 12 ]]="DNF","DNF",km4_splits_ranks[[#This Row],[8 km]]+km4_splits_ranks[[#This Row],[8 - 12 ]])</f>
        <v>4.2155439814814816E-2</v>
      </c>
      <c r="AI81" s="18">
        <f>IF(km4_splits_ranks[[#This Row],[12 - 16 ]]="DNF","DNF",km4_splits_ranks[[#This Row],[12 km]]+km4_splits_ranks[[#This Row],[12 - 16 ]])</f>
        <v>5.6404722222222224E-2</v>
      </c>
      <c r="AJ81" s="18">
        <f>IF(km4_splits_ranks[[#This Row],[16 -20 ]]="DNF","DNF",km4_splits_ranks[[#This Row],[16 km]]+km4_splits_ranks[[#This Row],[16 -20 ]])</f>
        <v>7.0800046296296298E-2</v>
      </c>
      <c r="AK81" s="18">
        <f>IF(km4_splits_ranks[[#This Row],[20 - 24 ]]="DNF","DNF",km4_splits_ranks[[#This Row],[20 km]]+km4_splits_ranks[[#This Row],[20 - 24 ]])</f>
        <v>8.5393668981481485E-2</v>
      </c>
      <c r="AL81" s="18">
        <f>IF(km4_splits_ranks[[#This Row],[24 - 28 ]]="DNF","DNF",km4_splits_ranks[[#This Row],[24 km]]+km4_splits_ranks[[#This Row],[24 - 28 ]])</f>
        <v>0.10048980324074075</v>
      </c>
      <c r="AM81" s="18">
        <f>IF(km4_splits_ranks[[#This Row],[28 - 32 ]]="DNF","DNF",km4_splits_ranks[[#This Row],[28 km]]+km4_splits_ranks[[#This Row],[28 - 32 ]])</f>
        <v>0.11698724537037038</v>
      </c>
      <c r="AN81" s="18">
        <f>IF(km4_splits_ranks[[#This Row],[32 - 36 ]]="DNF","DNF",km4_splits_ranks[[#This Row],[32 km]]+km4_splits_ranks[[#This Row],[32 - 36 ]])</f>
        <v>0.13546215277777779</v>
      </c>
      <c r="AO81" s="18">
        <f>IF(km4_splits_ranks[[#This Row],[36 - 40 ]]="DNF","DNF",km4_splits_ranks[[#This Row],[36 km]]+km4_splits_ranks[[#This Row],[36 - 40 ]])</f>
        <v>0.1525408912037037</v>
      </c>
      <c r="AP81" s="23">
        <f>IF(km4_splits_ranks[[#This Row],[40 - 42 ]]="DNF","DNF",km4_splits_ranks[[#This Row],[40 km]]+km4_splits_ranks[[#This Row],[40 - 42 ]])</f>
        <v>0.16080339120370371</v>
      </c>
      <c r="AQ81" s="48">
        <f>IF(km4_splits_ranks[[#This Row],[4 km]]="DNF","DNF",RANK(km4_splits_ranks[[#This Row],[4 km]],km4_splits_ranks[4 km],1))</f>
        <v>50</v>
      </c>
      <c r="AR81" s="49">
        <f>IF(km4_splits_ranks[[#This Row],[8 km]]="DNF","DNF",RANK(km4_splits_ranks[[#This Row],[8 km]],km4_splits_ranks[8 km],1))</f>
        <v>70</v>
      </c>
      <c r="AS81" s="49">
        <f>IF(km4_splits_ranks[[#This Row],[12 km]]="DNF","DNF",RANK(km4_splits_ranks[[#This Row],[12 km]],km4_splits_ranks[12 km],1))</f>
        <v>71</v>
      </c>
      <c r="AT81" s="49">
        <f>IF(km4_splits_ranks[[#This Row],[16 km]]="DNF","DNF",RANK(km4_splits_ranks[[#This Row],[16 km]],km4_splits_ranks[16 km],1))</f>
        <v>72</v>
      </c>
      <c r="AU81" s="49">
        <f>IF(km4_splits_ranks[[#This Row],[20 km]]="DNF","DNF",RANK(km4_splits_ranks[[#This Row],[20 km]],km4_splits_ranks[20 km],1))</f>
        <v>73</v>
      </c>
      <c r="AV81" s="49">
        <f>IF(km4_splits_ranks[[#This Row],[24 km]]="DNF","DNF",RANK(km4_splits_ranks[[#This Row],[24 km]],km4_splits_ranks[24 km],1))</f>
        <v>72</v>
      </c>
      <c r="AW81" s="49">
        <f>IF(km4_splits_ranks[[#This Row],[28 km]]="DNF","DNF",RANK(km4_splits_ranks[[#This Row],[28 km]],km4_splits_ranks[28 km],1))</f>
        <v>71</v>
      </c>
      <c r="AX81" s="49">
        <f>IF(km4_splits_ranks[[#This Row],[32 km]]="DNF","DNF",RANK(km4_splits_ranks[[#This Row],[32 km]],km4_splits_ranks[32 km],1))</f>
        <v>75</v>
      </c>
      <c r="AY81" s="49">
        <f>IF(km4_splits_ranks[[#This Row],[36 km]]="DNF","DNF",RANK(km4_splits_ranks[[#This Row],[36 km]],km4_splits_ranks[36 km],1))</f>
        <v>77</v>
      </c>
      <c r="AZ81" s="49">
        <f>IF(km4_splits_ranks[[#This Row],[40 km]]="DNF","DNF",RANK(km4_splits_ranks[[#This Row],[40 km]],km4_splits_ranks[40 km],1))</f>
        <v>76</v>
      </c>
      <c r="BA81" s="49">
        <f>IF(km4_splits_ranks[[#This Row],[42 km]]="DNF","DNF",RANK(km4_splits_ranks[[#This Row],[42 km]],km4_splits_ranks[42 km],1))</f>
        <v>76</v>
      </c>
    </row>
    <row r="82" spans="2:53" x14ac:dyDescent="0.2">
      <c r="B82" s="4">
        <f>laps_times[[#This Row],[poř]]</f>
        <v>77</v>
      </c>
      <c r="C82" s="1">
        <f>laps_times[[#This Row],[s.č.]]</f>
        <v>121</v>
      </c>
      <c r="D82" s="1" t="str">
        <f>laps_times[[#This Row],[jméno]]</f>
        <v>Janků Petr</v>
      </c>
      <c r="E82" s="2">
        <f>laps_times[[#This Row],[roč]]</f>
        <v>1974</v>
      </c>
      <c r="F82" s="2" t="str">
        <f>laps_times[[#This Row],[kat]]</f>
        <v>M3</v>
      </c>
      <c r="G82" s="2">
        <f>laps_times[[#This Row],[poř_kat]]</f>
        <v>27</v>
      </c>
      <c r="H82" s="1" t="str">
        <f>IF(ISBLANK(laps_times[[#This Row],[klub]]),"-",laps_times[[#This Row],[klub]])</f>
        <v>TJ LIGA 100 OLOMOUC</v>
      </c>
      <c r="I82" s="6">
        <f>laps_times[[#This Row],[celk. čas]]</f>
        <v>0.16086542824074074</v>
      </c>
      <c r="J82" s="29">
        <f>SUM(laps_times[[#This Row],[1]:[6]])</f>
        <v>1.55834375E-2</v>
      </c>
      <c r="K82" s="30">
        <f>SUM(laps_times[[#This Row],[7]:[12]])</f>
        <v>1.4691539351851851E-2</v>
      </c>
      <c r="L82" s="30">
        <f>SUM(laps_times[[#This Row],[13]:[18]])</f>
        <v>1.4647928240740741E-2</v>
      </c>
      <c r="M82" s="30">
        <f>SUM(laps_times[[#This Row],[19]:[24]])</f>
        <v>1.4538206018518518E-2</v>
      </c>
      <c r="N82" s="30">
        <f>SUM(laps_times[[#This Row],[25]:[30]])</f>
        <v>1.4816967592592593E-2</v>
      </c>
      <c r="O82" s="30">
        <f>SUM(laps_times[[#This Row],[31]:[36]])</f>
        <v>1.5070057870370371E-2</v>
      </c>
      <c r="P82" s="30">
        <f>SUM(laps_times[[#This Row],[37]:[42]])</f>
        <v>1.4826458333333334E-2</v>
      </c>
      <c r="Q82" s="30">
        <f>SUM(laps_times[[#This Row],[43]:[48]])</f>
        <v>1.6101539351851851E-2</v>
      </c>
      <c r="R82" s="30">
        <f>SUM(laps_times[[#This Row],[49]:[54]])</f>
        <v>1.616467592592593E-2</v>
      </c>
      <c r="S82" s="30">
        <f>SUM(laps_times[[#This Row],[55]:[60]])</f>
        <v>1.6338680555555554E-2</v>
      </c>
      <c r="T82" s="31">
        <f>SUM(laps_times[[#This Row],[61]:[63]])</f>
        <v>8.0859374999999994E-3</v>
      </c>
      <c r="U82" s="45">
        <f>IF(km4_splits_ranks[[#This Row],[0 - 4 ]]="DNF","DNF",RANK(km4_splits_ranks[[#This Row],[0 - 4 ]],km4_splits_ranks[0 - 4 ],1))</f>
        <v>98</v>
      </c>
      <c r="V82" s="46">
        <f>IF(km4_splits_ranks[[#This Row],[4 - 8 ]]="DNF","DNF",RANK(km4_splits_ranks[[#This Row],[4 - 8 ]],km4_splits_ranks[4 - 8 ],1))</f>
        <v>91</v>
      </c>
      <c r="W82" s="46">
        <f>IF(km4_splits_ranks[[#This Row],[8 - 12 ]]="DNF","DNF",RANK(km4_splits_ranks[[#This Row],[8 - 12 ]],km4_splits_ranks[8 - 12 ],1))</f>
        <v>89</v>
      </c>
      <c r="X82" s="46">
        <f>IF(km4_splits_ranks[[#This Row],[12 - 16 ]]="DNF","DNF",RANK(km4_splits_ranks[[#This Row],[12 - 16 ]],km4_splits_ranks[12 - 16 ],1))</f>
        <v>84</v>
      </c>
      <c r="Y82" s="46">
        <f>IF(km4_splits_ranks[[#This Row],[16 -20 ]]="DNF","DNF",RANK(km4_splits_ranks[[#This Row],[16 -20 ]],km4_splits_ranks[16 -20 ],1))</f>
        <v>82</v>
      </c>
      <c r="Z82" s="46">
        <f>IF(km4_splits_ranks[[#This Row],[20 - 24 ]]="DNF","DNF",RANK(km4_splits_ranks[[#This Row],[20 - 24 ]],km4_splits_ranks[20 - 24 ],1))</f>
        <v>81</v>
      </c>
      <c r="AA82" s="46">
        <f>IF(km4_splits_ranks[[#This Row],[24 - 28 ]]="DNF","DNF",RANK(km4_splits_ranks[[#This Row],[24 - 28 ]],km4_splits_ranks[24 - 28 ],1))</f>
        <v>70</v>
      </c>
      <c r="AB82" s="46">
        <f>IF(km4_splits_ranks[[#This Row],[28 - 32 ]]="DNF","DNF",RANK(km4_splits_ranks[[#This Row],[28 - 32 ]],km4_splits_ranks[28 - 32 ],1))</f>
        <v>82</v>
      </c>
      <c r="AC82" s="46">
        <f>IF(km4_splits_ranks[[#This Row],[32 - 36 ]]="DNF","DNF",RANK(km4_splits_ranks[[#This Row],[32 - 36 ]],km4_splits_ranks[32 - 36 ],1))</f>
        <v>72</v>
      </c>
      <c r="AD82" s="46">
        <f>IF(km4_splits_ranks[[#This Row],[36 - 40 ]]="DNF","DNF",RANK(km4_splits_ranks[[#This Row],[36 - 40 ]],km4_splits_ranks[36 - 40 ],1))</f>
        <v>71</v>
      </c>
      <c r="AE82" s="47">
        <f>IF(km4_splits_ranks[[#This Row],[40 - 42 ]]="DNF","DNF",RANK(km4_splits_ranks[[#This Row],[40 - 42 ]],km4_splits_ranks[40 - 42 ],1))</f>
        <v>77</v>
      </c>
      <c r="AF82" s="22">
        <f>km4_splits_ranks[[#This Row],[0 - 4 ]]</f>
        <v>1.55834375E-2</v>
      </c>
      <c r="AG82" s="18">
        <f>IF(km4_splits_ranks[[#This Row],[4 - 8 ]]="DNF","DNF",km4_splits_ranks[[#This Row],[4 km]]+km4_splits_ranks[[#This Row],[4 - 8 ]])</f>
        <v>3.0274976851851852E-2</v>
      </c>
      <c r="AH82" s="18">
        <f>IF(km4_splits_ranks[[#This Row],[8 - 12 ]]="DNF","DNF",km4_splits_ranks[[#This Row],[8 km]]+km4_splits_ranks[[#This Row],[8 - 12 ]])</f>
        <v>4.4922905092592592E-2</v>
      </c>
      <c r="AI82" s="18">
        <f>IF(km4_splits_ranks[[#This Row],[12 - 16 ]]="DNF","DNF",km4_splits_ranks[[#This Row],[12 km]]+km4_splits_ranks[[#This Row],[12 - 16 ]])</f>
        <v>5.946111111111111E-2</v>
      </c>
      <c r="AJ82" s="18">
        <f>IF(km4_splits_ranks[[#This Row],[16 -20 ]]="DNF","DNF",km4_splits_ranks[[#This Row],[16 km]]+km4_splits_ranks[[#This Row],[16 -20 ]])</f>
        <v>7.4278078703703704E-2</v>
      </c>
      <c r="AK82" s="18">
        <f>IF(km4_splits_ranks[[#This Row],[20 - 24 ]]="DNF","DNF",km4_splits_ranks[[#This Row],[20 km]]+km4_splits_ranks[[#This Row],[20 - 24 ]])</f>
        <v>8.9348136574074075E-2</v>
      </c>
      <c r="AL82" s="18">
        <f>IF(km4_splits_ranks[[#This Row],[24 - 28 ]]="DNF","DNF",km4_splits_ranks[[#This Row],[24 km]]+km4_splits_ranks[[#This Row],[24 - 28 ]])</f>
        <v>0.10417459490740741</v>
      </c>
      <c r="AM82" s="18">
        <f>IF(km4_splits_ranks[[#This Row],[28 - 32 ]]="DNF","DNF",km4_splits_ranks[[#This Row],[28 km]]+km4_splits_ranks[[#This Row],[28 - 32 ]])</f>
        <v>0.12027613425925926</v>
      </c>
      <c r="AN82" s="18">
        <f>IF(km4_splits_ranks[[#This Row],[32 - 36 ]]="DNF","DNF",km4_splits_ranks[[#This Row],[32 km]]+km4_splits_ranks[[#This Row],[32 - 36 ]])</f>
        <v>0.1364408101851852</v>
      </c>
      <c r="AO82" s="18">
        <f>IF(km4_splits_ranks[[#This Row],[36 - 40 ]]="DNF","DNF",km4_splits_ranks[[#This Row],[36 km]]+km4_splits_ranks[[#This Row],[36 - 40 ]])</f>
        <v>0.15277949074074076</v>
      </c>
      <c r="AP82" s="23">
        <f>IF(km4_splits_ranks[[#This Row],[40 - 42 ]]="DNF","DNF",km4_splits_ranks[[#This Row],[40 km]]+km4_splits_ranks[[#This Row],[40 - 42 ]])</f>
        <v>0.16086542824074077</v>
      </c>
      <c r="AQ82" s="48">
        <f>IF(km4_splits_ranks[[#This Row],[4 km]]="DNF","DNF",RANK(km4_splits_ranks[[#This Row],[4 km]],km4_splits_ranks[4 km],1))</f>
        <v>98</v>
      </c>
      <c r="AR82" s="49">
        <f>IF(km4_splits_ranks[[#This Row],[8 km]]="DNF","DNF",RANK(km4_splits_ranks[[#This Row],[8 km]],km4_splits_ranks[8 km],1))</f>
        <v>96</v>
      </c>
      <c r="AS82" s="49">
        <f>IF(km4_splits_ranks[[#This Row],[12 km]]="DNF","DNF",RANK(km4_splits_ranks[[#This Row],[12 km]],km4_splits_ranks[12 km],1))</f>
        <v>92</v>
      </c>
      <c r="AT82" s="49">
        <f>IF(km4_splits_ranks[[#This Row],[16 km]]="DNF","DNF",RANK(km4_splits_ranks[[#This Row],[16 km]],km4_splits_ranks[16 km],1))</f>
        <v>88</v>
      </c>
      <c r="AU82" s="49">
        <f>IF(km4_splits_ranks[[#This Row],[20 km]]="DNF","DNF",RANK(km4_splits_ranks[[#This Row],[20 km]],km4_splits_ranks[20 km],1))</f>
        <v>87</v>
      </c>
      <c r="AV82" s="49">
        <f>IF(km4_splits_ranks[[#This Row],[24 km]]="DNF","DNF",RANK(km4_splits_ranks[[#This Row],[24 km]],km4_splits_ranks[24 km],1))</f>
        <v>85</v>
      </c>
      <c r="AW82" s="49">
        <f>IF(km4_splits_ranks[[#This Row],[28 km]]="DNF","DNF",RANK(km4_splits_ranks[[#This Row],[28 km]],km4_splits_ranks[28 km],1))</f>
        <v>84</v>
      </c>
      <c r="AX82" s="49">
        <f>IF(km4_splits_ranks[[#This Row],[32 km]]="DNF","DNF",RANK(km4_splits_ranks[[#This Row],[32 km]],km4_splits_ranks[32 km],1))</f>
        <v>83</v>
      </c>
      <c r="AY82" s="49">
        <f>IF(km4_splits_ranks[[#This Row],[36 km]]="DNF","DNF",RANK(km4_splits_ranks[[#This Row],[36 km]],km4_splits_ranks[36 km],1))</f>
        <v>78</v>
      </c>
      <c r="AZ82" s="49">
        <f>IF(km4_splits_ranks[[#This Row],[40 km]]="DNF","DNF",RANK(km4_splits_ranks[[#This Row],[40 km]],km4_splits_ranks[40 km],1))</f>
        <v>77</v>
      </c>
      <c r="BA82" s="49">
        <f>IF(km4_splits_ranks[[#This Row],[42 km]]="DNF","DNF",RANK(km4_splits_ranks[[#This Row],[42 km]],km4_splits_ranks[42 km],1))</f>
        <v>77</v>
      </c>
    </row>
    <row r="83" spans="2:53" x14ac:dyDescent="0.2">
      <c r="B83" s="4">
        <f>laps_times[[#This Row],[poř]]</f>
        <v>78</v>
      </c>
      <c r="C83" s="1">
        <f>laps_times[[#This Row],[s.č.]]</f>
        <v>59</v>
      </c>
      <c r="D83" s="1" t="str">
        <f>laps_times[[#This Row],[jméno]]</f>
        <v>Jančář Stanislav</v>
      </c>
      <c r="E83" s="2">
        <f>laps_times[[#This Row],[roč]]</f>
        <v>1967</v>
      </c>
      <c r="F83" s="2" t="str">
        <f>laps_times[[#This Row],[kat]]</f>
        <v>M3</v>
      </c>
      <c r="G83" s="2">
        <f>laps_times[[#This Row],[poř_kat]]</f>
        <v>28</v>
      </c>
      <c r="H83" s="1" t="str">
        <f>IF(ISBLANK(laps_times[[#This Row],[klub]]),"-",laps_times[[#This Row],[klub]])</f>
        <v>MK Seitl</v>
      </c>
      <c r="I83" s="6">
        <f>laps_times[[#This Row],[celk. čas]]</f>
        <v>0.16152738425925925</v>
      </c>
      <c r="J83" s="29">
        <f>SUM(laps_times[[#This Row],[1]:[6]])</f>
        <v>1.4460104166666666E-2</v>
      </c>
      <c r="K83" s="30">
        <f>SUM(laps_times[[#This Row],[7]:[12]])</f>
        <v>1.4292222222222222E-2</v>
      </c>
      <c r="L83" s="30">
        <f>SUM(laps_times[[#This Row],[13]:[18]])</f>
        <v>1.4598414351851852E-2</v>
      </c>
      <c r="M83" s="30">
        <f>SUM(laps_times[[#This Row],[19]:[24]])</f>
        <v>1.473730324074074E-2</v>
      </c>
      <c r="N83" s="30">
        <f>SUM(laps_times[[#This Row],[25]:[30]])</f>
        <v>1.5039050925925924E-2</v>
      </c>
      <c r="O83" s="30">
        <f>SUM(laps_times[[#This Row],[31]:[36]])</f>
        <v>1.5182442129629631E-2</v>
      </c>
      <c r="P83" s="30">
        <f>SUM(laps_times[[#This Row],[37]:[42]])</f>
        <v>1.5931585648148148E-2</v>
      </c>
      <c r="Q83" s="30">
        <f>SUM(laps_times[[#This Row],[43]:[48]])</f>
        <v>1.6329525462962964E-2</v>
      </c>
      <c r="R83" s="30">
        <f>SUM(laps_times[[#This Row],[49]:[54]])</f>
        <v>1.6472199074074073E-2</v>
      </c>
      <c r="S83" s="30">
        <f>SUM(laps_times[[#This Row],[55]:[60]])</f>
        <v>1.6656261574074072E-2</v>
      </c>
      <c r="T83" s="31">
        <f>SUM(laps_times[[#This Row],[61]:[63]])</f>
        <v>7.8282754629629622E-3</v>
      </c>
      <c r="U83" s="45">
        <f>IF(km4_splits_ranks[[#This Row],[0 - 4 ]]="DNF","DNF",RANK(km4_splits_ranks[[#This Row],[0 - 4 ]],km4_splits_ranks[0 - 4 ],1))</f>
        <v>71</v>
      </c>
      <c r="V83" s="46">
        <f>IF(km4_splits_ranks[[#This Row],[4 - 8 ]]="DNF","DNF",RANK(km4_splits_ranks[[#This Row],[4 - 8 ]],km4_splits_ranks[4 - 8 ],1))</f>
        <v>85</v>
      </c>
      <c r="W83" s="46">
        <f>IF(km4_splits_ranks[[#This Row],[8 - 12 ]]="DNF","DNF",RANK(km4_splits_ranks[[#This Row],[8 - 12 ]],km4_splits_ranks[8 - 12 ],1))</f>
        <v>88</v>
      </c>
      <c r="X83" s="46">
        <f>IF(km4_splits_ranks[[#This Row],[12 - 16 ]]="DNF","DNF",RANK(km4_splits_ranks[[#This Row],[12 - 16 ]],km4_splits_ranks[12 - 16 ],1))</f>
        <v>89</v>
      </c>
      <c r="Y83" s="46">
        <f>IF(km4_splits_ranks[[#This Row],[16 -20 ]]="DNF","DNF",RANK(km4_splits_ranks[[#This Row],[16 -20 ]],km4_splits_ranks[16 -20 ],1))</f>
        <v>87</v>
      </c>
      <c r="Z83" s="46">
        <f>IF(km4_splits_ranks[[#This Row],[20 - 24 ]]="DNF","DNF",RANK(km4_splits_ranks[[#This Row],[20 - 24 ]],km4_splits_ranks[20 - 24 ],1))</f>
        <v>85</v>
      </c>
      <c r="AA83" s="46">
        <f>IF(km4_splits_ranks[[#This Row],[24 - 28 ]]="DNF","DNF",RANK(km4_splits_ranks[[#This Row],[24 - 28 ]],km4_splits_ranks[24 - 28 ],1))</f>
        <v>93</v>
      </c>
      <c r="AB83" s="46">
        <f>IF(km4_splits_ranks[[#This Row],[28 - 32 ]]="DNF","DNF",RANK(km4_splits_ranks[[#This Row],[28 - 32 ]],km4_splits_ranks[28 - 32 ],1))</f>
        <v>86</v>
      </c>
      <c r="AC83" s="46">
        <f>IF(km4_splits_ranks[[#This Row],[32 - 36 ]]="DNF","DNF",RANK(km4_splits_ranks[[#This Row],[32 - 36 ]],km4_splits_ranks[32 - 36 ],1))</f>
        <v>80</v>
      </c>
      <c r="AD83" s="46">
        <f>IF(km4_splits_ranks[[#This Row],[36 - 40 ]]="DNF","DNF",RANK(km4_splits_ranks[[#This Row],[36 - 40 ]],km4_splits_ranks[36 - 40 ],1))</f>
        <v>79</v>
      </c>
      <c r="AE83" s="47">
        <f>IF(km4_splits_ranks[[#This Row],[40 - 42 ]]="DNF","DNF",RANK(km4_splits_ranks[[#This Row],[40 - 42 ]],km4_splits_ranks[40 - 42 ],1))</f>
        <v>66</v>
      </c>
      <c r="AF83" s="22">
        <f>km4_splits_ranks[[#This Row],[0 - 4 ]]</f>
        <v>1.4460104166666666E-2</v>
      </c>
      <c r="AG83" s="18">
        <f>IF(km4_splits_ranks[[#This Row],[4 - 8 ]]="DNF","DNF",km4_splits_ranks[[#This Row],[4 km]]+km4_splits_ranks[[#This Row],[4 - 8 ]])</f>
        <v>2.8752326388888888E-2</v>
      </c>
      <c r="AH83" s="18">
        <f>IF(km4_splits_ranks[[#This Row],[8 - 12 ]]="DNF","DNF",km4_splits_ranks[[#This Row],[8 km]]+km4_splits_ranks[[#This Row],[8 - 12 ]])</f>
        <v>4.3350740740740738E-2</v>
      </c>
      <c r="AI83" s="18">
        <f>IF(km4_splits_ranks[[#This Row],[12 - 16 ]]="DNF","DNF",km4_splits_ranks[[#This Row],[12 km]]+km4_splits_ranks[[#This Row],[12 - 16 ]])</f>
        <v>5.8088043981481478E-2</v>
      </c>
      <c r="AJ83" s="18">
        <f>IF(km4_splits_ranks[[#This Row],[16 -20 ]]="DNF","DNF",km4_splits_ranks[[#This Row],[16 km]]+km4_splits_ranks[[#This Row],[16 -20 ]])</f>
        <v>7.3127094907407403E-2</v>
      </c>
      <c r="AK83" s="18">
        <f>IF(km4_splits_ranks[[#This Row],[20 - 24 ]]="DNF","DNF",km4_splits_ranks[[#This Row],[20 km]]+km4_splits_ranks[[#This Row],[20 - 24 ]])</f>
        <v>8.8309537037037034E-2</v>
      </c>
      <c r="AL83" s="18">
        <f>IF(km4_splits_ranks[[#This Row],[24 - 28 ]]="DNF","DNF",km4_splits_ranks[[#This Row],[24 km]]+km4_splits_ranks[[#This Row],[24 - 28 ]])</f>
        <v>0.10424112268518518</v>
      </c>
      <c r="AM83" s="18">
        <f>IF(km4_splits_ranks[[#This Row],[28 - 32 ]]="DNF","DNF",km4_splits_ranks[[#This Row],[28 km]]+km4_splits_ranks[[#This Row],[28 - 32 ]])</f>
        <v>0.12057064814814814</v>
      </c>
      <c r="AN83" s="18">
        <f>IF(km4_splits_ranks[[#This Row],[32 - 36 ]]="DNF","DNF",km4_splits_ranks[[#This Row],[32 km]]+km4_splits_ranks[[#This Row],[32 - 36 ]])</f>
        <v>0.13704284722222221</v>
      </c>
      <c r="AO83" s="18">
        <f>IF(km4_splits_ranks[[#This Row],[36 - 40 ]]="DNF","DNF",km4_splits_ranks[[#This Row],[36 km]]+km4_splits_ranks[[#This Row],[36 - 40 ]])</f>
        <v>0.15369910879629628</v>
      </c>
      <c r="AP83" s="23">
        <f>IF(km4_splits_ranks[[#This Row],[40 - 42 ]]="DNF","DNF",km4_splits_ranks[[#This Row],[40 km]]+km4_splits_ranks[[#This Row],[40 - 42 ]])</f>
        <v>0.16152738425925925</v>
      </c>
      <c r="AQ83" s="48">
        <f>IF(km4_splits_ranks[[#This Row],[4 km]]="DNF","DNF",RANK(km4_splits_ranks[[#This Row],[4 km]],km4_splits_ranks[4 km],1))</f>
        <v>71</v>
      </c>
      <c r="AR83" s="49">
        <f>IF(km4_splits_ranks[[#This Row],[8 km]]="DNF","DNF",RANK(km4_splits_ranks[[#This Row],[8 km]],km4_splits_ranks[8 km],1))</f>
        <v>79</v>
      </c>
      <c r="AS83" s="49">
        <f>IF(km4_splits_ranks[[#This Row],[12 km]]="DNF","DNF",RANK(km4_splits_ranks[[#This Row],[12 km]],km4_splits_ranks[12 km],1))</f>
        <v>82</v>
      </c>
      <c r="AT83" s="49">
        <f>IF(km4_splits_ranks[[#This Row],[16 km]]="DNF","DNF",RANK(km4_splits_ranks[[#This Row],[16 km]],km4_splits_ranks[16 km],1))</f>
        <v>84</v>
      </c>
      <c r="AU83" s="49">
        <f>IF(km4_splits_ranks[[#This Row],[20 km]]="DNF","DNF",RANK(km4_splits_ranks[[#This Row],[20 km]],km4_splits_ranks[20 km],1))</f>
        <v>84</v>
      </c>
      <c r="AV83" s="49">
        <f>IF(km4_splits_ranks[[#This Row],[24 km]]="DNF","DNF",RANK(km4_splits_ranks[[#This Row],[24 km]],km4_splits_ranks[24 km],1))</f>
        <v>83</v>
      </c>
      <c r="AW83" s="49">
        <f>IF(km4_splits_ranks[[#This Row],[28 km]]="DNF","DNF",RANK(km4_splits_ranks[[#This Row],[28 km]],km4_splits_ranks[28 km],1))</f>
        <v>85</v>
      </c>
      <c r="AX83" s="49">
        <f>IF(km4_splits_ranks[[#This Row],[32 km]]="DNF","DNF",RANK(km4_splits_ranks[[#This Row],[32 km]],km4_splits_ranks[32 km],1))</f>
        <v>84</v>
      </c>
      <c r="AY83" s="49">
        <f>IF(km4_splits_ranks[[#This Row],[36 km]]="DNF","DNF",RANK(km4_splits_ranks[[#This Row],[36 km]],km4_splits_ranks[36 km],1))</f>
        <v>79</v>
      </c>
      <c r="AZ83" s="49">
        <f>IF(km4_splits_ranks[[#This Row],[40 km]]="DNF","DNF",RANK(km4_splits_ranks[[#This Row],[40 km]],km4_splits_ranks[40 km],1))</f>
        <v>78</v>
      </c>
      <c r="BA83" s="49">
        <f>IF(km4_splits_ranks[[#This Row],[42 km]]="DNF","DNF",RANK(km4_splits_ranks[[#This Row],[42 km]],km4_splits_ranks[42 km],1))</f>
        <v>78</v>
      </c>
    </row>
    <row r="84" spans="2:53" x14ac:dyDescent="0.2">
      <c r="B84" s="4">
        <f>laps_times[[#This Row],[poř]]</f>
        <v>79</v>
      </c>
      <c r="C84" s="1">
        <f>laps_times[[#This Row],[s.č.]]</f>
        <v>13</v>
      </c>
      <c r="D84" s="1" t="str">
        <f>laps_times[[#This Row],[jméno]]</f>
        <v>Vosátka Zdeněk</v>
      </c>
      <c r="E84" s="2">
        <f>laps_times[[#This Row],[roč]]</f>
        <v>1963</v>
      </c>
      <c r="F84" s="2" t="str">
        <f>laps_times[[#This Row],[kat]]</f>
        <v>M4</v>
      </c>
      <c r="G84" s="2">
        <f>laps_times[[#This Row],[poř_kat]]</f>
        <v>17</v>
      </c>
      <c r="H84" s="1" t="str">
        <f>IF(ISBLANK(laps_times[[#This Row],[klub]]),"-",laps_times[[#This Row],[klub]])</f>
        <v>Atletika Písek</v>
      </c>
      <c r="I84" s="6">
        <f>laps_times[[#This Row],[celk. čas]]</f>
        <v>0.16238237268518518</v>
      </c>
      <c r="J84" s="29">
        <f>SUM(laps_times[[#This Row],[1]:[6]])</f>
        <v>1.5069837962962964E-2</v>
      </c>
      <c r="K84" s="30">
        <f>SUM(laps_times[[#This Row],[7]:[12]])</f>
        <v>1.4862488425925927E-2</v>
      </c>
      <c r="L84" s="30">
        <f>SUM(laps_times[[#This Row],[13]:[18]])</f>
        <v>1.4744050925925924E-2</v>
      </c>
      <c r="M84" s="30">
        <f>SUM(laps_times[[#This Row],[19]:[24]])</f>
        <v>1.5121712962962962E-2</v>
      </c>
      <c r="N84" s="30">
        <f>SUM(laps_times[[#This Row],[25]:[30]])</f>
        <v>1.5112708333333334E-2</v>
      </c>
      <c r="O84" s="30">
        <f>SUM(laps_times[[#This Row],[31]:[36]])</f>
        <v>1.5309618055555555E-2</v>
      </c>
      <c r="P84" s="30">
        <f>SUM(laps_times[[#This Row],[37]:[42]])</f>
        <v>1.5430844907407409E-2</v>
      </c>
      <c r="Q84" s="30">
        <f>SUM(laps_times[[#This Row],[43]:[48]])</f>
        <v>1.5883136574074072E-2</v>
      </c>
      <c r="R84" s="30">
        <f>SUM(laps_times[[#This Row],[49]:[54]])</f>
        <v>1.5784814814814814E-2</v>
      </c>
      <c r="S84" s="30">
        <f>SUM(laps_times[[#This Row],[55]:[60]])</f>
        <v>1.6605150462962962E-2</v>
      </c>
      <c r="T84" s="31">
        <f>SUM(laps_times[[#This Row],[61]:[63]])</f>
        <v>8.4580092592592606E-3</v>
      </c>
      <c r="U84" s="45">
        <f>IF(km4_splits_ranks[[#This Row],[0 - 4 ]]="DNF","DNF",RANK(km4_splits_ranks[[#This Row],[0 - 4 ]],km4_splits_ranks[0 - 4 ],1))</f>
        <v>90</v>
      </c>
      <c r="V84" s="46">
        <f>IF(km4_splits_ranks[[#This Row],[4 - 8 ]]="DNF","DNF",RANK(km4_splits_ranks[[#This Row],[4 - 8 ]],km4_splits_ranks[4 - 8 ],1))</f>
        <v>96</v>
      </c>
      <c r="W84" s="46">
        <f>IF(km4_splits_ranks[[#This Row],[8 - 12 ]]="DNF","DNF",RANK(km4_splits_ranks[[#This Row],[8 - 12 ]],km4_splits_ranks[8 - 12 ],1))</f>
        <v>91</v>
      </c>
      <c r="X84" s="46">
        <f>IF(km4_splits_ranks[[#This Row],[12 - 16 ]]="DNF","DNF",RANK(km4_splits_ranks[[#This Row],[12 - 16 ]],km4_splits_ranks[12 - 16 ],1))</f>
        <v>93</v>
      </c>
      <c r="Y84" s="46">
        <f>IF(km4_splits_ranks[[#This Row],[16 -20 ]]="DNF","DNF",RANK(km4_splits_ranks[[#This Row],[16 -20 ]],km4_splits_ranks[16 -20 ],1))</f>
        <v>89</v>
      </c>
      <c r="Z84" s="46">
        <f>IF(km4_splits_ranks[[#This Row],[20 - 24 ]]="DNF","DNF",RANK(km4_splits_ranks[[#This Row],[20 - 24 ]],km4_splits_ranks[20 - 24 ],1))</f>
        <v>87</v>
      </c>
      <c r="AA84" s="46">
        <f>IF(km4_splits_ranks[[#This Row],[24 - 28 ]]="DNF","DNF",RANK(km4_splits_ranks[[#This Row],[24 - 28 ]],km4_splits_ranks[24 - 28 ],1))</f>
        <v>80</v>
      </c>
      <c r="AB84" s="46">
        <f>IF(km4_splits_ranks[[#This Row],[28 - 32 ]]="DNF","DNF",RANK(km4_splits_ranks[[#This Row],[28 - 32 ]],km4_splits_ranks[28 - 32 ],1))</f>
        <v>79</v>
      </c>
      <c r="AC84" s="46">
        <f>IF(km4_splits_ranks[[#This Row],[32 - 36 ]]="DNF","DNF",RANK(km4_splits_ranks[[#This Row],[32 - 36 ]],km4_splits_ranks[32 - 36 ],1))</f>
        <v>66</v>
      </c>
      <c r="AD84" s="46">
        <f>IF(km4_splits_ranks[[#This Row],[36 - 40 ]]="DNF","DNF",RANK(km4_splits_ranks[[#This Row],[36 - 40 ]],km4_splits_ranks[36 - 40 ],1))</f>
        <v>78</v>
      </c>
      <c r="AE84" s="47">
        <f>IF(km4_splits_ranks[[#This Row],[40 - 42 ]]="DNF","DNF",RANK(km4_splits_ranks[[#This Row],[40 - 42 ]],km4_splits_ranks[40 - 42 ],1))</f>
        <v>91</v>
      </c>
      <c r="AF84" s="22">
        <f>km4_splits_ranks[[#This Row],[0 - 4 ]]</f>
        <v>1.5069837962962964E-2</v>
      </c>
      <c r="AG84" s="18">
        <f>IF(km4_splits_ranks[[#This Row],[4 - 8 ]]="DNF","DNF",km4_splits_ranks[[#This Row],[4 km]]+km4_splits_ranks[[#This Row],[4 - 8 ]])</f>
        <v>2.9932326388888889E-2</v>
      </c>
      <c r="AH84" s="18">
        <f>IF(km4_splits_ranks[[#This Row],[8 - 12 ]]="DNF","DNF",km4_splits_ranks[[#This Row],[8 km]]+km4_splits_ranks[[#This Row],[8 - 12 ]])</f>
        <v>4.4676377314814816E-2</v>
      </c>
      <c r="AI84" s="18">
        <f>IF(km4_splits_ranks[[#This Row],[12 - 16 ]]="DNF","DNF",km4_splits_ranks[[#This Row],[12 km]]+km4_splits_ranks[[#This Row],[12 - 16 ]])</f>
        <v>5.9798090277777778E-2</v>
      </c>
      <c r="AJ84" s="18">
        <f>IF(km4_splits_ranks[[#This Row],[16 -20 ]]="DNF","DNF",km4_splits_ranks[[#This Row],[16 km]]+km4_splits_ranks[[#This Row],[16 -20 ]])</f>
        <v>7.4910798611111107E-2</v>
      </c>
      <c r="AK84" s="18">
        <f>IF(km4_splits_ranks[[#This Row],[20 - 24 ]]="DNF","DNF",km4_splits_ranks[[#This Row],[20 km]]+km4_splits_ranks[[#This Row],[20 - 24 ]])</f>
        <v>9.0220416666666664E-2</v>
      </c>
      <c r="AL84" s="18">
        <f>IF(km4_splits_ranks[[#This Row],[24 - 28 ]]="DNF","DNF",km4_splits_ranks[[#This Row],[24 km]]+km4_splits_ranks[[#This Row],[24 - 28 ]])</f>
        <v>0.10565126157407408</v>
      </c>
      <c r="AM84" s="18">
        <f>IF(km4_splits_ranks[[#This Row],[28 - 32 ]]="DNF","DNF",km4_splits_ranks[[#This Row],[28 km]]+km4_splits_ranks[[#This Row],[28 - 32 ]])</f>
        <v>0.12153439814814815</v>
      </c>
      <c r="AN84" s="18">
        <f>IF(km4_splits_ranks[[#This Row],[32 - 36 ]]="DNF","DNF",km4_splits_ranks[[#This Row],[32 km]]+km4_splits_ranks[[#This Row],[32 - 36 ]])</f>
        <v>0.13731921296296296</v>
      </c>
      <c r="AO84" s="18">
        <f>IF(km4_splits_ranks[[#This Row],[36 - 40 ]]="DNF","DNF",km4_splits_ranks[[#This Row],[36 km]]+km4_splits_ranks[[#This Row],[36 - 40 ]])</f>
        <v>0.15392436342592591</v>
      </c>
      <c r="AP84" s="23">
        <f>IF(km4_splits_ranks[[#This Row],[40 - 42 ]]="DNF","DNF",km4_splits_ranks[[#This Row],[40 km]]+km4_splits_ranks[[#This Row],[40 - 42 ]])</f>
        <v>0.16238237268518518</v>
      </c>
      <c r="AQ84" s="48">
        <f>IF(km4_splits_ranks[[#This Row],[4 km]]="DNF","DNF",RANK(km4_splits_ranks[[#This Row],[4 km]],km4_splits_ranks[4 km],1))</f>
        <v>90</v>
      </c>
      <c r="AR84" s="49">
        <f>IF(km4_splits_ranks[[#This Row],[8 km]]="DNF","DNF",RANK(km4_splits_ranks[[#This Row],[8 km]],km4_splits_ranks[8 km],1))</f>
        <v>91</v>
      </c>
      <c r="AS84" s="49">
        <f>IF(km4_splits_ranks[[#This Row],[12 km]]="DNF","DNF",RANK(km4_splits_ranks[[#This Row],[12 km]],km4_splits_ranks[12 km],1))</f>
        <v>90</v>
      </c>
      <c r="AT84" s="49">
        <f>IF(km4_splits_ranks[[#This Row],[16 km]]="DNF","DNF",RANK(km4_splits_ranks[[#This Row],[16 km]],km4_splits_ranks[16 km],1))</f>
        <v>90</v>
      </c>
      <c r="AU84" s="49">
        <f>IF(km4_splits_ranks[[#This Row],[20 km]]="DNF","DNF",RANK(km4_splits_ranks[[#This Row],[20 km]],km4_splits_ranks[20 km],1))</f>
        <v>89</v>
      </c>
      <c r="AV84" s="49">
        <f>IF(km4_splits_ranks[[#This Row],[24 km]]="DNF","DNF",RANK(km4_splits_ranks[[#This Row],[24 km]],km4_splits_ranks[24 km],1))</f>
        <v>88</v>
      </c>
      <c r="AW84" s="49">
        <f>IF(km4_splits_ranks[[#This Row],[28 km]]="DNF","DNF",RANK(km4_splits_ranks[[#This Row],[28 km]],km4_splits_ranks[28 km],1))</f>
        <v>87</v>
      </c>
      <c r="AX84" s="49">
        <f>IF(km4_splits_ranks[[#This Row],[32 km]]="DNF","DNF",RANK(km4_splits_ranks[[#This Row],[32 km]],km4_splits_ranks[32 km],1))</f>
        <v>86</v>
      </c>
      <c r="AY84" s="49">
        <f>IF(km4_splits_ranks[[#This Row],[36 km]]="DNF","DNF",RANK(km4_splits_ranks[[#This Row],[36 km]],km4_splits_ranks[36 km],1))</f>
        <v>82</v>
      </c>
      <c r="AZ84" s="49">
        <f>IF(km4_splits_ranks[[#This Row],[40 km]]="DNF","DNF",RANK(km4_splits_ranks[[#This Row],[40 km]],km4_splits_ranks[40 km],1))</f>
        <v>79</v>
      </c>
      <c r="BA84" s="49">
        <f>IF(km4_splits_ranks[[#This Row],[42 km]]="DNF","DNF",RANK(km4_splits_ranks[[#This Row],[42 km]],km4_splits_ranks[42 km],1))</f>
        <v>79</v>
      </c>
    </row>
    <row r="85" spans="2:53" x14ac:dyDescent="0.2">
      <c r="B85" s="4">
        <f>laps_times[[#This Row],[poř]]</f>
        <v>80</v>
      </c>
      <c r="C85" s="1">
        <f>laps_times[[#This Row],[s.č.]]</f>
        <v>96</v>
      </c>
      <c r="D85" s="1" t="str">
        <f>laps_times[[#This Row],[jméno]]</f>
        <v>Novotný Jaroslav</v>
      </c>
      <c r="E85" s="2">
        <f>laps_times[[#This Row],[roč]]</f>
        <v>1976</v>
      </c>
      <c r="F85" s="2" t="str">
        <f>laps_times[[#This Row],[kat]]</f>
        <v>M3</v>
      </c>
      <c r="G85" s="2">
        <f>laps_times[[#This Row],[poř_kat]]</f>
        <v>29</v>
      </c>
      <c r="H85" s="1" t="str">
        <f>IF(ISBLANK(laps_times[[#This Row],[klub]]),"-",laps_times[[#This Row],[klub]])</f>
        <v>pproma Choceň</v>
      </c>
      <c r="I85" s="6">
        <f>laps_times[[#This Row],[celk. čas]]</f>
        <v>0.16246943287037038</v>
      </c>
      <c r="J85" s="29">
        <f>SUM(laps_times[[#This Row],[1]:[6]])</f>
        <v>1.6875358796296296E-2</v>
      </c>
      <c r="K85" s="30">
        <f>SUM(laps_times[[#This Row],[7]:[12]])</f>
        <v>1.6133113425925924E-2</v>
      </c>
      <c r="L85" s="30">
        <f>SUM(laps_times[[#This Row],[13]:[18]])</f>
        <v>1.5095960648148148E-2</v>
      </c>
      <c r="M85" s="30">
        <f>SUM(laps_times[[#This Row],[19]:[24]])</f>
        <v>1.5203032407407408E-2</v>
      </c>
      <c r="N85" s="30">
        <f>SUM(laps_times[[#This Row],[25]:[30]])</f>
        <v>1.4572604166666668E-2</v>
      </c>
      <c r="O85" s="30">
        <f>SUM(laps_times[[#This Row],[31]:[36]])</f>
        <v>1.4777800925925927E-2</v>
      </c>
      <c r="P85" s="30">
        <f>SUM(laps_times[[#This Row],[37]:[42]])</f>
        <v>1.5045034722222222E-2</v>
      </c>
      <c r="Q85" s="30">
        <f>SUM(laps_times[[#This Row],[43]:[48]])</f>
        <v>1.5351157407407407E-2</v>
      </c>
      <c r="R85" s="30">
        <f>SUM(laps_times[[#This Row],[49]:[54]])</f>
        <v>1.6123981481481482E-2</v>
      </c>
      <c r="S85" s="30">
        <f>SUM(laps_times[[#This Row],[55]:[60]])</f>
        <v>1.6077858796296297E-2</v>
      </c>
      <c r="T85" s="31">
        <f>SUM(laps_times[[#This Row],[61]:[63]])</f>
        <v>7.2135300925925926E-3</v>
      </c>
      <c r="U85" s="45">
        <f>IF(km4_splits_ranks[[#This Row],[0 - 4 ]]="DNF","DNF",RANK(km4_splits_ranks[[#This Row],[0 - 4 ]],km4_splits_ranks[0 - 4 ],1))</f>
        <v>110</v>
      </c>
      <c r="V85" s="46">
        <f>IF(km4_splits_ranks[[#This Row],[4 - 8 ]]="DNF","DNF",RANK(km4_splits_ranks[[#This Row],[4 - 8 ]],km4_splits_ranks[4 - 8 ],1))</f>
        <v>110</v>
      </c>
      <c r="W85" s="46">
        <f>IF(km4_splits_ranks[[#This Row],[8 - 12 ]]="DNF","DNF",RANK(km4_splits_ranks[[#This Row],[8 - 12 ]],km4_splits_ranks[8 - 12 ],1))</f>
        <v>97</v>
      </c>
      <c r="X85" s="46">
        <f>IF(km4_splits_ranks[[#This Row],[12 - 16 ]]="DNF","DNF",RANK(km4_splits_ranks[[#This Row],[12 - 16 ]],km4_splits_ranks[12 - 16 ],1))</f>
        <v>96</v>
      </c>
      <c r="Y85" s="46">
        <f>IF(km4_splits_ranks[[#This Row],[16 -20 ]]="DNF","DNF",RANK(km4_splits_ranks[[#This Row],[16 -20 ]],km4_splits_ranks[16 -20 ],1))</f>
        <v>76</v>
      </c>
      <c r="Z85" s="46">
        <f>IF(km4_splits_ranks[[#This Row],[20 - 24 ]]="DNF","DNF",RANK(km4_splits_ranks[[#This Row],[20 - 24 ]],km4_splits_ranks[20 - 24 ],1))</f>
        <v>76</v>
      </c>
      <c r="AA85" s="46">
        <f>IF(km4_splits_ranks[[#This Row],[24 - 28 ]]="DNF","DNF",RANK(km4_splits_ranks[[#This Row],[24 - 28 ]],km4_splits_ranks[24 - 28 ],1))</f>
        <v>73</v>
      </c>
      <c r="AB85" s="46">
        <f>IF(km4_splits_ranks[[#This Row],[28 - 32 ]]="DNF","DNF",RANK(km4_splits_ranks[[#This Row],[28 - 32 ]],km4_splits_ranks[28 - 32 ],1))</f>
        <v>70</v>
      </c>
      <c r="AC85" s="46">
        <f>IF(km4_splits_ranks[[#This Row],[32 - 36 ]]="DNF","DNF",RANK(km4_splits_ranks[[#This Row],[32 - 36 ]],km4_splits_ranks[32 - 36 ],1))</f>
        <v>70</v>
      </c>
      <c r="AD85" s="46">
        <f>IF(km4_splits_ranks[[#This Row],[36 - 40 ]]="DNF","DNF",RANK(km4_splits_ranks[[#This Row],[36 - 40 ]],km4_splits_ranks[36 - 40 ],1))</f>
        <v>66</v>
      </c>
      <c r="AE85" s="47">
        <f>IF(km4_splits_ranks[[#This Row],[40 - 42 ]]="DNF","DNF",RANK(km4_splits_ranks[[#This Row],[40 - 42 ]],km4_splits_ranks[40 - 42 ],1))</f>
        <v>44</v>
      </c>
      <c r="AF85" s="22">
        <f>km4_splits_ranks[[#This Row],[0 - 4 ]]</f>
        <v>1.6875358796296296E-2</v>
      </c>
      <c r="AG85" s="18">
        <f>IF(km4_splits_ranks[[#This Row],[4 - 8 ]]="DNF","DNF",km4_splits_ranks[[#This Row],[4 km]]+km4_splits_ranks[[#This Row],[4 - 8 ]])</f>
        <v>3.3008472222222224E-2</v>
      </c>
      <c r="AH85" s="18">
        <f>IF(km4_splits_ranks[[#This Row],[8 - 12 ]]="DNF","DNF",km4_splits_ranks[[#This Row],[8 km]]+km4_splits_ranks[[#This Row],[8 - 12 ]])</f>
        <v>4.8104432870370376E-2</v>
      </c>
      <c r="AI85" s="18">
        <f>IF(km4_splits_ranks[[#This Row],[12 - 16 ]]="DNF","DNF",km4_splits_ranks[[#This Row],[12 km]]+km4_splits_ranks[[#This Row],[12 - 16 ]])</f>
        <v>6.330746527777778E-2</v>
      </c>
      <c r="AJ85" s="18">
        <f>IF(km4_splits_ranks[[#This Row],[16 -20 ]]="DNF","DNF",km4_splits_ranks[[#This Row],[16 km]]+km4_splits_ranks[[#This Row],[16 -20 ]])</f>
        <v>7.788006944444445E-2</v>
      </c>
      <c r="AK85" s="18">
        <f>IF(km4_splits_ranks[[#This Row],[20 - 24 ]]="DNF","DNF",km4_splits_ranks[[#This Row],[20 km]]+km4_splits_ranks[[#This Row],[20 - 24 ]])</f>
        <v>9.2657870370370377E-2</v>
      </c>
      <c r="AL85" s="18">
        <f>IF(km4_splits_ranks[[#This Row],[24 - 28 ]]="DNF","DNF",km4_splits_ranks[[#This Row],[24 km]]+km4_splits_ranks[[#This Row],[24 - 28 ]])</f>
        <v>0.1077029050925926</v>
      </c>
      <c r="AM85" s="18">
        <f>IF(km4_splits_ranks[[#This Row],[28 - 32 ]]="DNF","DNF",km4_splits_ranks[[#This Row],[28 km]]+km4_splits_ranks[[#This Row],[28 - 32 ]])</f>
        <v>0.12305406250000001</v>
      </c>
      <c r="AN85" s="18">
        <f>IF(km4_splits_ranks[[#This Row],[32 - 36 ]]="DNF","DNF",km4_splits_ranks[[#This Row],[32 km]]+km4_splits_ranks[[#This Row],[32 - 36 ]])</f>
        <v>0.13917804398148148</v>
      </c>
      <c r="AO85" s="18">
        <f>IF(km4_splits_ranks[[#This Row],[36 - 40 ]]="DNF","DNF",km4_splits_ranks[[#This Row],[36 km]]+km4_splits_ranks[[#This Row],[36 - 40 ]])</f>
        <v>0.15525590277777779</v>
      </c>
      <c r="AP85" s="23">
        <f>IF(km4_splits_ranks[[#This Row],[40 - 42 ]]="DNF","DNF",km4_splits_ranks[[#This Row],[40 km]]+km4_splits_ranks[[#This Row],[40 - 42 ]])</f>
        <v>0.16246943287037038</v>
      </c>
      <c r="AQ85" s="48">
        <f>IF(km4_splits_ranks[[#This Row],[4 km]]="DNF","DNF",RANK(km4_splits_ranks[[#This Row],[4 km]],km4_splits_ranks[4 km],1))</f>
        <v>110</v>
      </c>
      <c r="AR85" s="49">
        <f>IF(km4_splits_ranks[[#This Row],[8 km]]="DNF","DNF",RANK(km4_splits_ranks[[#This Row],[8 km]],km4_splits_ranks[8 km],1))</f>
        <v>111</v>
      </c>
      <c r="AS85" s="49">
        <f>IF(km4_splits_ranks[[#This Row],[12 km]]="DNF","DNF",RANK(km4_splits_ranks[[#This Row],[12 km]],km4_splits_ranks[12 km],1))</f>
        <v>108</v>
      </c>
      <c r="AT85" s="49">
        <f>IF(km4_splits_ranks[[#This Row],[16 km]]="DNF","DNF",RANK(km4_splits_ranks[[#This Row],[16 km]],km4_splits_ranks[16 km],1))</f>
        <v>106</v>
      </c>
      <c r="AU85" s="49">
        <f>IF(km4_splits_ranks[[#This Row],[20 km]]="DNF","DNF",RANK(km4_splits_ranks[[#This Row],[20 km]],km4_splits_ranks[20 km],1))</f>
        <v>103</v>
      </c>
      <c r="AV85" s="49">
        <f>IF(km4_splits_ranks[[#This Row],[24 km]]="DNF","DNF",RANK(km4_splits_ranks[[#This Row],[24 km]],km4_splits_ranks[24 km],1))</f>
        <v>98</v>
      </c>
      <c r="AW85" s="49">
        <f>IF(km4_splits_ranks[[#This Row],[28 km]]="DNF","DNF",RANK(km4_splits_ranks[[#This Row],[28 km]],km4_splits_ranks[28 km],1))</f>
        <v>96</v>
      </c>
      <c r="AX85" s="49">
        <f>IF(km4_splits_ranks[[#This Row],[32 km]]="DNF","DNF",RANK(km4_splits_ranks[[#This Row],[32 km]],km4_splits_ranks[32 km],1))</f>
        <v>91</v>
      </c>
      <c r="AY85" s="49">
        <f>IF(km4_splits_ranks[[#This Row],[36 km]]="DNF","DNF",RANK(km4_splits_ranks[[#This Row],[36 km]],km4_splits_ranks[36 km],1))</f>
        <v>88</v>
      </c>
      <c r="AZ85" s="49">
        <f>IF(km4_splits_ranks[[#This Row],[40 km]]="DNF","DNF",RANK(km4_splits_ranks[[#This Row],[40 km]],km4_splits_ranks[40 km],1))</f>
        <v>83</v>
      </c>
      <c r="BA85" s="49">
        <f>IF(km4_splits_ranks[[#This Row],[42 km]]="DNF","DNF",RANK(km4_splits_ranks[[#This Row],[42 km]],km4_splits_ranks[42 km],1))</f>
        <v>80</v>
      </c>
    </row>
    <row r="86" spans="2:53" x14ac:dyDescent="0.2">
      <c r="B86" s="4">
        <f>laps_times[[#This Row],[poř]]</f>
        <v>81</v>
      </c>
      <c r="C86" s="1">
        <f>laps_times[[#This Row],[s.č.]]</f>
        <v>90</v>
      </c>
      <c r="D86" s="1" t="str">
        <f>laps_times[[#This Row],[jméno]]</f>
        <v>Ulma Tomáš</v>
      </c>
      <c r="E86" s="2">
        <f>laps_times[[#This Row],[roč]]</f>
        <v>1964</v>
      </c>
      <c r="F86" s="2" t="str">
        <f>laps_times[[#This Row],[kat]]</f>
        <v>M4</v>
      </c>
      <c r="G86" s="2">
        <f>laps_times[[#This Row],[poř_kat]]</f>
        <v>18</v>
      </c>
      <c r="H86" s="1" t="str">
        <f>IF(ISBLANK(laps_times[[#This Row],[klub]]),"-",laps_times[[#This Row],[klub]])</f>
        <v>-</v>
      </c>
      <c r="I86" s="6">
        <f>laps_times[[#This Row],[celk. čas]]</f>
        <v>0.16262709490740743</v>
      </c>
      <c r="J86" s="29">
        <f>SUM(laps_times[[#This Row],[1]:[6]])</f>
        <v>1.4920011574074073E-2</v>
      </c>
      <c r="K86" s="30">
        <f>SUM(laps_times[[#This Row],[7]:[12]])</f>
        <v>1.4481157407407406E-2</v>
      </c>
      <c r="L86" s="30">
        <f>SUM(laps_times[[#This Row],[13]:[18]])</f>
        <v>1.4553043981481481E-2</v>
      </c>
      <c r="M86" s="30">
        <f>SUM(laps_times[[#This Row],[19]:[24]])</f>
        <v>1.4710335648148148E-2</v>
      </c>
      <c r="N86" s="30">
        <f>SUM(laps_times[[#This Row],[25]:[30]])</f>
        <v>1.5196909722222223E-2</v>
      </c>
      <c r="O86" s="30">
        <f>SUM(laps_times[[#This Row],[31]:[36]])</f>
        <v>1.6217002314814814E-2</v>
      </c>
      <c r="P86" s="30">
        <f>SUM(laps_times[[#This Row],[37]:[42]])</f>
        <v>1.5830347222222221E-2</v>
      </c>
      <c r="Q86" s="30">
        <f>SUM(laps_times[[#This Row],[43]:[48]])</f>
        <v>1.60634375E-2</v>
      </c>
      <c r="R86" s="30">
        <f>SUM(laps_times[[#This Row],[49]:[54]])</f>
        <v>1.6226469907407406E-2</v>
      </c>
      <c r="S86" s="30">
        <f>SUM(laps_times[[#This Row],[55]:[60]])</f>
        <v>1.6331284722222224E-2</v>
      </c>
      <c r="T86" s="31">
        <f>SUM(laps_times[[#This Row],[61]:[63]])</f>
        <v>8.0970949074074088E-3</v>
      </c>
      <c r="U86" s="45">
        <f>IF(km4_splits_ranks[[#This Row],[0 - 4 ]]="DNF","DNF",RANK(km4_splits_ranks[[#This Row],[0 - 4 ]],km4_splits_ranks[0 - 4 ],1))</f>
        <v>86</v>
      </c>
      <c r="V86" s="46">
        <f>IF(km4_splits_ranks[[#This Row],[4 - 8 ]]="DNF","DNF",RANK(km4_splits_ranks[[#This Row],[4 - 8 ]],km4_splits_ranks[4 - 8 ],1))</f>
        <v>88</v>
      </c>
      <c r="W86" s="46">
        <f>IF(km4_splits_ranks[[#This Row],[8 - 12 ]]="DNF","DNF",RANK(km4_splits_ranks[[#This Row],[8 - 12 ]],km4_splits_ranks[8 - 12 ],1))</f>
        <v>86</v>
      </c>
      <c r="X86" s="46">
        <f>IF(km4_splits_ranks[[#This Row],[12 - 16 ]]="DNF","DNF",RANK(km4_splits_ranks[[#This Row],[12 - 16 ]],km4_splits_ranks[12 - 16 ],1))</f>
        <v>86</v>
      </c>
      <c r="Y86" s="46">
        <f>IF(km4_splits_ranks[[#This Row],[16 -20 ]]="DNF","DNF",RANK(km4_splits_ranks[[#This Row],[16 -20 ]],km4_splits_ranks[16 -20 ],1))</f>
        <v>91</v>
      </c>
      <c r="Z86" s="46">
        <f>IF(km4_splits_ranks[[#This Row],[20 - 24 ]]="DNF","DNF",RANK(km4_splits_ranks[[#This Row],[20 - 24 ]],km4_splits_ranks[20 - 24 ],1))</f>
        <v>101</v>
      </c>
      <c r="AA86" s="46">
        <f>IF(km4_splits_ranks[[#This Row],[24 - 28 ]]="DNF","DNF",RANK(km4_splits_ranks[[#This Row],[24 - 28 ]],km4_splits_ranks[24 - 28 ],1))</f>
        <v>91</v>
      </c>
      <c r="AB86" s="46">
        <f>IF(km4_splits_ranks[[#This Row],[28 - 32 ]]="DNF","DNF",RANK(km4_splits_ranks[[#This Row],[28 - 32 ]],km4_splits_ranks[28 - 32 ],1))</f>
        <v>81</v>
      </c>
      <c r="AC86" s="46">
        <f>IF(km4_splits_ranks[[#This Row],[32 - 36 ]]="DNF","DNF",RANK(km4_splits_ranks[[#This Row],[32 - 36 ]],km4_splits_ranks[32 - 36 ],1))</f>
        <v>76</v>
      </c>
      <c r="AD86" s="46">
        <f>IF(km4_splits_ranks[[#This Row],[36 - 40 ]]="DNF","DNF",RANK(km4_splits_ranks[[#This Row],[36 - 40 ]],km4_splits_ranks[36 - 40 ],1))</f>
        <v>70</v>
      </c>
      <c r="AE86" s="47">
        <f>IF(km4_splits_ranks[[#This Row],[40 - 42 ]]="DNF","DNF",RANK(km4_splits_ranks[[#This Row],[40 - 42 ]],km4_splits_ranks[40 - 42 ],1))</f>
        <v>79</v>
      </c>
      <c r="AF86" s="22">
        <f>km4_splits_ranks[[#This Row],[0 - 4 ]]</f>
        <v>1.4920011574074073E-2</v>
      </c>
      <c r="AG86" s="18">
        <f>IF(km4_splits_ranks[[#This Row],[4 - 8 ]]="DNF","DNF",km4_splits_ranks[[#This Row],[4 km]]+km4_splits_ranks[[#This Row],[4 - 8 ]])</f>
        <v>2.9401168981481478E-2</v>
      </c>
      <c r="AH86" s="18">
        <f>IF(km4_splits_ranks[[#This Row],[8 - 12 ]]="DNF","DNF",km4_splits_ranks[[#This Row],[8 km]]+km4_splits_ranks[[#This Row],[8 - 12 ]])</f>
        <v>4.3954212962962959E-2</v>
      </c>
      <c r="AI86" s="18">
        <f>IF(km4_splits_ranks[[#This Row],[12 - 16 ]]="DNF","DNF",km4_splits_ranks[[#This Row],[12 km]]+km4_splits_ranks[[#This Row],[12 - 16 ]])</f>
        <v>5.8664548611111103E-2</v>
      </c>
      <c r="AJ86" s="18">
        <f>IF(km4_splits_ranks[[#This Row],[16 -20 ]]="DNF","DNF",km4_splits_ranks[[#This Row],[16 km]]+km4_splits_ranks[[#This Row],[16 -20 ]])</f>
        <v>7.3861458333333324E-2</v>
      </c>
      <c r="AK86" s="18">
        <f>IF(km4_splits_ranks[[#This Row],[20 - 24 ]]="DNF","DNF",km4_splits_ranks[[#This Row],[20 km]]+km4_splits_ranks[[#This Row],[20 - 24 ]])</f>
        <v>9.0078460648148145E-2</v>
      </c>
      <c r="AL86" s="18">
        <f>IF(km4_splits_ranks[[#This Row],[24 - 28 ]]="DNF","DNF",km4_splits_ranks[[#This Row],[24 km]]+km4_splits_ranks[[#This Row],[24 - 28 ]])</f>
        <v>0.10590880787037037</v>
      </c>
      <c r="AM86" s="18">
        <f>IF(km4_splits_ranks[[#This Row],[28 - 32 ]]="DNF","DNF",km4_splits_ranks[[#This Row],[28 km]]+km4_splits_ranks[[#This Row],[28 - 32 ]])</f>
        <v>0.12197224537037037</v>
      </c>
      <c r="AN86" s="18">
        <f>IF(km4_splits_ranks[[#This Row],[32 - 36 ]]="DNF","DNF",km4_splits_ranks[[#This Row],[32 km]]+km4_splits_ranks[[#This Row],[32 - 36 ]])</f>
        <v>0.13819871527777777</v>
      </c>
      <c r="AO86" s="18">
        <f>IF(km4_splits_ranks[[#This Row],[36 - 40 ]]="DNF","DNF",km4_splits_ranks[[#This Row],[36 km]]+km4_splits_ranks[[#This Row],[36 - 40 ]])</f>
        <v>0.15453</v>
      </c>
      <c r="AP86" s="23">
        <f>IF(km4_splits_ranks[[#This Row],[40 - 42 ]]="DNF","DNF",km4_splits_ranks[[#This Row],[40 km]]+km4_splits_ranks[[#This Row],[40 - 42 ]])</f>
        <v>0.1626270949074074</v>
      </c>
      <c r="AQ86" s="48">
        <f>IF(km4_splits_ranks[[#This Row],[4 km]]="DNF","DNF",RANK(km4_splits_ranks[[#This Row],[4 km]],km4_splits_ranks[4 km],1))</f>
        <v>86</v>
      </c>
      <c r="AR86" s="49">
        <f>IF(km4_splits_ranks[[#This Row],[8 km]]="DNF","DNF",RANK(km4_splits_ranks[[#This Row],[8 km]],km4_splits_ranks[8 km],1))</f>
        <v>88</v>
      </c>
      <c r="AS86" s="49">
        <f>IF(km4_splits_ranks[[#This Row],[12 km]]="DNF","DNF",RANK(km4_splits_ranks[[#This Row],[12 km]],km4_splits_ranks[12 km],1))</f>
        <v>87</v>
      </c>
      <c r="AT86" s="49">
        <f>IF(km4_splits_ranks[[#This Row],[16 km]]="DNF","DNF",RANK(km4_splits_ranks[[#This Row],[16 km]],km4_splits_ranks[16 km],1))</f>
        <v>86</v>
      </c>
      <c r="AU86" s="49">
        <f>IF(km4_splits_ranks[[#This Row],[20 km]]="DNF","DNF",RANK(km4_splits_ranks[[#This Row],[20 km]],km4_splits_ranks[20 km],1))</f>
        <v>86</v>
      </c>
      <c r="AV86" s="49">
        <f>IF(km4_splits_ranks[[#This Row],[24 km]]="DNF","DNF",RANK(km4_splits_ranks[[#This Row],[24 km]],km4_splits_ranks[24 km],1))</f>
        <v>87</v>
      </c>
      <c r="AW86" s="49">
        <f>IF(km4_splits_ranks[[#This Row],[28 km]]="DNF","DNF",RANK(km4_splits_ranks[[#This Row],[28 km]],km4_splits_ranks[28 km],1))</f>
        <v>88</v>
      </c>
      <c r="AX86" s="49">
        <f>IF(km4_splits_ranks[[#This Row],[32 km]]="DNF","DNF",RANK(km4_splits_ranks[[#This Row],[32 km]],km4_splits_ranks[32 km],1))</f>
        <v>87</v>
      </c>
      <c r="AY86" s="49">
        <f>IF(km4_splits_ranks[[#This Row],[36 km]]="DNF","DNF",RANK(km4_splits_ranks[[#This Row],[36 km]],km4_splits_ranks[36 km],1))</f>
        <v>84</v>
      </c>
      <c r="AZ86" s="49">
        <f>IF(km4_splits_ranks[[#This Row],[40 km]]="DNF","DNF",RANK(km4_splits_ranks[[#This Row],[40 km]],km4_splits_ranks[40 km],1))</f>
        <v>80</v>
      </c>
      <c r="BA86" s="49">
        <f>IF(km4_splits_ranks[[#This Row],[42 km]]="DNF","DNF",RANK(km4_splits_ranks[[#This Row],[42 km]],km4_splits_ranks[42 km],1))</f>
        <v>81</v>
      </c>
    </row>
    <row r="87" spans="2:53" x14ac:dyDescent="0.2">
      <c r="B87" s="4">
        <f>laps_times[[#This Row],[poř]]</f>
        <v>82</v>
      </c>
      <c r="C87" s="1">
        <f>laps_times[[#This Row],[s.č.]]</f>
        <v>41</v>
      </c>
      <c r="D87" s="1" t="str">
        <f>laps_times[[#This Row],[jméno]]</f>
        <v>Hýsková Šárka</v>
      </c>
      <c r="E87" s="2">
        <f>laps_times[[#This Row],[roč]]</f>
        <v>1964</v>
      </c>
      <c r="F87" s="2" t="str">
        <f>laps_times[[#This Row],[kat]]</f>
        <v>Z2</v>
      </c>
      <c r="G87" s="2">
        <f>laps_times[[#This Row],[poř_kat]]</f>
        <v>5</v>
      </c>
      <c r="H87" s="1" t="str">
        <f>IF(ISBLANK(laps_times[[#This Row],[klub]]),"-",laps_times[[#This Row],[klub]])</f>
        <v>Longrun</v>
      </c>
      <c r="I87" s="6">
        <f>laps_times[[#This Row],[celk. čas]]</f>
        <v>0.16306328703703704</v>
      </c>
      <c r="J87" s="29">
        <f>SUM(laps_times[[#This Row],[1]:[6]])</f>
        <v>1.5356840277777778E-2</v>
      </c>
      <c r="K87" s="30">
        <f>SUM(laps_times[[#This Row],[7]:[12]])</f>
        <v>1.4806736111111111E-2</v>
      </c>
      <c r="L87" s="30">
        <f>SUM(laps_times[[#This Row],[13]:[18]])</f>
        <v>1.475148148148148E-2</v>
      </c>
      <c r="M87" s="30">
        <f>SUM(laps_times[[#This Row],[19]:[24]])</f>
        <v>1.4938078703703703E-2</v>
      </c>
      <c r="N87" s="30">
        <f>SUM(laps_times[[#This Row],[25]:[30]])</f>
        <v>1.5262962962962963E-2</v>
      </c>
      <c r="O87" s="30">
        <f>SUM(laps_times[[#This Row],[31]:[36]])</f>
        <v>1.5240243055555557E-2</v>
      </c>
      <c r="P87" s="30">
        <f>SUM(laps_times[[#This Row],[37]:[42]])</f>
        <v>1.574398148148148E-2</v>
      </c>
      <c r="Q87" s="30">
        <f>SUM(laps_times[[#This Row],[43]:[48]])</f>
        <v>1.6178090277777779E-2</v>
      </c>
      <c r="R87" s="30">
        <f>SUM(laps_times[[#This Row],[49]:[54]])</f>
        <v>1.6191493055555554E-2</v>
      </c>
      <c r="S87" s="30">
        <f>SUM(laps_times[[#This Row],[55]:[60]])</f>
        <v>1.644996527777778E-2</v>
      </c>
      <c r="T87" s="31">
        <f>SUM(laps_times[[#This Row],[61]:[63]])</f>
        <v>8.1434143518518513E-3</v>
      </c>
      <c r="U87" s="45">
        <f>IF(km4_splits_ranks[[#This Row],[0 - 4 ]]="DNF","DNF",RANK(km4_splits_ranks[[#This Row],[0 - 4 ]],km4_splits_ranks[0 - 4 ],1))</f>
        <v>93</v>
      </c>
      <c r="V87" s="46">
        <f>IF(km4_splits_ranks[[#This Row],[4 - 8 ]]="DNF","DNF",RANK(km4_splits_ranks[[#This Row],[4 - 8 ]],km4_splits_ranks[4 - 8 ],1))</f>
        <v>93</v>
      </c>
      <c r="W87" s="46">
        <f>IF(km4_splits_ranks[[#This Row],[8 - 12 ]]="DNF","DNF",RANK(km4_splits_ranks[[#This Row],[8 - 12 ]],km4_splits_ranks[8 - 12 ],1))</f>
        <v>92</v>
      </c>
      <c r="X87" s="46">
        <f>IF(km4_splits_ranks[[#This Row],[12 - 16 ]]="DNF","DNF",RANK(km4_splits_ranks[[#This Row],[12 - 16 ]],km4_splits_ranks[12 - 16 ],1))</f>
        <v>92</v>
      </c>
      <c r="Y87" s="46">
        <f>IF(km4_splits_ranks[[#This Row],[16 -20 ]]="DNF","DNF",RANK(km4_splits_ranks[[#This Row],[16 -20 ]],km4_splits_ranks[16 -20 ],1))</f>
        <v>94</v>
      </c>
      <c r="Z87" s="46">
        <f>IF(km4_splits_ranks[[#This Row],[20 - 24 ]]="DNF","DNF",RANK(km4_splits_ranks[[#This Row],[20 - 24 ]],km4_splits_ranks[20 - 24 ],1))</f>
        <v>86</v>
      </c>
      <c r="AA87" s="46">
        <f>IF(km4_splits_ranks[[#This Row],[24 - 28 ]]="DNF","DNF",RANK(km4_splits_ranks[[#This Row],[24 - 28 ]],km4_splits_ranks[24 - 28 ],1))</f>
        <v>89</v>
      </c>
      <c r="AB87" s="46">
        <f>IF(km4_splits_ranks[[#This Row],[28 - 32 ]]="DNF","DNF",RANK(km4_splits_ranks[[#This Row],[28 - 32 ]],km4_splits_ranks[28 - 32 ],1))</f>
        <v>84</v>
      </c>
      <c r="AC87" s="46">
        <f>IF(km4_splits_ranks[[#This Row],[32 - 36 ]]="DNF","DNF",RANK(km4_splits_ranks[[#This Row],[32 - 36 ]],km4_splits_ranks[32 - 36 ],1))</f>
        <v>73</v>
      </c>
      <c r="AD87" s="46">
        <f>IF(km4_splits_ranks[[#This Row],[36 - 40 ]]="DNF","DNF",RANK(km4_splits_ranks[[#This Row],[36 - 40 ]],km4_splits_ranks[36 - 40 ],1))</f>
        <v>73</v>
      </c>
      <c r="AE87" s="47">
        <f>IF(km4_splits_ranks[[#This Row],[40 - 42 ]]="DNF","DNF",RANK(km4_splits_ranks[[#This Row],[40 - 42 ]],km4_splits_ranks[40 - 42 ],1))</f>
        <v>81</v>
      </c>
      <c r="AF87" s="22">
        <f>km4_splits_ranks[[#This Row],[0 - 4 ]]</f>
        <v>1.5356840277777778E-2</v>
      </c>
      <c r="AG87" s="18">
        <f>IF(km4_splits_ranks[[#This Row],[4 - 8 ]]="DNF","DNF",km4_splits_ranks[[#This Row],[4 km]]+km4_splits_ranks[[#This Row],[4 - 8 ]])</f>
        <v>3.0163576388888891E-2</v>
      </c>
      <c r="AH87" s="18">
        <f>IF(km4_splits_ranks[[#This Row],[8 - 12 ]]="DNF","DNF",km4_splits_ranks[[#This Row],[8 km]]+km4_splits_ranks[[#This Row],[8 - 12 ]])</f>
        <v>4.4915057870370367E-2</v>
      </c>
      <c r="AI87" s="18">
        <f>IF(km4_splits_ranks[[#This Row],[12 - 16 ]]="DNF","DNF",km4_splits_ranks[[#This Row],[12 km]]+km4_splits_ranks[[#This Row],[12 - 16 ]])</f>
        <v>5.9853136574074067E-2</v>
      </c>
      <c r="AJ87" s="18">
        <f>IF(km4_splits_ranks[[#This Row],[16 -20 ]]="DNF","DNF",km4_splits_ranks[[#This Row],[16 km]]+km4_splits_ranks[[#This Row],[16 -20 ]])</f>
        <v>7.5116099537037032E-2</v>
      </c>
      <c r="AK87" s="18">
        <f>IF(km4_splits_ranks[[#This Row],[20 - 24 ]]="DNF","DNF",km4_splits_ranks[[#This Row],[20 km]]+km4_splits_ranks[[#This Row],[20 - 24 ]])</f>
        <v>9.0356342592592592E-2</v>
      </c>
      <c r="AL87" s="18">
        <f>IF(km4_splits_ranks[[#This Row],[24 - 28 ]]="DNF","DNF",km4_splits_ranks[[#This Row],[24 km]]+km4_splits_ranks[[#This Row],[24 - 28 ]])</f>
        <v>0.10610032407407408</v>
      </c>
      <c r="AM87" s="18">
        <f>IF(km4_splits_ranks[[#This Row],[28 - 32 ]]="DNF","DNF",km4_splits_ranks[[#This Row],[28 km]]+km4_splits_ranks[[#This Row],[28 - 32 ]])</f>
        <v>0.12227841435185186</v>
      </c>
      <c r="AN87" s="18">
        <f>IF(km4_splits_ranks[[#This Row],[32 - 36 ]]="DNF","DNF",km4_splits_ranks[[#This Row],[32 km]]+km4_splits_ranks[[#This Row],[32 - 36 ]])</f>
        <v>0.13846990740740742</v>
      </c>
      <c r="AO87" s="18">
        <f>IF(km4_splits_ranks[[#This Row],[36 - 40 ]]="DNF","DNF",km4_splits_ranks[[#This Row],[36 km]]+km4_splits_ranks[[#This Row],[36 - 40 ]])</f>
        <v>0.1549198726851852</v>
      </c>
      <c r="AP87" s="23">
        <f>IF(km4_splits_ranks[[#This Row],[40 - 42 ]]="DNF","DNF",km4_splits_ranks[[#This Row],[40 km]]+km4_splits_ranks[[#This Row],[40 - 42 ]])</f>
        <v>0.16306328703703704</v>
      </c>
      <c r="AQ87" s="48">
        <f>IF(km4_splits_ranks[[#This Row],[4 km]]="DNF","DNF",RANK(km4_splits_ranks[[#This Row],[4 km]],km4_splits_ranks[4 km],1))</f>
        <v>93</v>
      </c>
      <c r="AR87" s="49">
        <f>IF(km4_splits_ranks[[#This Row],[8 km]]="DNF","DNF",RANK(km4_splits_ranks[[#This Row],[8 km]],km4_splits_ranks[8 km],1))</f>
        <v>93</v>
      </c>
      <c r="AS87" s="49">
        <f>IF(km4_splits_ranks[[#This Row],[12 km]]="DNF","DNF",RANK(km4_splits_ranks[[#This Row],[12 km]],km4_splits_ranks[12 km],1))</f>
        <v>91</v>
      </c>
      <c r="AT87" s="49">
        <f>IF(km4_splits_ranks[[#This Row],[16 km]]="DNF","DNF",RANK(km4_splits_ranks[[#This Row],[16 km]],km4_splits_ranks[16 km],1))</f>
        <v>91</v>
      </c>
      <c r="AU87" s="49">
        <f>IF(km4_splits_ranks[[#This Row],[20 km]]="DNF","DNF",RANK(km4_splits_ranks[[#This Row],[20 km]],km4_splits_ranks[20 km],1))</f>
        <v>91</v>
      </c>
      <c r="AV87" s="49">
        <f>IF(km4_splits_ranks[[#This Row],[24 km]]="DNF","DNF",RANK(km4_splits_ranks[[#This Row],[24 km]],km4_splits_ranks[24 km],1))</f>
        <v>89</v>
      </c>
      <c r="AW87" s="49">
        <f>IF(km4_splits_ranks[[#This Row],[28 km]]="DNF","DNF",RANK(km4_splits_ranks[[#This Row],[28 km]],km4_splits_ranks[28 km],1))</f>
        <v>89</v>
      </c>
      <c r="AX87" s="49">
        <f>IF(km4_splits_ranks[[#This Row],[32 km]]="DNF","DNF",RANK(km4_splits_ranks[[#This Row],[32 km]],km4_splits_ranks[32 km],1))</f>
        <v>88</v>
      </c>
      <c r="AY87" s="49">
        <f>IF(km4_splits_ranks[[#This Row],[36 km]]="DNF","DNF",RANK(km4_splits_ranks[[#This Row],[36 km]],km4_splits_ranks[36 km],1))</f>
        <v>85</v>
      </c>
      <c r="AZ87" s="49">
        <f>IF(km4_splits_ranks[[#This Row],[40 km]]="DNF","DNF",RANK(km4_splits_ranks[[#This Row],[40 km]],km4_splits_ranks[40 km],1))</f>
        <v>81</v>
      </c>
      <c r="BA87" s="49">
        <f>IF(km4_splits_ranks[[#This Row],[42 km]]="DNF","DNF",RANK(km4_splits_ranks[[#This Row],[42 km]],km4_splits_ranks[42 km],1))</f>
        <v>82</v>
      </c>
    </row>
    <row r="88" spans="2:53" x14ac:dyDescent="0.2">
      <c r="B88" s="4">
        <f>laps_times[[#This Row],[poř]]</f>
        <v>83</v>
      </c>
      <c r="C88" s="1">
        <f>laps_times[[#This Row],[s.č.]]</f>
        <v>48</v>
      </c>
      <c r="D88" s="1" t="str">
        <f>laps_times[[#This Row],[jméno]]</f>
        <v>Dlouhá Kateřina</v>
      </c>
      <c r="E88" s="2">
        <f>laps_times[[#This Row],[roč]]</f>
        <v>1985</v>
      </c>
      <c r="F88" s="2" t="str">
        <f>laps_times[[#This Row],[kat]]</f>
        <v>Z1</v>
      </c>
      <c r="G88" s="2">
        <f>laps_times[[#This Row],[poř_kat]]</f>
        <v>5</v>
      </c>
      <c r="H88" s="1" t="str">
        <f>IF(ISBLANK(laps_times[[#This Row],[klub]]),"-",laps_times[[#This Row],[klub]])</f>
        <v>Maratón klub Kladno</v>
      </c>
      <c r="I88" s="6">
        <f>laps_times[[#This Row],[celk. čas]]</f>
        <v>0.16340885416666667</v>
      </c>
      <c r="J88" s="29">
        <f>SUM(laps_times[[#This Row],[1]:[6]])</f>
        <v>1.6863148148148148E-2</v>
      </c>
      <c r="K88" s="30">
        <f>SUM(laps_times[[#This Row],[7]:[12]])</f>
        <v>1.5599050925925926E-2</v>
      </c>
      <c r="L88" s="30">
        <f>SUM(laps_times[[#This Row],[13]:[18]])</f>
        <v>1.4821701388888889E-2</v>
      </c>
      <c r="M88" s="30">
        <f>SUM(laps_times[[#This Row],[19]:[24]])</f>
        <v>1.4712152777777779E-2</v>
      </c>
      <c r="N88" s="30">
        <f>SUM(laps_times[[#This Row],[25]:[30]])</f>
        <v>1.4665532407407407E-2</v>
      </c>
      <c r="O88" s="30">
        <f>SUM(laps_times[[#This Row],[31]:[36]])</f>
        <v>1.5105509259259259E-2</v>
      </c>
      <c r="P88" s="30">
        <f>SUM(laps_times[[#This Row],[37]:[42]])</f>
        <v>1.5519965277777777E-2</v>
      </c>
      <c r="Q88" s="30">
        <f>SUM(laps_times[[#This Row],[43]:[48]])</f>
        <v>1.5686701388888891E-2</v>
      </c>
      <c r="R88" s="30">
        <f>SUM(laps_times[[#This Row],[49]:[54]])</f>
        <v>1.5938368055555555E-2</v>
      </c>
      <c r="S88" s="30">
        <f>SUM(laps_times[[#This Row],[55]:[60]])</f>
        <v>1.6464675925925928E-2</v>
      </c>
      <c r="T88" s="31">
        <f>SUM(laps_times[[#This Row],[61]:[63]])</f>
        <v>8.0320486111111113E-3</v>
      </c>
      <c r="U88" s="45">
        <f>IF(km4_splits_ranks[[#This Row],[0 - 4 ]]="DNF","DNF",RANK(km4_splits_ranks[[#This Row],[0 - 4 ]],km4_splits_ranks[0 - 4 ],1))</f>
        <v>109</v>
      </c>
      <c r="V88" s="46">
        <f>IF(km4_splits_ranks[[#This Row],[4 - 8 ]]="DNF","DNF",RANK(km4_splits_ranks[[#This Row],[4 - 8 ]],km4_splits_ranks[4 - 8 ],1))</f>
        <v>104</v>
      </c>
      <c r="W88" s="46">
        <f>IF(km4_splits_ranks[[#This Row],[8 - 12 ]]="DNF","DNF",RANK(km4_splits_ranks[[#This Row],[8 - 12 ]],km4_splits_ranks[8 - 12 ],1))</f>
        <v>93</v>
      </c>
      <c r="X88" s="46">
        <f>IF(km4_splits_ranks[[#This Row],[12 - 16 ]]="DNF","DNF",RANK(km4_splits_ranks[[#This Row],[12 - 16 ]],km4_splits_ranks[12 - 16 ],1))</f>
        <v>87</v>
      </c>
      <c r="Y88" s="46">
        <f>IF(km4_splits_ranks[[#This Row],[16 -20 ]]="DNF","DNF",RANK(km4_splits_ranks[[#This Row],[16 -20 ]],km4_splits_ranks[16 -20 ],1))</f>
        <v>79</v>
      </c>
      <c r="Z88" s="46">
        <f>IF(km4_splits_ranks[[#This Row],[20 - 24 ]]="DNF","DNF",RANK(km4_splits_ranks[[#This Row],[20 - 24 ]],km4_splits_ranks[20 - 24 ],1))</f>
        <v>84</v>
      </c>
      <c r="AA88" s="46">
        <f>IF(km4_splits_ranks[[#This Row],[24 - 28 ]]="DNF","DNF",RANK(km4_splits_ranks[[#This Row],[24 - 28 ]],km4_splits_ranks[24 - 28 ],1))</f>
        <v>83</v>
      </c>
      <c r="AB88" s="46">
        <f>IF(km4_splits_ranks[[#This Row],[28 - 32 ]]="DNF","DNF",RANK(km4_splits_ranks[[#This Row],[28 - 32 ]],km4_splits_ranks[28 - 32 ],1))</f>
        <v>74</v>
      </c>
      <c r="AC88" s="46">
        <f>IF(km4_splits_ranks[[#This Row],[32 - 36 ]]="DNF","DNF",RANK(km4_splits_ranks[[#This Row],[32 - 36 ]],km4_splits_ranks[32 - 36 ],1))</f>
        <v>68</v>
      </c>
      <c r="AD88" s="46">
        <f>IF(km4_splits_ranks[[#This Row],[36 - 40 ]]="DNF","DNF",RANK(km4_splits_ranks[[#This Row],[36 - 40 ]],km4_splits_ranks[36 - 40 ],1))</f>
        <v>74</v>
      </c>
      <c r="AE88" s="47">
        <f>IF(km4_splits_ranks[[#This Row],[40 - 42 ]]="DNF","DNF",RANK(km4_splits_ranks[[#This Row],[40 - 42 ]],km4_splits_ranks[40 - 42 ],1))</f>
        <v>75</v>
      </c>
      <c r="AF88" s="22">
        <f>km4_splits_ranks[[#This Row],[0 - 4 ]]</f>
        <v>1.6863148148148148E-2</v>
      </c>
      <c r="AG88" s="18">
        <f>IF(km4_splits_ranks[[#This Row],[4 - 8 ]]="DNF","DNF",km4_splits_ranks[[#This Row],[4 km]]+km4_splits_ranks[[#This Row],[4 - 8 ]])</f>
        <v>3.2462199074074077E-2</v>
      </c>
      <c r="AH88" s="18">
        <f>IF(km4_splits_ranks[[#This Row],[8 - 12 ]]="DNF","DNF",km4_splits_ranks[[#This Row],[8 km]]+km4_splits_ranks[[#This Row],[8 - 12 ]])</f>
        <v>4.7283900462962963E-2</v>
      </c>
      <c r="AI88" s="18">
        <f>IF(km4_splits_ranks[[#This Row],[12 - 16 ]]="DNF","DNF",km4_splits_ranks[[#This Row],[12 km]]+km4_splits_ranks[[#This Row],[12 - 16 ]])</f>
        <v>6.1996053240740742E-2</v>
      </c>
      <c r="AJ88" s="18">
        <f>IF(km4_splits_ranks[[#This Row],[16 -20 ]]="DNF","DNF",km4_splits_ranks[[#This Row],[16 km]]+km4_splits_ranks[[#This Row],[16 -20 ]])</f>
        <v>7.6661585648148151E-2</v>
      </c>
      <c r="AK88" s="18">
        <f>IF(km4_splits_ranks[[#This Row],[20 - 24 ]]="DNF","DNF",km4_splits_ranks[[#This Row],[20 km]]+km4_splits_ranks[[#This Row],[20 - 24 ]])</f>
        <v>9.1767094907407407E-2</v>
      </c>
      <c r="AL88" s="18">
        <f>IF(km4_splits_ranks[[#This Row],[24 - 28 ]]="DNF","DNF",km4_splits_ranks[[#This Row],[24 km]]+km4_splits_ranks[[#This Row],[24 - 28 ]])</f>
        <v>0.10728706018518519</v>
      </c>
      <c r="AM88" s="18">
        <f>IF(km4_splits_ranks[[#This Row],[28 - 32 ]]="DNF","DNF",km4_splits_ranks[[#This Row],[28 km]]+km4_splits_ranks[[#This Row],[28 - 32 ]])</f>
        <v>0.12297376157407408</v>
      </c>
      <c r="AN88" s="18">
        <f>IF(km4_splits_ranks[[#This Row],[32 - 36 ]]="DNF","DNF",km4_splits_ranks[[#This Row],[32 km]]+km4_splits_ranks[[#This Row],[32 - 36 ]])</f>
        <v>0.13891212962962962</v>
      </c>
      <c r="AO88" s="18">
        <f>IF(km4_splits_ranks[[#This Row],[36 - 40 ]]="DNF","DNF",km4_splits_ranks[[#This Row],[36 km]]+km4_splits_ranks[[#This Row],[36 - 40 ]])</f>
        <v>0.15537680555555555</v>
      </c>
      <c r="AP88" s="23">
        <f>IF(km4_splits_ranks[[#This Row],[40 - 42 ]]="DNF","DNF",km4_splits_ranks[[#This Row],[40 km]]+km4_splits_ranks[[#This Row],[40 - 42 ]])</f>
        <v>0.16340885416666667</v>
      </c>
      <c r="AQ88" s="48">
        <f>IF(km4_splits_ranks[[#This Row],[4 km]]="DNF","DNF",RANK(km4_splits_ranks[[#This Row],[4 km]],km4_splits_ranks[4 km],1))</f>
        <v>109</v>
      </c>
      <c r="AR88" s="49">
        <f>IF(km4_splits_ranks[[#This Row],[8 km]]="DNF","DNF",RANK(km4_splits_ranks[[#This Row],[8 km]],km4_splits_ranks[8 km],1))</f>
        <v>107</v>
      </c>
      <c r="AS88" s="49">
        <f>IF(km4_splits_ranks[[#This Row],[12 km]]="DNF","DNF",RANK(km4_splits_ranks[[#This Row],[12 km]],km4_splits_ranks[12 km],1))</f>
        <v>104</v>
      </c>
      <c r="AT88" s="49">
        <f>IF(km4_splits_ranks[[#This Row],[16 km]]="DNF","DNF",RANK(km4_splits_ranks[[#This Row],[16 km]],km4_splits_ranks[16 km],1))</f>
        <v>102</v>
      </c>
      <c r="AU88" s="49">
        <f>IF(km4_splits_ranks[[#This Row],[20 km]]="DNF","DNF",RANK(km4_splits_ranks[[#This Row],[20 km]],km4_splits_ranks[20 km],1))</f>
        <v>96</v>
      </c>
      <c r="AV88" s="49">
        <f>IF(km4_splits_ranks[[#This Row],[24 km]]="DNF","DNF",RANK(km4_splits_ranks[[#This Row],[24 km]],km4_splits_ranks[24 km],1))</f>
        <v>95</v>
      </c>
      <c r="AW88" s="49">
        <f>IF(km4_splits_ranks[[#This Row],[28 km]]="DNF","DNF",RANK(km4_splits_ranks[[#This Row],[28 km]],km4_splits_ranks[28 km],1))</f>
        <v>94</v>
      </c>
      <c r="AX88" s="49">
        <f>IF(km4_splits_ranks[[#This Row],[32 km]]="DNF","DNF",RANK(km4_splits_ranks[[#This Row],[32 km]],km4_splits_ranks[32 km],1))</f>
        <v>90</v>
      </c>
      <c r="AY88" s="49">
        <f>IF(km4_splits_ranks[[#This Row],[36 km]]="DNF","DNF",RANK(km4_splits_ranks[[#This Row],[36 km]],km4_splits_ranks[36 km],1))</f>
        <v>86</v>
      </c>
      <c r="AZ88" s="49">
        <f>IF(km4_splits_ranks[[#This Row],[40 km]]="DNF","DNF",RANK(km4_splits_ranks[[#This Row],[40 km]],km4_splits_ranks[40 km],1))</f>
        <v>84</v>
      </c>
      <c r="BA88" s="49">
        <f>IF(km4_splits_ranks[[#This Row],[42 km]]="DNF","DNF",RANK(km4_splits_ranks[[#This Row],[42 km]],km4_splits_ranks[42 km],1))</f>
        <v>83</v>
      </c>
    </row>
    <row r="89" spans="2:53" x14ac:dyDescent="0.2">
      <c r="B89" s="4">
        <f>laps_times[[#This Row],[poř]]</f>
        <v>84</v>
      </c>
      <c r="C89" s="1">
        <f>laps_times[[#This Row],[s.č.]]</f>
        <v>101</v>
      </c>
      <c r="D89" s="1" t="str">
        <f>laps_times[[#This Row],[jméno]]</f>
        <v>Houska David</v>
      </c>
      <c r="E89" s="2">
        <f>laps_times[[#This Row],[roč]]</f>
        <v>1973</v>
      </c>
      <c r="F89" s="2" t="str">
        <f>laps_times[[#This Row],[kat]]</f>
        <v>M3</v>
      </c>
      <c r="G89" s="2">
        <f>laps_times[[#This Row],[poř_kat]]</f>
        <v>30</v>
      </c>
      <c r="H89" s="1" t="str">
        <f>IF(ISBLANK(laps_times[[#This Row],[klub]]),"-",laps_times[[#This Row],[klub]])</f>
        <v>SC Algund</v>
      </c>
      <c r="I89" s="6">
        <f>laps_times[[#This Row],[celk. čas]]</f>
        <v>0.16353648148148148</v>
      </c>
      <c r="J89" s="29">
        <f>SUM(laps_times[[#This Row],[1]:[6]])</f>
        <v>1.4851979166666664E-2</v>
      </c>
      <c r="K89" s="30">
        <f>SUM(laps_times[[#This Row],[7]:[12]])</f>
        <v>1.4615393518518519E-2</v>
      </c>
      <c r="L89" s="30">
        <f>SUM(laps_times[[#This Row],[13]:[18]])</f>
        <v>1.4575567129629629E-2</v>
      </c>
      <c r="M89" s="30">
        <f>SUM(laps_times[[#This Row],[19]:[24]])</f>
        <v>1.7223171296296295E-2</v>
      </c>
      <c r="N89" s="30">
        <f>SUM(laps_times[[#This Row],[25]:[30]])</f>
        <v>1.5386377314814816E-2</v>
      </c>
      <c r="O89" s="30">
        <f>SUM(laps_times[[#This Row],[31]:[36]])</f>
        <v>1.4776377314814817E-2</v>
      </c>
      <c r="P89" s="30">
        <f>SUM(laps_times[[#This Row],[37]:[42]])</f>
        <v>1.5492962962962962E-2</v>
      </c>
      <c r="Q89" s="30">
        <f>SUM(laps_times[[#This Row],[43]:[48]])</f>
        <v>1.6157025462962962E-2</v>
      </c>
      <c r="R89" s="30">
        <f>SUM(laps_times[[#This Row],[49]:[54]])</f>
        <v>1.6215057870370371E-2</v>
      </c>
      <c r="S89" s="30">
        <f>SUM(laps_times[[#This Row],[55]:[60]])</f>
        <v>1.6241678240740742E-2</v>
      </c>
      <c r="T89" s="31">
        <f>SUM(laps_times[[#This Row],[61]:[63]])</f>
        <v>8.0008912037037028E-3</v>
      </c>
      <c r="U89" s="45">
        <f>IF(km4_splits_ranks[[#This Row],[0 - 4 ]]="DNF","DNF",RANK(km4_splits_ranks[[#This Row],[0 - 4 ]],km4_splits_ranks[0 - 4 ],1))</f>
        <v>84</v>
      </c>
      <c r="V89" s="46">
        <f>IF(km4_splits_ranks[[#This Row],[4 - 8 ]]="DNF","DNF",RANK(km4_splits_ranks[[#This Row],[4 - 8 ]],km4_splits_ranks[4 - 8 ],1))</f>
        <v>90</v>
      </c>
      <c r="W89" s="46">
        <f>IF(km4_splits_ranks[[#This Row],[8 - 12 ]]="DNF","DNF",RANK(km4_splits_ranks[[#This Row],[8 - 12 ]],km4_splits_ranks[8 - 12 ],1))</f>
        <v>87</v>
      </c>
      <c r="X89" s="46">
        <f>IF(km4_splits_ranks[[#This Row],[12 - 16 ]]="DNF","DNF",RANK(km4_splits_ranks[[#This Row],[12 - 16 ]],km4_splits_ranks[12 - 16 ],1))</f>
        <v>113</v>
      </c>
      <c r="Y89" s="46">
        <f>IF(km4_splits_ranks[[#This Row],[16 -20 ]]="DNF","DNF",RANK(km4_splits_ranks[[#This Row],[16 -20 ]],km4_splits_ranks[16 -20 ],1))</f>
        <v>96</v>
      </c>
      <c r="Z89" s="46">
        <f>IF(km4_splits_ranks[[#This Row],[20 - 24 ]]="DNF","DNF",RANK(km4_splits_ranks[[#This Row],[20 - 24 ]],km4_splits_ranks[20 - 24 ],1))</f>
        <v>75</v>
      </c>
      <c r="AA89" s="46">
        <f>IF(km4_splits_ranks[[#This Row],[24 - 28 ]]="DNF","DNF",RANK(km4_splits_ranks[[#This Row],[24 - 28 ]],km4_splits_ranks[24 - 28 ],1))</f>
        <v>81</v>
      </c>
      <c r="AB89" s="46">
        <f>IF(km4_splits_ranks[[#This Row],[28 - 32 ]]="DNF","DNF",RANK(km4_splits_ranks[[#This Row],[28 - 32 ]],km4_splits_ranks[28 - 32 ],1))</f>
        <v>83</v>
      </c>
      <c r="AC89" s="46">
        <f>IF(km4_splits_ranks[[#This Row],[32 - 36 ]]="DNF","DNF",RANK(km4_splits_ranks[[#This Row],[32 - 36 ]],km4_splits_ranks[32 - 36 ],1))</f>
        <v>74</v>
      </c>
      <c r="AD89" s="46">
        <f>IF(km4_splits_ranks[[#This Row],[36 - 40 ]]="DNF","DNF",RANK(km4_splits_ranks[[#This Row],[36 - 40 ]],km4_splits_ranks[36 - 40 ],1))</f>
        <v>69</v>
      </c>
      <c r="AE89" s="47">
        <f>IF(km4_splits_ranks[[#This Row],[40 - 42 ]]="DNF","DNF",RANK(km4_splits_ranks[[#This Row],[40 - 42 ]],km4_splits_ranks[40 - 42 ],1))</f>
        <v>71</v>
      </c>
      <c r="AF89" s="22">
        <f>km4_splits_ranks[[#This Row],[0 - 4 ]]</f>
        <v>1.4851979166666664E-2</v>
      </c>
      <c r="AG89" s="18">
        <f>IF(km4_splits_ranks[[#This Row],[4 - 8 ]]="DNF","DNF",km4_splits_ranks[[#This Row],[4 km]]+km4_splits_ranks[[#This Row],[4 - 8 ]])</f>
        <v>2.9467372685185185E-2</v>
      </c>
      <c r="AH89" s="18">
        <f>IF(km4_splits_ranks[[#This Row],[8 - 12 ]]="DNF","DNF",km4_splits_ranks[[#This Row],[8 km]]+km4_splits_ranks[[#This Row],[8 - 12 ]])</f>
        <v>4.4042939814814816E-2</v>
      </c>
      <c r="AI89" s="18">
        <f>IF(km4_splits_ranks[[#This Row],[12 - 16 ]]="DNF","DNF",km4_splits_ranks[[#This Row],[12 km]]+km4_splits_ranks[[#This Row],[12 - 16 ]])</f>
        <v>6.1266111111111111E-2</v>
      </c>
      <c r="AJ89" s="18">
        <f>IF(km4_splits_ranks[[#This Row],[16 -20 ]]="DNF","DNF",km4_splits_ranks[[#This Row],[16 km]]+km4_splits_ranks[[#This Row],[16 -20 ]])</f>
        <v>7.6652488425925924E-2</v>
      </c>
      <c r="AK89" s="18">
        <f>IF(km4_splits_ranks[[#This Row],[20 - 24 ]]="DNF","DNF",km4_splits_ranks[[#This Row],[20 km]]+km4_splits_ranks[[#This Row],[20 - 24 ]])</f>
        <v>9.1428865740740745E-2</v>
      </c>
      <c r="AL89" s="18">
        <f>IF(km4_splits_ranks[[#This Row],[24 - 28 ]]="DNF","DNF",km4_splits_ranks[[#This Row],[24 km]]+km4_splits_ranks[[#This Row],[24 - 28 ]])</f>
        <v>0.1069218287037037</v>
      </c>
      <c r="AM89" s="18">
        <f>IF(km4_splits_ranks[[#This Row],[28 - 32 ]]="DNF","DNF",km4_splits_ranks[[#This Row],[28 km]]+km4_splits_ranks[[#This Row],[28 - 32 ]])</f>
        <v>0.12307885416666667</v>
      </c>
      <c r="AN89" s="18">
        <f>IF(km4_splits_ranks[[#This Row],[32 - 36 ]]="DNF","DNF",km4_splits_ranks[[#This Row],[32 km]]+km4_splits_ranks[[#This Row],[32 - 36 ]])</f>
        <v>0.13929391203703703</v>
      </c>
      <c r="AO89" s="18">
        <f>IF(km4_splits_ranks[[#This Row],[36 - 40 ]]="DNF","DNF",km4_splits_ranks[[#This Row],[36 km]]+km4_splits_ranks[[#This Row],[36 - 40 ]])</f>
        <v>0.15553559027777777</v>
      </c>
      <c r="AP89" s="23">
        <f>IF(km4_splits_ranks[[#This Row],[40 - 42 ]]="DNF","DNF",km4_splits_ranks[[#This Row],[40 km]]+km4_splits_ranks[[#This Row],[40 - 42 ]])</f>
        <v>0.16353648148148148</v>
      </c>
      <c r="AQ89" s="48">
        <f>IF(km4_splits_ranks[[#This Row],[4 km]]="DNF","DNF",RANK(km4_splits_ranks[[#This Row],[4 km]],km4_splits_ranks[4 km],1))</f>
        <v>84</v>
      </c>
      <c r="AR89" s="49">
        <f>IF(km4_splits_ranks[[#This Row],[8 km]]="DNF","DNF",RANK(km4_splits_ranks[[#This Row],[8 km]],km4_splits_ranks[8 km],1))</f>
        <v>90</v>
      </c>
      <c r="AS89" s="49">
        <f>IF(km4_splits_ranks[[#This Row],[12 km]]="DNF","DNF",RANK(km4_splits_ranks[[#This Row],[12 km]],km4_splits_ranks[12 km],1))</f>
        <v>88</v>
      </c>
      <c r="AT89" s="49">
        <f>IF(km4_splits_ranks[[#This Row],[16 km]]="DNF","DNF",RANK(km4_splits_ranks[[#This Row],[16 km]],km4_splits_ranks[16 km],1))</f>
        <v>98</v>
      </c>
      <c r="AU89" s="49">
        <f>IF(km4_splits_ranks[[#This Row],[20 km]]="DNF","DNF",RANK(km4_splits_ranks[[#This Row],[20 km]],km4_splits_ranks[20 km],1))</f>
        <v>95</v>
      </c>
      <c r="AV89" s="49">
        <f>IF(km4_splits_ranks[[#This Row],[24 km]]="DNF","DNF",RANK(km4_splits_ranks[[#This Row],[24 km]],km4_splits_ranks[24 km],1))</f>
        <v>93</v>
      </c>
      <c r="AW89" s="49">
        <f>IF(km4_splits_ranks[[#This Row],[28 km]]="DNF","DNF",RANK(km4_splits_ranks[[#This Row],[28 km]],km4_splits_ranks[28 km],1))</f>
        <v>90</v>
      </c>
      <c r="AX89" s="49">
        <f>IF(km4_splits_ranks[[#This Row],[32 km]]="DNF","DNF",RANK(km4_splits_ranks[[#This Row],[32 km]],km4_splits_ranks[32 km],1))</f>
        <v>92</v>
      </c>
      <c r="AY89" s="49">
        <f>IF(km4_splits_ranks[[#This Row],[36 km]]="DNF","DNF",RANK(km4_splits_ranks[[#This Row],[36 km]],km4_splits_ranks[36 km],1))</f>
        <v>90</v>
      </c>
      <c r="AZ89" s="49">
        <f>IF(km4_splits_ranks[[#This Row],[40 km]]="DNF","DNF",RANK(km4_splits_ranks[[#This Row],[40 km]],km4_splits_ranks[40 km],1))</f>
        <v>85</v>
      </c>
      <c r="BA89" s="49">
        <f>IF(km4_splits_ranks[[#This Row],[42 km]]="DNF","DNF",RANK(km4_splits_ranks[[#This Row],[42 km]],km4_splits_ranks[42 km],1))</f>
        <v>84</v>
      </c>
    </row>
    <row r="90" spans="2:53" x14ac:dyDescent="0.2">
      <c r="B90" s="4">
        <f>laps_times[[#This Row],[poř]]</f>
        <v>85</v>
      </c>
      <c r="C90" s="1">
        <f>laps_times[[#This Row],[s.č.]]</f>
        <v>83</v>
      </c>
      <c r="D90" s="1" t="str">
        <f>laps_times[[#This Row],[jméno]]</f>
        <v>Bálek Oldřich</v>
      </c>
      <c r="E90" s="2">
        <f>laps_times[[#This Row],[roč]]</f>
        <v>1972</v>
      </c>
      <c r="F90" s="2" t="str">
        <f>laps_times[[#This Row],[kat]]</f>
        <v>M3</v>
      </c>
      <c r="G90" s="2">
        <f>laps_times[[#This Row],[poř_kat]]</f>
        <v>31</v>
      </c>
      <c r="H90" s="1" t="str">
        <f>IF(ISBLANK(laps_times[[#This Row],[klub]]),"-",laps_times[[#This Row],[klub]])</f>
        <v>-</v>
      </c>
      <c r="I90" s="6">
        <f>laps_times[[#This Row],[celk. čas]]</f>
        <v>0.16369554398148148</v>
      </c>
      <c r="J90" s="29">
        <f>SUM(laps_times[[#This Row],[1]:[6]])</f>
        <v>1.4303159722222226E-2</v>
      </c>
      <c r="K90" s="30">
        <f>SUM(laps_times[[#This Row],[7]:[12]])</f>
        <v>1.3503344907407408E-2</v>
      </c>
      <c r="L90" s="30">
        <f>SUM(laps_times[[#This Row],[13]:[18]])</f>
        <v>1.4050162037037036E-2</v>
      </c>
      <c r="M90" s="30">
        <f>SUM(laps_times[[#This Row],[19]:[24]])</f>
        <v>1.3787569444444443E-2</v>
      </c>
      <c r="N90" s="30">
        <f>SUM(laps_times[[#This Row],[25]:[30]])</f>
        <v>1.5151145833333334E-2</v>
      </c>
      <c r="O90" s="30">
        <f>SUM(laps_times[[#This Row],[31]:[36]])</f>
        <v>1.5846261574074073E-2</v>
      </c>
      <c r="P90" s="30">
        <f>SUM(laps_times[[#This Row],[37]:[42]])</f>
        <v>1.6078738425925925E-2</v>
      </c>
      <c r="Q90" s="30">
        <f>SUM(laps_times[[#This Row],[43]:[48]])</f>
        <v>1.6594513888888888E-2</v>
      </c>
      <c r="R90" s="30">
        <f>SUM(laps_times[[#This Row],[49]:[54]])</f>
        <v>1.7745497685185185E-2</v>
      </c>
      <c r="S90" s="30">
        <f>SUM(laps_times[[#This Row],[55]:[60]])</f>
        <v>1.8191296296296296E-2</v>
      </c>
      <c r="T90" s="31">
        <f>SUM(laps_times[[#This Row],[61]:[63]])</f>
        <v>8.4438541666666672E-3</v>
      </c>
      <c r="U90" s="45">
        <f>IF(km4_splits_ranks[[#This Row],[0 - 4 ]]="DNF","DNF",RANK(km4_splits_ranks[[#This Row],[0 - 4 ]],km4_splits_ranks[0 - 4 ],1))</f>
        <v>61</v>
      </c>
      <c r="V90" s="46">
        <f>IF(km4_splits_ranks[[#This Row],[4 - 8 ]]="DNF","DNF",RANK(km4_splits_ranks[[#This Row],[4 - 8 ]],km4_splits_ranks[4 - 8 ],1))</f>
        <v>59</v>
      </c>
      <c r="W90" s="46">
        <f>IF(km4_splits_ranks[[#This Row],[8 - 12 ]]="DNF","DNF",RANK(km4_splits_ranks[[#This Row],[8 - 12 ]],km4_splits_ranks[8 - 12 ],1))</f>
        <v>71</v>
      </c>
      <c r="X90" s="46">
        <f>IF(km4_splits_ranks[[#This Row],[12 - 16 ]]="DNF","DNF",RANK(km4_splits_ranks[[#This Row],[12 - 16 ]],km4_splits_ranks[12 - 16 ],1))</f>
        <v>61</v>
      </c>
      <c r="Y90" s="46">
        <f>IF(km4_splits_ranks[[#This Row],[16 -20 ]]="DNF","DNF",RANK(km4_splits_ranks[[#This Row],[16 -20 ]],km4_splits_ranks[16 -20 ],1))</f>
        <v>90</v>
      </c>
      <c r="Z90" s="46">
        <f>IF(km4_splits_ranks[[#This Row],[20 - 24 ]]="DNF","DNF",RANK(km4_splits_ranks[[#This Row],[20 - 24 ]],km4_splits_ranks[20 - 24 ],1))</f>
        <v>96</v>
      </c>
      <c r="AA90" s="46">
        <f>IF(km4_splits_ranks[[#This Row],[24 - 28 ]]="DNF","DNF",RANK(km4_splits_ranks[[#This Row],[24 - 28 ]],km4_splits_ranks[24 - 28 ],1))</f>
        <v>94</v>
      </c>
      <c r="AB90" s="46">
        <f>IF(km4_splits_ranks[[#This Row],[28 - 32 ]]="DNF","DNF",RANK(km4_splits_ranks[[#This Row],[28 - 32 ]],km4_splits_ranks[28 - 32 ],1))</f>
        <v>92</v>
      </c>
      <c r="AC90" s="46">
        <f>IF(km4_splits_ranks[[#This Row],[32 - 36 ]]="DNF","DNF",RANK(km4_splits_ranks[[#This Row],[32 - 36 ]],km4_splits_ranks[32 - 36 ],1))</f>
        <v>90</v>
      </c>
      <c r="AD90" s="46">
        <f>IF(km4_splits_ranks[[#This Row],[36 - 40 ]]="DNF","DNF",RANK(km4_splits_ranks[[#This Row],[36 - 40 ]],km4_splits_ranks[36 - 40 ],1))</f>
        <v>91</v>
      </c>
      <c r="AE90" s="47">
        <f>IF(km4_splits_ranks[[#This Row],[40 - 42 ]]="DNF","DNF",RANK(km4_splits_ranks[[#This Row],[40 - 42 ]],km4_splits_ranks[40 - 42 ],1))</f>
        <v>88</v>
      </c>
      <c r="AF90" s="22">
        <f>km4_splits_ranks[[#This Row],[0 - 4 ]]</f>
        <v>1.4303159722222226E-2</v>
      </c>
      <c r="AG90" s="18">
        <f>IF(km4_splits_ranks[[#This Row],[4 - 8 ]]="DNF","DNF",km4_splits_ranks[[#This Row],[4 km]]+km4_splits_ranks[[#This Row],[4 - 8 ]])</f>
        <v>2.7806504629629636E-2</v>
      </c>
      <c r="AH90" s="18">
        <f>IF(km4_splits_ranks[[#This Row],[8 - 12 ]]="DNF","DNF",km4_splits_ranks[[#This Row],[8 km]]+km4_splits_ranks[[#This Row],[8 - 12 ]])</f>
        <v>4.1856666666666674E-2</v>
      </c>
      <c r="AI90" s="18">
        <f>IF(km4_splits_ranks[[#This Row],[12 - 16 ]]="DNF","DNF",km4_splits_ranks[[#This Row],[12 km]]+km4_splits_ranks[[#This Row],[12 - 16 ]])</f>
        <v>5.564423611111112E-2</v>
      </c>
      <c r="AJ90" s="18">
        <f>IF(km4_splits_ranks[[#This Row],[16 -20 ]]="DNF","DNF",km4_splits_ranks[[#This Row],[16 km]]+km4_splits_ranks[[#This Row],[16 -20 ]])</f>
        <v>7.0795381944444458E-2</v>
      </c>
      <c r="AK90" s="18">
        <f>IF(km4_splits_ranks[[#This Row],[20 - 24 ]]="DNF","DNF",km4_splits_ranks[[#This Row],[20 km]]+km4_splits_ranks[[#This Row],[20 - 24 ]])</f>
        <v>8.6641643518518524E-2</v>
      </c>
      <c r="AL90" s="18">
        <f>IF(km4_splits_ranks[[#This Row],[24 - 28 ]]="DNF","DNF",km4_splits_ranks[[#This Row],[24 km]]+km4_splits_ranks[[#This Row],[24 - 28 ]])</f>
        <v>0.10272038194444445</v>
      </c>
      <c r="AM90" s="18">
        <f>IF(km4_splits_ranks[[#This Row],[28 - 32 ]]="DNF","DNF",km4_splits_ranks[[#This Row],[28 km]]+km4_splits_ranks[[#This Row],[28 - 32 ]])</f>
        <v>0.11931489583333334</v>
      </c>
      <c r="AN90" s="18">
        <f>IF(km4_splits_ranks[[#This Row],[32 - 36 ]]="DNF","DNF",km4_splits_ranks[[#This Row],[32 km]]+km4_splits_ranks[[#This Row],[32 - 36 ]])</f>
        <v>0.13706039351851851</v>
      </c>
      <c r="AO90" s="18">
        <f>IF(km4_splits_ranks[[#This Row],[36 - 40 ]]="DNF","DNF",km4_splits_ranks[[#This Row],[36 km]]+km4_splits_ranks[[#This Row],[36 - 40 ]])</f>
        <v>0.1552516898148148</v>
      </c>
      <c r="AP90" s="23">
        <f>IF(km4_splits_ranks[[#This Row],[40 - 42 ]]="DNF","DNF",km4_splits_ranks[[#This Row],[40 km]]+km4_splits_ranks[[#This Row],[40 - 42 ]])</f>
        <v>0.16369554398148145</v>
      </c>
      <c r="AQ90" s="48">
        <f>IF(km4_splits_ranks[[#This Row],[4 km]]="DNF","DNF",RANK(km4_splits_ranks[[#This Row],[4 km]],km4_splits_ranks[4 km],1))</f>
        <v>61</v>
      </c>
      <c r="AR90" s="49">
        <f>IF(km4_splits_ranks[[#This Row],[8 km]]="DNF","DNF",RANK(km4_splits_ranks[[#This Row],[8 km]],km4_splits_ranks[8 km],1))</f>
        <v>62</v>
      </c>
      <c r="AS90" s="49">
        <f>IF(km4_splits_ranks[[#This Row],[12 km]]="DNF","DNF",RANK(km4_splits_ranks[[#This Row],[12 km]],km4_splits_ranks[12 km],1))</f>
        <v>68</v>
      </c>
      <c r="AT90" s="49">
        <f>IF(km4_splits_ranks[[#This Row],[16 km]]="DNF","DNF",RANK(km4_splits_ranks[[#This Row],[16 km]],km4_splits_ranks[16 km],1))</f>
        <v>66</v>
      </c>
      <c r="AU90" s="49">
        <f>IF(km4_splits_ranks[[#This Row],[20 km]]="DNF","DNF",RANK(km4_splits_ranks[[#This Row],[20 km]],km4_splits_ranks[20 km],1))</f>
        <v>72</v>
      </c>
      <c r="AV90" s="49">
        <f>IF(km4_splits_ranks[[#This Row],[24 km]]="DNF","DNF",RANK(km4_splits_ranks[[#This Row],[24 km]],km4_splits_ranks[24 km],1))</f>
        <v>78</v>
      </c>
      <c r="AW90" s="49">
        <f>IF(km4_splits_ranks[[#This Row],[28 km]]="DNF","DNF",RANK(km4_splits_ranks[[#This Row],[28 km]],km4_splits_ranks[28 km],1))</f>
        <v>80</v>
      </c>
      <c r="AX90" s="49">
        <f>IF(km4_splits_ranks[[#This Row],[32 km]]="DNF","DNF",RANK(km4_splits_ranks[[#This Row],[32 km]],km4_splits_ranks[32 km],1))</f>
        <v>80</v>
      </c>
      <c r="AY90" s="49">
        <f>IF(km4_splits_ranks[[#This Row],[36 km]]="DNF","DNF",RANK(km4_splits_ranks[[#This Row],[36 km]],km4_splits_ranks[36 km],1))</f>
        <v>80</v>
      </c>
      <c r="AZ90" s="49">
        <f>IF(km4_splits_ranks[[#This Row],[40 km]]="DNF","DNF",RANK(km4_splits_ranks[[#This Row],[40 km]],km4_splits_ranks[40 km],1))</f>
        <v>82</v>
      </c>
      <c r="BA90" s="49">
        <f>IF(km4_splits_ranks[[#This Row],[42 km]]="DNF","DNF",RANK(km4_splits_ranks[[#This Row],[42 km]],km4_splits_ranks[42 km],1))</f>
        <v>85</v>
      </c>
    </row>
    <row r="91" spans="2:53" x14ac:dyDescent="0.2">
      <c r="B91" s="4">
        <f>laps_times[[#This Row],[poř]]</f>
        <v>86</v>
      </c>
      <c r="C91" s="1">
        <f>laps_times[[#This Row],[s.č.]]</f>
        <v>58</v>
      </c>
      <c r="D91" s="1" t="str">
        <f>laps_times[[#This Row],[jméno]]</f>
        <v>Krumer Miroslav</v>
      </c>
      <c r="E91" s="2">
        <f>laps_times[[#This Row],[roč]]</f>
        <v>1949</v>
      </c>
      <c r="F91" s="2" t="str">
        <f>laps_times[[#This Row],[kat]]</f>
        <v>M5</v>
      </c>
      <c r="G91" s="2">
        <f>laps_times[[#This Row],[poř_kat]]</f>
        <v>4</v>
      </c>
      <c r="H91" s="1" t="str">
        <f>IF(ISBLANK(laps_times[[#This Row],[klub]]),"-",laps_times[[#This Row],[klub]])</f>
        <v>MK Ostrov</v>
      </c>
      <c r="I91" s="6">
        <f>laps_times[[#This Row],[celk. čas]]</f>
        <v>0.16406320601851851</v>
      </c>
      <c r="J91" s="29">
        <f>SUM(laps_times[[#This Row],[1]:[6]])</f>
        <v>1.5422245370370373E-2</v>
      </c>
      <c r="K91" s="30">
        <f>SUM(laps_times[[#This Row],[7]:[12]])</f>
        <v>1.4793240740740742E-2</v>
      </c>
      <c r="L91" s="30">
        <f>SUM(laps_times[[#This Row],[13]:[18]])</f>
        <v>1.5063877314814816E-2</v>
      </c>
      <c r="M91" s="30">
        <f>SUM(laps_times[[#This Row],[19]:[24]])</f>
        <v>1.5561168981481481E-2</v>
      </c>
      <c r="N91" s="30">
        <f>SUM(laps_times[[#This Row],[25]:[30]])</f>
        <v>1.6881030092592595E-2</v>
      </c>
      <c r="O91" s="30">
        <f>SUM(laps_times[[#This Row],[31]:[36]])</f>
        <v>1.5939953703703703E-2</v>
      </c>
      <c r="P91" s="30">
        <f>SUM(laps_times[[#This Row],[37]:[42]])</f>
        <v>1.5756331018518518E-2</v>
      </c>
      <c r="Q91" s="30">
        <f>SUM(laps_times[[#This Row],[43]:[48]])</f>
        <v>1.5221041666666666E-2</v>
      </c>
      <c r="R91" s="30">
        <f>SUM(laps_times[[#This Row],[49]:[54]])</f>
        <v>1.5216527777777778E-2</v>
      </c>
      <c r="S91" s="30">
        <f>SUM(laps_times[[#This Row],[55]:[60]])</f>
        <v>1.6040891203703705E-2</v>
      </c>
      <c r="T91" s="31">
        <f>SUM(laps_times[[#This Row],[61]:[63]])</f>
        <v>8.1668981481481471E-3</v>
      </c>
      <c r="U91" s="45">
        <f>IF(km4_splits_ranks[[#This Row],[0 - 4 ]]="DNF","DNF",RANK(km4_splits_ranks[[#This Row],[0 - 4 ]],km4_splits_ranks[0 - 4 ],1))</f>
        <v>95</v>
      </c>
      <c r="V91" s="46">
        <f>IF(km4_splits_ranks[[#This Row],[4 - 8 ]]="DNF","DNF",RANK(km4_splits_ranks[[#This Row],[4 - 8 ]],km4_splits_ranks[4 - 8 ],1))</f>
        <v>92</v>
      </c>
      <c r="W91" s="46">
        <f>IF(km4_splits_ranks[[#This Row],[8 - 12 ]]="DNF","DNF",RANK(km4_splits_ranks[[#This Row],[8 - 12 ]],km4_splits_ranks[8 - 12 ],1))</f>
        <v>95</v>
      </c>
      <c r="X91" s="46">
        <f>IF(km4_splits_ranks[[#This Row],[12 - 16 ]]="DNF","DNF",RANK(km4_splits_ranks[[#This Row],[12 - 16 ]],km4_splits_ranks[12 - 16 ],1))</f>
        <v>98</v>
      </c>
      <c r="Y91" s="46">
        <f>IF(km4_splits_ranks[[#This Row],[16 -20 ]]="DNF","DNF",RANK(km4_splits_ranks[[#This Row],[16 -20 ]],km4_splits_ranks[16 -20 ],1))</f>
        <v>108</v>
      </c>
      <c r="Z91" s="46">
        <f>IF(km4_splits_ranks[[#This Row],[20 - 24 ]]="DNF","DNF",RANK(km4_splits_ranks[[#This Row],[20 - 24 ]],km4_splits_ranks[20 - 24 ],1))</f>
        <v>97</v>
      </c>
      <c r="AA91" s="46">
        <f>IF(km4_splits_ranks[[#This Row],[24 - 28 ]]="DNF","DNF",RANK(km4_splits_ranks[[#This Row],[24 - 28 ]],km4_splits_ranks[24 - 28 ],1))</f>
        <v>90</v>
      </c>
      <c r="AB91" s="46">
        <f>IF(km4_splits_ranks[[#This Row],[28 - 32 ]]="DNF","DNF",RANK(km4_splits_ranks[[#This Row],[28 - 32 ]],km4_splits_ranks[28 - 32 ],1))</f>
        <v>66</v>
      </c>
      <c r="AC91" s="46">
        <f>IF(km4_splits_ranks[[#This Row],[32 - 36 ]]="DNF","DNF",RANK(km4_splits_ranks[[#This Row],[32 - 36 ]],km4_splits_ranks[32 - 36 ],1))</f>
        <v>56</v>
      </c>
      <c r="AD91" s="46">
        <f>IF(km4_splits_ranks[[#This Row],[36 - 40 ]]="DNF","DNF",RANK(km4_splits_ranks[[#This Row],[36 - 40 ]],km4_splits_ranks[36 - 40 ],1))</f>
        <v>65</v>
      </c>
      <c r="AE91" s="47">
        <f>IF(km4_splits_ranks[[#This Row],[40 - 42 ]]="DNF","DNF",RANK(km4_splits_ranks[[#This Row],[40 - 42 ]],km4_splits_ranks[40 - 42 ],1))</f>
        <v>83</v>
      </c>
      <c r="AF91" s="22">
        <f>km4_splits_ranks[[#This Row],[0 - 4 ]]</f>
        <v>1.5422245370370373E-2</v>
      </c>
      <c r="AG91" s="18">
        <f>IF(km4_splits_ranks[[#This Row],[4 - 8 ]]="DNF","DNF",km4_splits_ranks[[#This Row],[4 km]]+km4_splits_ranks[[#This Row],[4 - 8 ]])</f>
        <v>3.0215486111111113E-2</v>
      </c>
      <c r="AH91" s="18">
        <f>IF(km4_splits_ranks[[#This Row],[8 - 12 ]]="DNF","DNF",km4_splits_ranks[[#This Row],[8 km]]+km4_splits_ranks[[#This Row],[8 - 12 ]])</f>
        <v>4.5279363425925929E-2</v>
      </c>
      <c r="AI91" s="18">
        <f>IF(km4_splits_ranks[[#This Row],[12 - 16 ]]="DNF","DNF",km4_splits_ranks[[#This Row],[12 km]]+km4_splits_ranks[[#This Row],[12 - 16 ]])</f>
        <v>6.0840532407407409E-2</v>
      </c>
      <c r="AJ91" s="18">
        <f>IF(km4_splits_ranks[[#This Row],[16 -20 ]]="DNF","DNF",km4_splits_ranks[[#This Row],[16 km]]+km4_splits_ranks[[#This Row],[16 -20 ]])</f>
        <v>7.7721562500000008E-2</v>
      </c>
      <c r="AK91" s="18">
        <f>IF(km4_splits_ranks[[#This Row],[20 - 24 ]]="DNF","DNF",km4_splits_ranks[[#This Row],[20 km]]+km4_splits_ranks[[#This Row],[20 - 24 ]])</f>
        <v>9.3661516203703707E-2</v>
      </c>
      <c r="AL91" s="18">
        <f>IF(km4_splits_ranks[[#This Row],[24 - 28 ]]="DNF","DNF",km4_splits_ranks[[#This Row],[24 km]]+km4_splits_ranks[[#This Row],[24 - 28 ]])</f>
        <v>0.10941784722222223</v>
      </c>
      <c r="AM91" s="18">
        <f>IF(km4_splits_ranks[[#This Row],[28 - 32 ]]="DNF","DNF",km4_splits_ranks[[#This Row],[28 km]]+km4_splits_ranks[[#This Row],[28 - 32 ]])</f>
        <v>0.1246388888888889</v>
      </c>
      <c r="AN91" s="18">
        <f>IF(km4_splits_ranks[[#This Row],[32 - 36 ]]="DNF","DNF",km4_splits_ranks[[#This Row],[32 km]]+km4_splits_ranks[[#This Row],[32 - 36 ]])</f>
        <v>0.13985541666666668</v>
      </c>
      <c r="AO91" s="18">
        <f>IF(km4_splits_ranks[[#This Row],[36 - 40 ]]="DNF","DNF",km4_splits_ranks[[#This Row],[36 km]]+km4_splits_ranks[[#This Row],[36 - 40 ]])</f>
        <v>0.15589630787037037</v>
      </c>
      <c r="AP91" s="23">
        <f>IF(km4_splits_ranks[[#This Row],[40 - 42 ]]="DNF","DNF",km4_splits_ranks[[#This Row],[40 km]]+km4_splits_ranks[[#This Row],[40 - 42 ]])</f>
        <v>0.16406320601851851</v>
      </c>
      <c r="AQ91" s="48">
        <f>IF(km4_splits_ranks[[#This Row],[4 km]]="DNF","DNF",RANK(km4_splits_ranks[[#This Row],[4 km]],km4_splits_ranks[4 km],1))</f>
        <v>95</v>
      </c>
      <c r="AR91" s="49">
        <f>IF(km4_splits_ranks[[#This Row],[8 km]]="DNF","DNF",RANK(km4_splits_ranks[[#This Row],[8 km]],km4_splits_ranks[8 km],1))</f>
        <v>95</v>
      </c>
      <c r="AS91" s="49">
        <f>IF(km4_splits_ranks[[#This Row],[12 km]]="DNF","DNF",RANK(km4_splits_ranks[[#This Row],[12 km]],km4_splits_ranks[12 km],1))</f>
        <v>95</v>
      </c>
      <c r="AT91" s="49">
        <f>IF(km4_splits_ranks[[#This Row],[16 km]]="DNF","DNF",RANK(km4_splits_ranks[[#This Row],[16 km]],km4_splits_ranks[16 km],1))</f>
        <v>95</v>
      </c>
      <c r="AU91" s="49">
        <f>IF(km4_splits_ranks[[#This Row],[20 km]]="DNF","DNF",RANK(km4_splits_ranks[[#This Row],[20 km]],km4_splits_ranks[20 km],1))</f>
        <v>101</v>
      </c>
      <c r="AV91" s="49">
        <f>IF(km4_splits_ranks[[#This Row],[24 km]]="DNF","DNF",RANK(km4_splits_ranks[[#This Row],[24 km]],km4_splits_ranks[24 km],1))</f>
        <v>99</v>
      </c>
      <c r="AW91" s="49">
        <f>IF(km4_splits_ranks[[#This Row],[28 km]]="DNF","DNF",RANK(km4_splits_ranks[[#This Row],[28 km]],km4_splits_ranks[28 km],1))</f>
        <v>100</v>
      </c>
      <c r="AX91" s="49">
        <f>IF(km4_splits_ranks[[#This Row],[32 km]]="DNF","DNF",RANK(km4_splits_ranks[[#This Row],[32 km]],km4_splits_ranks[32 km],1))</f>
        <v>98</v>
      </c>
      <c r="AY91" s="49">
        <f>IF(km4_splits_ranks[[#This Row],[36 km]]="DNF","DNF",RANK(km4_splits_ranks[[#This Row],[36 km]],km4_splits_ranks[36 km],1))</f>
        <v>92</v>
      </c>
      <c r="AZ91" s="49">
        <f>IF(km4_splits_ranks[[#This Row],[40 km]]="DNF","DNF",RANK(km4_splits_ranks[[#This Row],[40 km]],km4_splits_ranks[40 km],1))</f>
        <v>86</v>
      </c>
      <c r="BA91" s="49">
        <f>IF(km4_splits_ranks[[#This Row],[42 km]]="DNF","DNF",RANK(km4_splits_ranks[[#This Row],[42 km]],km4_splits_ranks[42 km],1))</f>
        <v>86</v>
      </c>
    </row>
    <row r="92" spans="2:53" x14ac:dyDescent="0.2">
      <c r="B92" s="4">
        <f>laps_times[[#This Row],[poř]]</f>
        <v>87</v>
      </c>
      <c r="C92" s="1">
        <f>laps_times[[#This Row],[s.č.]]</f>
        <v>94</v>
      </c>
      <c r="D92" s="1" t="str">
        <f>laps_times[[#This Row],[jméno]]</f>
        <v>Bohuněk Zdeněk</v>
      </c>
      <c r="E92" s="2">
        <f>laps_times[[#This Row],[roč]]</f>
        <v>1960</v>
      </c>
      <c r="F92" s="2" t="str">
        <f>laps_times[[#This Row],[kat]]</f>
        <v>M4</v>
      </c>
      <c r="G92" s="2">
        <f>laps_times[[#This Row],[poř_kat]]</f>
        <v>19</v>
      </c>
      <c r="H92" s="1" t="str">
        <f>IF(ISBLANK(laps_times[[#This Row],[klub]]),"-",laps_times[[#This Row],[klub]])</f>
        <v>O5 BK Furča Košice</v>
      </c>
      <c r="I92" s="6">
        <f>laps_times[[#This Row],[celk. čas]]</f>
        <v>0.16447212962962962</v>
      </c>
      <c r="J92" s="29">
        <f>SUM(laps_times[[#This Row],[1]:[6]])</f>
        <v>1.6181284722222224E-2</v>
      </c>
      <c r="K92" s="30">
        <f>SUM(laps_times[[#This Row],[7]:[12]])</f>
        <v>1.5097800925925924E-2</v>
      </c>
      <c r="L92" s="30">
        <f>SUM(laps_times[[#This Row],[13]:[18]])</f>
        <v>1.5083668981481483E-2</v>
      </c>
      <c r="M92" s="30">
        <f>SUM(laps_times[[#This Row],[19]:[24]])</f>
        <v>1.4899270833333334E-2</v>
      </c>
      <c r="N92" s="30">
        <f>SUM(laps_times[[#This Row],[25]:[30]])</f>
        <v>1.4992858796296296E-2</v>
      </c>
      <c r="O92" s="30">
        <f>SUM(laps_times[[#This Row],[31]:[36]])</f>
        <v>1.5338391203703703E-2</v>
      </c>
      <c r="P92" s="30">
        <f>SUM(laps_times[[#This Row],[37]:[42]])</f>
        <v>1.551392361111111E-2</v>
      </c>
      <c r="Q92" s="30">
        <f>SUM(laps_times[[#This Row],[43]:[48]])</f>
        <v>1.6361608796296296E-2</v>
      </c>
      <c r="R92" s="30">
        <f>SUM(laps_times[[#This Row],[49]:[54]])</f>
        <v>1.6221469907407408E-2</v>
      </c>
      <c r="S92" s="30">
        <f>SUM(laps_times[[#This Row],[55]:[60]])</f>
        <v>1.6536064814814812E-2</v>
      </c>
      <c r="T92" s="31">
        <f>SUM(laps_times[[#This Row],[61]:[63]])</f>
        <v>8.2457870370370358E-3</v>
      </c>
      <c r="U92" s="45">
        <f>IF(km4_splits_ranks[[#This Row],[0 - 4 ]]="DNF","DNF",RANK(km4_splits_ranks[[#This Row],[0 - 4 ]],km4_splits_ranks[0 - 4 ],1))</f>
        <v>105</v>
      </c>
      <c r="V92" s="46">
        <f>IF(km4_splits_ranks[[#This Row],[4 - 8 ]]="DNF","DNF",RANK(km4_splits_ranks[[#This Row],[4 - 8 ]],km4_splits_ranks[4 - 8 ],1))</f>
        <v>100</v>
      </c>
      <c r="W92" s="46">
        <f>IF(km4_splits_ranks[[#This Row],[8 - 12 ]]="DNF","DNF",RANK(km4_splits_ranks[[#This Row],[8 - 12 ]],km4_splits_ranks[8 - 12 ],1))</f>
        <v>96</v>
      </c>
      <c r="X92" s="46">
        <f>IF(km4_splits_ranks[[#This Row],[12 - 16 ]]="DNF","DNF",RANK(km4_splits_ranks[[#This Row],[12 - 16 ]],km4_splits_ranks[12 - 16 ],1))</f>
        <v>91</v>
      </c>
      <c r="Y92" s="46">
        <f>IF(km4_splits_ranks[[#This Row],[16 -20 ]]="DNF","DNF",RANK(km4_splits_ranks[[#This Row],[16 -20 ]],km4_splits_ranks[16 -20 ],1))</f>
        <v>86</v>
      </c>
      <c r="Z92" s="46">
        <f>IF(km4_splits_ranks[[#This Row],[20 - 24 ]]="DNF","DNF",RANK(km4_splits_ranks[[#This Row],[20 - 24 ]],km4_splits_ranks[20 - 24 ],1))</f>
        <v>89</v>
      </c>
      <c r="AA92" s="46">
        <f>IF(km4_splits_ranks[[#This Row],[24 - 28 ]]="DNF","DNF",RANK(km4_splits_ranks[[#This Row],[24 - 28 ]],km4_splits_ranks[24 - 28 ],1))</f>
        <v>82</v>
      </c>
      <c r="AB92" s="46">
        <f>IF(km4_splits_ranks[[#This Row],[28 - 32 ]]="DNF","DNF",RANK(km4_splits_ranks[[#This Row],[28 - 32 ]],km4_splits_ranks[28 - 32 ],1))</f>
        <v>88</v>
      </c>
      <c r="AC92" s="46">
        <f>IF(km4_splits_ranks[[#This Row],[32 - 36 ]]="DNF","DNF",RANK(km4_splits_ranks[[#This Row],[32 - 36 ]],km4_splits_ranks[32 - 36 ],1))</f>
        <v>75</v>
      </c>
      <c r="AD92" s="46">
        <f>IF(km4_splits_ranks[[#This Row],[36 - 40 ]]="DNF","DNF",RANK(km4_splits_ranks[[#This Row],[36 - 40 ]],km4_splits_ranks[36 - 40 ],1))</f>
        <v>75</v>
      </c>
      <c r="AE92" s="47">
        <f>IF(km4_splits_ranks[[#This Row],[40 - 42 ]]="DNF","DNF",RANK(km4_splits_ranks[[#This Row],[40 - 42 ]],km4_splits_ranks[40 - 42 ],1))</f>
        <v>85</v>
      </c>
      <c r="AF92" s="22">
        <f>km4_splits_ranks[[#This Row],[0 - 4 ]]</f>
        <v>1.6181284722222224E-2</v>
      </c>
      <c r="AG92" s="18">
        <f>IF(km4_splits_ranks[[#This Row],[4 - 8 ]]="DNF","DNF",km4_splits_ranks[[#This Row],[4 km]]+km4_splits_ranks[[#This Row],[4 - 8 ]])</f>
        <v>3.1279085648148144E-2</v>
      </c>
      <c r="AH92" s="18">
        <f>IF(km4_splits_ranks[[#This Row],[8 - 12 ]]="DNF","DNF",km4_splits_ranks[[#This Row],[8 km]]+km4_splits_ranks[[#This Row],[8 - 12 ]])</f>
        <v>4.6362754629629625E-2</v>
      </c>
      <c r="AI92" s="18">
        <f>IF(km4_splits_ranks[[#This Row],[12 - 16 ]]="DNF","DNF",km4_splits_ranks[[#This Row],[12 km]]+km4_splits_ranks[[#This Row],[12 - 16 ]])</f>
        <v>6.1262025462962957E-2</v>
      </c>
      <c r="AJ92" s="18">
        <f>IF(km4_splits_ranks[[#This Row],[16 -20 ]]="DNF","DNF",km4_splits_ranks[[#This Row],[16 km]]+km4_splits_ranks[[#This Row],[16 -20 ]])</f>
        <v>7.6254884259259248E-2</v>
      </c>
      <c r="AK92" s="18">
        <f>IF(km4_splits_ranks[[#This Row],[20 - 24 ]]="DNF","DNF",km4_splits_ranks[[#This Row],[20 km]]+km4_splits_ranks[[#This Row],[20 - 24 ]])</f>
        <v>9.1593275462962948E-2</v>
      </c>
      <c r="AL92" s="18">
        <f>IF(km4_splits_ranks[[#This Row],[24 - 28 ]]="DNF","DNF",km4_splits_ranks[[#This Row],[24 km]]+km4_splits_ranks[[#This Row],[24 - 28 ]])</f>
        <v>0.10710719907407405</v>
      </c>
      <c r="AM92" s="18">
        <f>IF(km4_splits_ranks[[#This Row],[28 - 32 ]]="DNF","DNF",km4_splits_ranks[[#This Row],[28 km]]+km4_splits_ranks[[#This Row],[28 - 32 ]])</f>
        <v>0.12346880787037035</v>
      </c>
      <c r="AN92" s="18">
        <f>IF(km4_splits_ranks[[#This Row],[32 - 36 ]]="DNF","DNF",km4_splits_ranks[[#This Row],[32 km]]+km4_splits_ranks[[#This Row],[32 - 36 ]])</f>
        <v>0.13969027777777776</v>
      </c>
      <c r="AO92" s="18">
        <f>IF(km4_splits_ranks[[#This Row],[36 - 40 ]]="DNF","DNF",km4_splits_ranks[[#This Row],[36 km]]+km4_splits_ranks[[#This Row],[36 - 40 ]])</f>
        <v>0.15622634259259258</v>
      </c>
      <c r="AP92" s="23">
        <f>IF(km4_splits_ranks[[#This Row],[40 - 42 ]]="DNF","DNF",km4_splits_ranks[[#This Row],[40 km]]+km4_splits_ranks[[#This Row],[40 - 42 ]])</f>
        <v>0.16447212962962962</v>
      </c>
      <c r="AQ92" s="48">
        <f>IF(km4_splits_ranks[[#This Row],[4 km]]="DNF","DNF",RANK(km4_splits_ranks[[#This Row],[4 km]],km4_splits_ranks[4 km],1))</f>
        <v>105</v>
      </c>
      <c r="AR92" s="49">
        <f>IF(km4_splits_ranks[[#This Row],[8 km]]="DNF","DNF",RANK(km4_splits_ranks[[#This Row],[8 km]],km4_splits_ranks[8 km],1))</f>
        <v>103</v>
      </c>
      <c r="AS92" s="49">
        <f>IF(km4_splits_ranks[[#This Row],[12 km]]="DNF","DNF",RANK(km4_splits_ranks[[#This Row],[12 km]],km4_splits_ranks[12 km],1))</f>
        <v>101</v>
      </c>
      <c r="AT92" s="49">
        <f>IF(km4_splits_ranks[[#This Row],[16 km]]="DNF","DNF",RANK(km4_splits_ranks[[#This Row],[16 km]],km4_splits_ranks[16 km],1))</f>
        <v>97</v>
      </c>
      <c r="AU92" s="49">
        <f>IF(km4_splits_ranks[[#This Row],[20 km]]="DNF","DNF",RANK(km4_splits_ranks[[#This Row],[20 km]],km4_splits_ranks[20 km],1))</f>
        <v>94</v>
      </c>
      <c r="AV92" s="49">
        <f>IF(km4_splits_ranks[[#This Row],[24 km]]="DNF","DNF",RANK(km4_splits_ranks[[#This Row],[24 km]],km4_splits_ranks[24 km],1))</f>
        <v>94</v>
      </c>
      <c r="AW92" s="49">
        <f>IF(km4_splits_ranks[[#This Row],[28 km]]="DNF","DNF",RANK(km4_splits_ranks[[#This Row],[28 km]],km4_splits_ranks[28 km],1))</f>
        <v>92</v>
      </c>
      <c r="AX92" s="49">
        <f>IF(km4_splits_ranks[[#This Row],[32 km]]="DNF","DNF",RANK(km4_splits_ranks[[#This Row],[32 km]],km4_splits_ranks[32 km],1))</f>
        <v>93</v>
      </c>
      <c r="AY92" s="49">
        <f>IF(km4_splits_ranks[[#This Row],[36 km]]="DNF","DNF",RANK(km4_splits_ranks[[#This Row],[36 km]],km4_splits_ranks[36 km],1))</f>
        <v>91</v>
      </c>
      <c r="AZ92" s="49">
        <f>IF(km4_splits_ranks[[#This Row],[40 km]]="DNF","DNF",RANK(km4_splits_ranks[[#This Row],[40 km]],km4_splits_ranks[40 km],1))</f>
        <v>88</v>
      </c>
      <c r="BA92" s="49">
        <f>IF(km4_splits_ranks[[#This Row],[42 km]]="DNF","DNF",RANK(km4_splits_ranks[[#This Row],[42 km]],km4_splits_ranks[42 km],1))</f>
        <v>87</v>
      </c>
    </row>
    <row r="93" spans="2:53" x14ac:dyDescent="0.2">
      <c r="B93" s="4">
        <f>laps_times[[#This Row],[poř]]</f>
        <v>88</v>
      </c>
      <c r="C93" s="1">
        <f>laps_times[[#This Row],[s.č.]]</f>
        <v>63</v>
      </c>
      <c r="D93" s="1" t="str">
        <f>laps_times[[#This Row],[jméno]]</f>
        <v>Černohorský Ondřej</v>
      </c>
      <c r="E93" s="2">
        <f>laps_times[[#This Row],[roč]]</f>
        <v>1984</v>
      </c>
      <c r="F93" s="2" t="str">
        <f>laps_times[[#This Row],[kat]]</f>
        <v>M2</v>
      </c>
      <c r="G93" s="2">
        <f>laps_times[[#This Row],[poř_kat]]</f>
        <v>20</v>
      </c>
      <c r="H93" s="1" t="str">
        <f>IF(ISBLANK(laps_times[[#This Row],[klub]]),"-",laps_times[[#This Row],[klub]])</f>
        <v>MKK</v>
      </c>
      <c r="I93" s="6">
        <f>laps_times[[#This Row],[celk. čas]]</f>
        <v>0.16464758101851854</v>
      </c>
      <c r="J93" s="29">
        <f>SUM(laps_times[[#This Row],[1]:[6]])</f>
        <v>1.3063946759259258E-2</v>
      </c>
      <c r="K93" s="30">
        <f>SUM(laps_times[[#This Row],[7]:[12]])</f>
        <v>1.3165069444444445E-2</v>
      </c>
      <c r="L93" s="30">
        <f>SUM(laps_times[[#This Row],[13]:[18]])</f>
        <v>1.3435555555555555E-2</v>
      </c>
      <c r="M93" s="30">
        <f>SUM(laps_times[[#This Row],[19]:[24]])</f>
        <v>1.3867349537037037E-2</v>
      </c>
      <c r="N93" s="30">
        <f>SUM(laps_times[[#This Row],[25]:[30]])</f>
        <v>1.4644120370370372E-2</v>
      </c>
      <c r="O93" s="30">
        <f>SUM(laps_times[[#This Row],[31]:[36]])</f>
        <v>1.5586215277777775E-2</v>
      </c>
      <c r="P93" s="30">
        <f>SUM(laps_times[[#This Row],[37]:[42]])</f>
        <v>1.6614965277777779E-2</v>
      </c>
      <c r="Q93" s="30">
        <f>SUM(laps_times[[#This Row],[43]:[48]])</f>
        <v>1.7972881944444442E-2</v>
      </c>
      <c r="R93" s="30">
        <f>SUM(laps_times[[#This Row],[49]:[54]])</f>
        <v>1.887273148148148E-2</v>
      </c>
      <c r="S93" s="30">
        <f>SUM(laps_times[[#This Row],[55]:[60]])</f>
        <v>2.0018391203703703E-2</v>
      </c>
      <c r="T93" s="31">
        <f>SUM(laps_times[[#This Row],[61]:[63]])</f>
        <v>7.406354166666667E-3</v>
      </c>
      <c r="U93" s="45">
        <f>IF(km4_splits_ranks[[#This Row],[0 - 4 ]]="DNF","DNF",RANK(km4_splits_ranks[[#This Row],[0 - 4 ]],km4_splits_ranks[0 - 4 ],1))</f>
        <v>32</v>
      </c>
      <c r="V93" s="46">
        <f>IF(km4_splits_ranks[[#This Row],[4 - 8 ]]="DNF","DNF",RANK(km4_splits_ranks[[#This Row],[4 - 8 ]],km4_splits_ranks[4 - 8 ],1))</f>
        <v>46</v>
      </c>
      <c r="W93" s="46">
        <f>IF(km4_splits_ranks[[#This Row],[8 - 12 ]]="DNF","DNF",RANK(km4_splits_ranks[[#This Row],[8 - 12 ]],km4_splits_ranks[8 - 12 ],1))</f>
        <v>55</v>
      </c>
      <c r="X93" s="46">
        <f>IF(km4_splits_ranks[[#This Row],[12 - 16 ]]="DNF","DNF",RANK(km4_splits_ranks[[#This Row],[12 - 16 ]],km4_splits_ranks[12 - 16 ],1))</f>
        <v>64</v>
      </c>
      <c r="Y93" s="46">
        <f>IF(km4_splits_ranks[[#This Row],[16 -20 ]]="DNF","DNF",RANK(km4_splits_ranks[[#This Row],[16 -20 ]],km4_splits_ranks[16 -20 ],1))</f>
        <v>78</v>
      </c>
      <c r="Z93" s="46">
        <f>IF(km4_splits_ranks[[#This Row],[20 - 24 ]]="DNF","DNF",RANK(km4_splits_ranks[[#This Row],[20 - 24 ]],km4_splits_ranks[20 - 24 ],1))</f>
        <v>93</v>
      </c>
      <c r="AA93" s="46">
        <f>IF(km4_splits_ranks[[#This Row],[24 - 28 ]]="DNF","DNF",RANK(km4_splits_ranks[[#This Row],[24 - 28 ]],km4_splits_ranks[24 - 28 ],1))</f>
        <v>100</v>
      </c>
      <c r="AB93" s="46">
        <f>IF(km4_splits_ranks[[#This Row],[28 - 32 ]]="DNF","DNF",RANK(km4_splits_ranks[[#This Row],[28 - 32 ]],km4_splits_ranks[28 - 32 ],1))</f>
        <v>99</v>
      </c>
      <c r="AC93" s="46">
        <f>IF(km4_splits_ranks[[#This Row],[32 - 36 ]]="DNF","DNF",RANK(km4_splits_ranks[[#This Row],[32 - 36 ]],km4_splits_ranks[32 - 36 ],1))</f>
        <v>97</v>
      </c>
      <c r="AD93" s="46">
        <f>IF(km4_splits_ranks[[#This Row],[36 - 40 ]]="DNF","DNF",RANK(km4_splits_ranks[[#This Row],[36 - 40 ]],km4_splits_ranks[36 - 40 ],1))</f>
        <v>100</v>
      </c>
      <c r="AE93" s="47">
        <f>IF(km4_splits_ranks[[#This Row],[40 - 42 ]]="DNF","DNF",RANK(km4_splits_ranks[[#This Row],[40 - 42 ]],km4_splits_ranks[40 - 42 ],1))</f>
        <v>51</v>
      </c>
      <c r="AF93" s="22">
        <f>km4_splits_ranks[[#This Row],[0 - 4 ]]</f>
        <v>1.3063946759259258E-2</v>
      </c>
      <c r="AG93" s="18">
        <f>IF(km4_splits_ranks[[#This Row],[4 - 8 ]]="DNF","DNF",km4_splits_ranks[[#This Row],[4 km]]+km4_splits_ranks[[#This Row],[4 - 8 ]])</f>
        <v>2.6229016203703701E-2</v>
      </c>
      <c r="AH93" s="18">
        <f>IF(km4_splits_ranks[[#This Row],[8 - 12 ]]="DNF","DNF",km4_splits_ranks[[#This Row],[8 km]]+km4_splits_ranks[[#This Row],[8 - 12 ]])</f>
        <v>3.9664571759259255E-2</v>
      </c>
      <c r="AI93" s="18">
        <f>IF(km4_splits_ranks[[#This Row],[12 - 16 ]]="DNF","DNF",km4_splits_ranks[[#This Row],[12 km]]+km4_splits_ranks[[#This Row],[12 - 16 ]])</f>
        <v>5.3531921296296289E-2</v>
      </c>
      <c r="AJ93" s="18">
        <f>IF(km4_splits_ranks[[#This Row],[16 -20 ]]="DNF","DNF",km4_splits_ranks[[#This Row],[16 km]]+km4_splits_ranks[[#This Row],[16 -20 ]])</f>
        <v>6.8176041666666659E-2</v>
      </c>
      <c r="AK93" s="18">
        <f>IF(km4_splits_ranks[[#This Row],[20 - 24 ]]="DNF","DNF",km4_splits_ranks[[#This Row],[20 km]]+km4_splits_ranks[[#This Row],[20 - 24 ]])</f>
        <v>8.3762256944444433E-2</v>
      </c>
      <c r="AL93" s="18">
        <f>IF(km4_splits_ranks[[#This Row],[24 - 28 ]]="DNF","DNF",km4_splits_ranks[[#This Row],[24 km]]+km4_splits_ranks[[#This Row],[24 - 28 ]])</f>
        <v>0.10037722222222221</v>
      </c>
      <c r="AM93" s="18">
        <f>IF(km4_splits_ranks[[#This Row],[28 - 32 ]]="DNF","DNF",km4_splits_ranks[[#This Row],[28 km]]+km4_splits_ranks[[#This Row],[28 - 32 ]])</f>
        <v>0.11835010416666666</v>
      </c>
      <c r="AN93" s="18">
        <f>IF(km4_splits_ranks[[#This Row],[32 - 36 ]]="DNF","DNF",km4_splits_ranks[[#This Row],[32 km]]+km4_splits_ranks[[#This Row],[32 - 36 ]])</f>
        <v>0.13722283564814813</v>
      </c>
      <c r="AO93" s="18">
        <f>IF(km4_splits_ranks[[#This Row],[36 - 40 ]]="DNF","DNF",km4_splits_ranks[[#This Row],[36 km]]+km4_splits_ranks[[#This Row],[36 - 40 ]])</f>
        <v>0.15724122685185182</v>
      </c>
      <c r="AP93" s="23">
        <f>IF(km4_splits_ranks[[#This Row],[40 - 42 ]]="DNF","DNF",km4_splits_ranks[[#This Row],[40 km]]+km4_splits_ranks[[#This Row],[40 - 42 ]])</f>
        <v>0.16464758101851848</v>
      </c>
      <c r="AQ93" s="48">
        <f>IF(km4_splits_ranks[[#This Row],[4 km]]="DNF","DNF",RANK(km4_splits_ranks[[#This Row],[4 km]],km4_splits_ranks[4 km],1))</f>
        <v>32</v>
      </c>
      <c r="AR93" s="49">
        <f>IF(km4_splits_ranks[[#This Row],[8 km]]="DNF","DNF",RANK(km4_splits_ranks[[#This Row],[8 km]],km4_splits_ranks[8 km],1))</f>
        <v>41</v>
      </c>
      <c r="AS93" s="49">
        <f>IF(km4_splits_ranks[[#This Row],[12 km]]="DNF","DNF",RANK(km4_splits_ranks[[#This Row],[12 km]],km4_splits_ranks[12 km],1))</f>
        <v>42</v>
      </c>
      <c r="AT93" s="49">
        <f>IF(km4_splits_ranks[[#This Row],[16 km]]="DNF","DNF",RANK(km4_splits_ranks[[#This Row],[16 km]],km4_splits_ranks[16 km],1))</f>
        <v>45</v>
      </c>
      <c r="AU93" s="49">
        <f>IF(km4_splits_ranks[[#This Row],[20 km]]="DNF","DNF",RANK(km4_splits_ranks[[#This Row],[20 km]],km4_splits_ranks[20 km],1))</f>
        <v>51</v>
      </c>
      <c r="AV93" s="49">
        <f>IF(km4_splits_ranks[[#This Row],[24 km]]="DNF","DNF",RANK(km4_splits_ranks[[#This Row],[24 km]],km4_splits_ranks[24 km],1))</f>
        <v>62</v>
      </c>
      <c r="AW93" s="49">
        <f>IF(km4_splits_ranks[[#This Row],[28 km]]="DNF","DNF",RANK(km4_splits_ranks[[#This Row],[28 km]],km4_splits_ranks[28 km],1))</f>
        <v>70</v>
      </c>
      <c r="AX93" s="49">
        <f>IF(km4_splits_ranks[[#This Row],[32 km]]="DNF","DNF",RANK(km4_splits_ranks[[#This Row],[32 km]],km4_splits_ranks[32 km],1))</f>
        <v>79</v>
      </c>
      <c r="AY93" s="49">
        <f>IF(km4_splits_ranks[[#This Row],[36 km]]="DNF","DNF",RANK(km4_splits_ranks[[#This Row],[36 km]],km4_splits_ranks[36 km],1))</f>
        <v>81</v>
      </c>
      <c r="AZ93" s="49">
        <f>IF(km4_splits_ranks[[#This Row],[40 km]]="DNF","DNF",RANK(km4_splits_ranks[[#This Row],[40 km]],km4_splits_ranks[40 km],1))</f>
        <v>90</v>
      </c>
      <c r="BA93" s="49">
        <f>IF(km4_splits_ranks[[#This Row],[42 km]]="DNF","DNF",RANK(km4_splits_ranks[[#This Row],[42 km]],km4_splits_ranks[42 km],1))</f>
        <v>88</v>
      </c>
    </row>
    <row r="94" spans="2:53" x14ac:dyDescent="0.2">
      <c r="B94" s="4">
        <f>laps_times[[#This Row],[poř]]</f>
        <v>89</v>
      </c>
      <c r="C94" s="1">
        <f>laps_times[[#This Row],[s.č.]]</f>
        <v>126</v>
      </c>
      <c r="D94" s="1" t="str">
        <f>laps_times[[#This Row],[jméno]]</f>
        <v>Kyselý Petr</v>
      </c>
      <c r="E94" s="2">
        <f>laps_times[[#This Row],[roč]]</f>
        <v>1964</v>
      </c>
      <c r="F94" s="2" t="str">
        <f>laps_times[[#This Row],[kat]]</f>
        <v>M4</v>
      </c>
      <c r="G94" s="2">
        <f>laps_times[[#This Row],[poř_kat]]</f>
        <v>20</v>
      </c>
      <c r="H94" s="1" t="str">
        <f>IF(ISBLANK(laps_times[[#This Row],[klub]]),"-",laps_times[[#This Row],[klub]])</f>
        <v>TJ Zduchovice</v>
      </c>
      <c r="I94" s="6">
        <f>laps_times[[#This Row],[celk. čas]]</f>
        <v>0.16491618055555554</v>
      </c>
      <c r="J94" s="29">
        <f>SUM(laps_times[[#This Row],[1]:[6]])</f>
        <v>1.5755347222222223E-2</v>
      </c>
      <c r="K94" s="30">
        <f>SUM(laps_times[[#This Row],[7]:[12]])</f>
        <v>1.513292824074074E-2</v>
      </c>
      <c r="L94" s="30">
        <f>SUM(laps_times[[#This Row],[13]:[18]])</f>
        <v>1.5224328703703705E-2</v>
      </c>
      <c r="M94" s="30">
        <f>SUM(laps_times[[#This Row],[19]:[24]])</f>
        <v>1.5176898148148148E-2</v>
      </c>
      <c r="N94" s="30">
        <f>SUM(laps_times[[#This Row],[25]:[30]])</f>
        <v>1.5585833333333332E-2</v>
      </c>
      <c r="O94" s="30">
        <f>SUM(laps_times[[#This Row],[31]:[36]])</f>
        <v>1.5461296296296296E-2</v>
      </c>
      <c r="P94" s="30">
        <f>SUM(laps_times[[#This Row],[37]:[42]])</f>
        <v>1.5702881944444445E-2</v>
      </c>
      <c r="Q94" s="30">
        <f>SUM(laps_times[[#This Row],[43]:[48]])</f>
        <v>1.6006157407407406E-2</v>
      </c>
      <c r="R94" s="30">
        <f>SUM(laps_times[[#This Row],[49]:[54]])</f>
        <v>1.6476967592592595E-2</v>
      </c>
      <c r="S94" s="30">
        <f>SUM(laps_times[[#This Row],[55]:[60]])</f>
        <v>1.6673356481481483E-2</v>
      </c>
      <c r="T94" s="31">
        <f>SUM(laps_times[[#This Row],[61]:[63]])</f>
        <v>7.7201851851851858E-3</v>
      </c>
      <c r="U94" s="45">
        <f>IF(km4_splits_ranks[[#This Row],[0 - 4 ]]="DNF","DNF",RANK(km4_splits_ranks[[#This Row],[0 - 4 ]],km4_splits_ranks[0 - 4 ],1))</f>
        <v>100</v>
      </c>
      <c r="V94" s="46">
        <f>IF(km4_splits_ranks[[#This Row],[4 - 8 ]]="DNF","DNF",RANK(km4_splits_ranks[[#This Row],[4 - 8 ]],km4_splits_ranks[4 - 8 ],1))</f>
        <v>102</v>
      </c>
      <c r="W94" s="46">
        <f>IF(km4_splits_ranks[[#This Row],[8 - 12 ]]="DNF","DNF",RANK(km4_splits_ranks[[#This Row],[8 - 12 ]],km4_splits_ranks[8 - 12 ],1))</f>
        <v>102</v>
      </c>
      <c r="X94" s="46">
        <f>IF(km4_splits_ranks[[#This Row],[12 - 16 ]]="DNF","DNF",RANK(km4_splits_ranks[[#This Row],[12 - 16 ]],km4_splits_ranks[12 - 16 ],1))</f>
        <v>95</v>
      </c>
      <c r="Y94" s="46">
        <f>IF(km4_splits_ranks[[#This Row],[16 -20 ]]="DNF","DNF",RANK(km4_splits_ranks[[#This Row],[16 -20 ]],km4_splits_ranks[16 -20 ],1))</f>
        <v>99</v>
      </c>
      <c r="Z94" s="46">
        <f>IF(km4_splits_ranks[[#This Row],[20 - 24 ]]="DNF","DNF",RANK(km4_splits_ranks[[#This Row],[20 - 24 ]],km4_splits_ranks[20 - 24 ],1))</f>
        <v>91</v>
      </c>
      <c r="AA94" s="46">
        <f>IF(km4_splits_ranks[[#This Row],[24 - 28 ]]="DNF","DNF",RANK(km4_splits_ranks[[#This Row],[24 - 28 ]],km4_splits_ranks[24 - 28 ],1))</f>
        <v>87</v>
      </c>
      <c r="AB94" s="46">
        <f>IF(km4_splits_ranks[[#This Row],[28 - 32 ]]="DNF","DNF",RANK(km4_splits_ranks[[#This Row],[28 - 32 ]],km4_splits_ranks[28 - 32 ],1))</f>
        <v>80</v>
      </c>
      <c r="AC94" s="46">
        <f>IF(km4_splits_ranks[[#This Row],[32 - 36 ]]="DNF","DNF",RANK(km4_splits_ranks[[#This Row],[32 - 36 ]],km4_splits_ranks[32 - 36 ],1))</f>
        <v>81</v>
      </c>
      <c r="AD94" s="46">
        <f>IF(km4_splits_ranks[[#This Row],[36 - 40 ]]="DNF","DNF",RANK(km4_splits_ranks[[#This Row],[36 - 40 ]],km4_splits_ranks[36 - 40 ],1))</f>
        <v>80</v>
      </c>
      <c r="AE94" s="47">
        <f>IF(km4_splits_ranks[[#This Row],[40 - 42 ]]="DNF","DNF",RANK(km4_splits_ranks[[#This Row],[40 - 42 ]],km4_splits_ranks[40 - 42 ],1))</f>
        <v>63</v>
      </c>
      <c r="AF94" s="22">
        <f>km4_splits_ranks[[#This Row],[0 - 4 ]]</f>
        <v>1.5755347222222223E-2</v>
      </c>
      <c r="AG94" s="18">
        <f>IF(km4_splits_ranks[[#This Row],[4 - 8 ]]="DNF","DNF",km4_splits_ranks[[#This Row],[4 km]]+km4_splits_ranks[[#This Row],[4 - 8 ]])</f>
        <v>3.0888275462962963E-2</v>
      </c>
      <c r="AH94" s="18">
        <f>IF(km4_splits_ranks[[#This Row],[8 - 12 ]]="DNF","DNF",km4_splits_ranks[[#This Row],[8 km]]+km4_splits_ranks[[#This Row],[8 - 12 ]])</f>
        <v>4.6112604166666668E-2</v>
      </c>
      <c r="AI94" s="18">
        <f>IF(km4_splits_ranks[[#This Row],[12 - 16 ]]="DNF","DNF",km4_splits_ranks[[#This Row],[12 km]]+km4_splits_ranks[[#This Row],[12 - 16 ]])</f>
        <v>6.1289502314814816E-2</v>
      </c>
      <c r="AJ94" s="18">
        <f>IF(km4_splits_ranks[[#This Row],[16 -20 ]]="DNF","DNF",km4_splits_ranks[[#This Row],[16 km]]+km4_splits_ranks[[#This Row],[16 -20 ]])</f>
        <v>7.6875335648148149E-2</v>
      </c>
      <c r="AK94" s="18">
        <f>IF(km4_splits_ranks[[#This Row],[20 - 24 ]]="DNF","DNF",km4_splits_ranks[[#This Row],[20 km]]+km4_splits_ranks[[#This Row],[20 - 24 ]])</f>
        <v>9.2336631944444442E-2</v>
      </c>
      <c r="AL94" s="18">
        <f>IF(km4_splits_ranks[[#This Row],[24 - 28 ]]="DNF","DNF",km4_splits_ranks[[#This Row],[24 km]]+km4_splits_ranks[[#This Row],[24 - 28 ]])</f>
        <v>0.10803951388888888</v>
      </c>
      <c r="AM94" s="18">
        <f>IF(km4_splits_ranks[[#This Row],[28 - 32 ]]="DNF","DNF",km4_splits_ranks[[#This Row],[28 km]]+km4_splits_ranks[[#This Row],[28 - 32 ]])</f>
        <v>0.12404567129629629</v>
      </c>
      <c r="AN94" s="18">
        <f>IF(km4_splits_ranks[[#This Row],[32 - 36 ]]="DNF","DNF",km4_splits_ranks[[#This Row],[32 km]]+km4_splits_ranks[[#This Row],[32 - 36 ]])</f>
        <v>0.14052263888888888</v>
      </c>
      <c r="AO94" s="18">
        <f>IF(km4_splits_ranks[[#This Row],[36 - 40 ]]="DNF","DNF",km4_splits_ranks[[#This Row],[36 km]]+km4_splits_ranks[[#This Row],[36 - 40 ]])</f>
        <v>0.15719599537037038</v>
      </c>
      <c r="AP94" s="23">
        <f>IF(km4_splits_ranks[[#This Row],[40 - 42 ]]="DNF","DNF",km4_splits_ranks[[#This Row],[40 km]]+km4_splits_ranks[[#This Row],[40 - 42 ]])</f>
        <v>0.16491618055555557</v>
      </c>
      <c r="AQ94" s="48">
        <f>IF(km4_splits_ranks[[#This Row],[4 km]]="DNF","DNF",RANK(km4_splits_ranks[[#This Row],[4 km]],km4_splits_ranks[4 km],1))</f>
        <v>100</v>
      </c>
      <c r="AR94" s="49">
        <f>IF(km4_splits_ranks[[#This Row],[8 km]]="DNF","DNF",RANK(km4_splits_ranks[[#This Row],[8 km]],km4_splits_ranks[8 km],1))</f>
        <v>100</v>
      </c>
      <c r="AS94" s="49">
        <f>IF(km4_splits_ranks[[#This Row],[12 km]]="DNF","DNF",RANK(km4_splits_ranks[[#This Row],[12 km]],km4_splits_ranks[12 km],1))</f>
        <v>100</v>
      </c>
      <c r="AT94" s="49">
        <f>IF(km4_splits_ranks[[#This Row],[16 km]]="DNF","DNF",RANK(km4_splits_ranks[[#This Row],[16 km]],km4_splits_ranks[16 km],1))</f>
        <v>99</v>
      </c>
      <c r="AU94" s="49">
        <f>IF(km4_splits_ranks[[#This Row],[20 km]]="DNF","DNF",RANK(km4_splits_ranks[[#This Row],[20 km]],km4_splits_ranks[20 km],1))</f>
        <v>97</v>
      </c>
      <c r="AV94" s="49">
        <f>IF(km4_splits_ranks[[#This Row],[24 km]]="DNF","DNF",RANK(km4_splits_ranks[[#This Row],[24 km]],km4_splits_ranks[24 km],1))</f>
        <v>96</v>
      </c>
      <c r="AW94" s="49">
        <f>IF(km4_splits_ranks[[#This Row],[28 km]]="DNF","DNF",RANK(km4_splits_ranks[[#This Row],[28 km]],km4_splits_ranks[28 km],1))</f>
        <v>97</v>
      </c>
      <c r="AX94" s="49">
        <f>IF(km4_splits_ranks[[#This Row],[32 km]]="DNF","DNF",RANK(km4_splits_ranks[[#This Row],[32 km]],km4_splits_ranks[32 km],1))</f>
        <v>94</v>
      </c>
      <c r="AY94" s="49">
        <f>IF(km4_splits_ranks[[#This Row],[36 km]]="DNF","DNF",RANK(km4_splits_ranks[[#This Row],[36 km]],km4_splits_ranks[36 km],1))</f>
        <v>93</v>
      </c>
      <c r="AZ94" s="49">
        <f>IF(km4_splits_ranks[[#This Row],[40 km]]="DNF","DNF",RANK(km4_splits_ranks[[#This Row],[40 km]],km4_splits_ranks[40 km],1))</f>
        <v>89</v>
      </c>
      <c r="BA94" s="49">
        <f>IF(km4_splits_ranks[[#This Row],[42 km]]="DNF","DNF",RANK(km4_splits_ranks[[#This Row],[42 km]],km4_splits_ranks[42 km],1))</f>
        <v>89</v>
      </c>
    </row>
    <row r="95" spans="2:53" x14ac:dyDescent="0.2">
      <c r="B95" s="4">
        <f>laps_times[[#This Row],[poř]]</f>
        <v>90</v>
      </c>
      <c r="C95" s="1">
        <f>laps_times[[#This Row],[s.č.]]</f>
        <v>103</v>
      </c>
      <c r="D95" s="1" t="str">
        <f>laps_times[[#This Row],[jméno]]</f>
        <v>Toman Martin</v>
      </c>
      <c r="E95" s="2">
        <f>laps_times[[#This Row],[roč]]</f>
        <v>1971</v>
      </c>
      <c r="F95" s="2" t="str">
        <f>laps_times[[#This Row],[kat]]</f>
        <v>M3</v>
      </c>
      <c r="G95" s="2">
        <f>laps_times[[#This Row],[poř_kat]]</f>
        <v>32</v>
      </c>
      <c r="H95" s="1" t="str">
        <f>IF(ISBLANK(laps_times[[#This Row],[klub]]),"-",laps_times[[#This Row],[klub]])</f>
        <v>SK Babice</v>
      </c>
      <c r="I95" s="6">
        <f>laps_times[[#This Row],[celk. čas]]</f>
        <v>0.16540555555555556</v>
      </c>
      <c r="J95" s="29">
        <f>SUM(laps_times[[#This Row],[1]:[6]])</f>
        <v>1.7066122685185182E-2</v>
      </c>
      <c r="K95" s="30">
        <f>SUM(laps_times[[#This Row],[7]:[12]])</f>
        <v>1.5546041666666666E-2</v>
      </c>
      <c r="L95" s="30">
        <f>SUM(laps_times[[#This Row],[13]:[18]])</f>
        <v>1.5142210648148148E-2</v>
      </c>
      <c r="M95" s="30">
        <f>SUM(laps_times[[#This Row],[19]:[24]])</f>
        <v>1.5454618055555557E-2</v>
      </c>
      <c r="N95" s="30">
        <f>SUM(laps_times[[#This Row],[25]:[30]])</f>
        <v>1.5303530092592593E-2</v>
      </c>
      <c r="O95" s="30">
        <f>SUM(laps_times[[#This Row],[31]:[36]])</f>
        <v>1.5334907407407406E-2</v>
      </c>
      <c r="P95" s="30">
        <f>SUM(laps_times[[#This Row],[37]:[42]])</f>
        <v>1.5380520833333333E-2</v>
      </c>
      <c r="Q95" s="30">
        <f>SUM(laps_times[[#This Row],[43]:[48]])</f>
        <v>1.645806712962963E-2</v>
      </c>
      <c r="R95" s="30">
        <f>SUM(laps_times[[#This Row],[49]:[54]])</f>
        <v>1.6570046296296298E-2</v>
      </c>
      <c r="S95" s="30">
        <f>SUM(laps_times[[#This Row],[55]:[60]])</f>
        <v>1.5127754629629632E-2</v>
      </c>
      <c r="T95" s="31">
        <f>SUM(laps_times[[#This Row],[61]:[63]])</f>
        <v>8.0217361111111114E-3</v>
      </c>
      <c r="U95" s="45">
        <f>IF(km4_splits_ranks[[#This Row],[0 - 4 ]]="DNF","DNF",RANK(km4_splits_ranks[[#This Row],[0 - 4 ]],km4_splits_ranks[0 - 4 ],1))</f>
        <v>114</v>
      </c>
      <c r="V95" s="46">
        <f>IF(km4_splits_ranks[[#This Row],[4 - 8 ]]="DNF","DNF",RANK(km4_splits_ranks[[#This Row],[4 - 8 ]],km4_splits_ranks[4 - 8 ],1))</f>
        <v>103</v>
      </c>
      <c r="W95" s="46">
        <f>IF(km4_splits_ranks[[#This Row],[8 - 12 ]]="DNF","DNF",RANK(km4_splits_ranks[[#This Row],[8 - 12 ]],km4_splits_ranks[8 - 12 ],1))</f>
        <v>99</v>
      </c>
      <c r="X95" s="46">
        <f>IF(km4_splits_ranks[[#This Row],[12 - 16 ]]="DNF","DNF",RANK(km4_splits_ranks[[#This Row],[12 - 16 ]],km4_splits_ranks[12 - 16 ],1))</f>
        <v>97</v>
      </c>
      <c r="Y95" s="46">
        <f>IF(km4_splits_ranks[[#This Row],[16 -20 ]]="DNF","DNF",RANK(km4_splits_ranks[[#This Row],[16 -20 ]],km4_splits_ranks[16 -20 ],1))</f>
        <v>95</v>
      </c>
      <c r="Z95" s="46">
        <f>IF(km4_splits_ranks[[#This Row],[20 - 24 ]]="DNF","DNF",RANK(km4_splits_ranks[[#This Row],[20 - 24 ]],km4_splits_ranks[20 - 24 ],1))</f>
        <v>88</v>
      </c>
      <c r="AA95" s="46">
        <f>IF(km4_splits_ranks[[#This Row],[24 - 28 ]]="DNF","DNF",RANK(km4_splits_ranks[[#This Row],[24 - 28 ]],km4_splits_ranks[24 - 28 ],1))</f>
        <v>79</v>
      </c>
      <c r="AB95" s="46">
        <f>IF(km4_splits_ranks[[#This Row],[28 - 32 ]]="DNF","DNF",RANK(km4_splits_ranks[[#This Row],[28 - 32 ]],km4_splits_ranks[28 - 32 ],1))</f>
        <v>90</v>
      </c>
      <c r="AC95" s="46">
        <f>IF(km4_splits_ranks[[#This Row],[32 - 36 ]]="DNF","DNF",RANK(km4_splits_ranks[[#This Row],[32 - 36 ]],km4_splits_ranks[32 - 36 ],1))</f>
        <v>83</v>
      </c>
      <c r="AD95" s="46">
        <f>IF(km4_splits_ranks[[#This Row],[36 - 40 ]]="DNF","DNF",RANK(km4_splits_ranks[[#This Row],[36 - 40 ]],km4_splits_ranks[36 - 40 ],1))</f>
        <v>47</v>
      </c>
      <c r="AE95" s="47">
        <f>IF(km4_splits_ranks[[#This Row],[40 - 42 ]]="DNF","DNF",RANK(km4_splits_ranks[[#This Row],[40 - 42 ]],km4_splits_ranks[40 - 42 ],1))</f>
        <v>73</v>
      </c>
      <c r="AF95" s="22">
        <f>km4_splits_ranks[[#This Row],[0 - 4 ]]</f>
        <v>1.7066122685185182E-2</v>
      </c>
      <c r="AG95" s="18">
        <f>IF(km4_splits_ranks[[#This Row],[4 - 8 ]]="DNF","DNF",km4_splits_ranks[[#This Row],[4 km]]+km4_splits_ranks[[#This Row],[4 - 8 ]])</f>
        <v>3.2612164351851852E-2</v>
      </c>
      <c r="AH95" s="18">
        <f>IF(km4_splits_ranks[[#This Row],[8 - 12 ]]="DNF","DNF",km4_splits_ranks[[#This Row],[8 km]]+km4_splits_ranks[[#This Row],[8 - 12 ]])</f>
        <v>4.7754375000000002E-2</v>
      </c>
      <c r="AI95" s="18">
        <f>IF(km4_splits_ranks[[#This Row],[12 - 16 ]]="DNF","DNF",km4_splits_ranks[[#This Row],[12 km]]+km4_splits_ranks[[#This Row],[12 - 16 ]])</f>
        <v>6.3208993055555551E-2</v>
      </c>
      <c r="AJ95" s="18">
        <f>IF(km4_splits_ranks[[#This Row],[16 -20 ]]="DNF","DNF",km4_splits_ranks[[#This Row],[16 km]]+km4_splits_ranks[[#This Row],[16 -20 ]])</f>
        <v>7.8512523148148147E-2</v>
      </c>
      <c r="AK95" s="18">
        <f>IF(km4_splits_ranks[[#This Row],[20 - 24 ]]="DNF","DNF",km4_splits_ranks[[#This Row],[20 km]]+km4_splits_ranks[[#This Row],[20 - 24 ]])</f>
        <v>9.3847430555555555E-2</v>
      </c>
      <c r="AL95" s="18">
        <f>IF(km4_splits_ranks[[#This Row],[24 - 28 ]]="DNF","DNF",km4_splits_ranks[[#This Row],[24 km]]+km4_splits_ranks[[#This Row],[24 - 28 ]])</f>
        <v>0.10922795138888888</v>
      </c>
      <c r="AM95" s="18">
        <f>IF(km4_splits_ranks[[#This Row],[28 - 32 ]]="DNF","DNF",km4_splits_ranks[[#This Row],[28 km]]+km4_splits_ranks[[#This Row],[28 - 32 ]])</f>
        <v>0.12568601851851852</v>
      </c>
      <c r="AN95" s="18">
        <f>IF(km4_splits_ranks[[#This Row],[32 - 36 ]]="DNF","DNF",km4_splits_ranks[[#This Row],[32 km]]+km4_splits_ranks[[#This Row],[32 - 36 ]])</f>
        <v>0.14225606481481481</v>
      </c>
      <c r="AO95" s="18">
        <f>IF(km4_splits_ranks[[#This Row],[36 - 40 ]]="DNF","DNF",km4_splits_ranks[[#This Row],[36 km]]+km4_splits_ranks[[#This Row],[36 - 40 ]])</f>
        <v>0.15738381944444443</v>
      </c>
      <c r="AP95" s="23">
        <f>IF(km4_splits_ranks[[#This Row],[40 - 42 ]]="DNF","DNF",km4_splits_ranks[[#This Row],[40 km]]+km4_splits_ranks[[#This Row],[40 - 42 ]])</f>
        <v>0.16540555555555556</v>
      </c>
      <c r="AQ95" s="48">
        <f>IF(km4_splits_ranks[[#This Row],[4 km]]="DNF","DNF",RANK(km4_splits_ranks[[#This Row],[4 km]],km4_splits_ranks[4 km],1))</f>
        <v>114</v>
      </c>
      <c r="AR95" s="49">
        <f>IF(km4_splits_ranks[[#This Row],[8 km]]="DNF","DNF",RANK(km4_splits_ranks[[#This Row],[8 km]],km4_splits_ranks[8 km],1))</f>
        <v>109</v>
      </c>
      <c r="AS95" s="49">
        <f>IF(km4_splits_ranks[[#This Row],[12 km]]="DNF","DNF",RANK(km4_splits_ranks[[#This Row],[12 km]],km4_splits_ranks[12 km],1))</f>
        <v>106</v>
      </c>
      <c r="AT95" s="49">
        <f>IF(km4_splits_ranks[[#This Row],[16 km]]="DNF","DNF",RANK(km4_splits_ranks[[#This Row],[16 km]],km4_splits_ranks[16 km],1))</f>
        <v>104</v>
      </c>
      <c r="AU95" s="49">
        <f>IF(km4_splits_ranks[[#This Row],[20 km]]="DNF","DNF",RANK(km4_splits_ranks[[#This Row],[20 km]],km4_splits_ranks[20 km],1))</f>
        <v>106</v>
      </c>
      <c r="AV95" s="49">
        <f>IF(km4_splits_ranks[[#This Row],[24 km]]="DNF","DNF",RANK(km4_splits_ranks[[#This Row],[24 km]],km4_splits_ranks[24 km],1))</f>
        <v>102</v>
      </c>
      <c r="AW95" s="49">
        <f>IF(km4_splits_ranks[[#This Row],[28 km]]="DNF","DNF",RANK(km4_splits_ranks[[#This Row],[28 km]],km4_splits_ranks[28 km],1))</f>
        <v>99</v>
      </c>
      <c r="AX95" s="49">
        <f>IF(km4_splits_ranks[[#This Row],[32 km]]="DNF","DNF",RANK(km4_splits_ranks[[#This Row],[32 km]],km4_splits_ranks[32 km],1))</f>
        <v>99</v>
      </c>
      <c r="AY95" s="49">
        <f>IF(km4_splits_ranks[[#This Row],[36 km]]="DNF","DNF",RANK(km4_splits_ranks[[#This Row],[36 km]],km4_splits_ranks[36 km],1))</f>
        <v>96</v>
      </c>
      <c r="AZ95" s="49">
        <f>IF(km4_splits_ranks[[#This Row],[40 km]]="DNF","DNF",RANK(km4_splits_ranks[[#This Row],[40 km]],km4_splits_ranks[40 km],1))</f>
        <v>92</v>
      </c>
      <c r="BA95" s="49">
        <f>IF(km4_splits_ranks[[#This Row],[42 km]]="DNF","DNF",RANK(km4_splits_ranks[[#This Row],[42 km]],km4_splits_ranks[42 km],1))</f>
        <v>90</v>
      </c>
    </row>
    <row r="96" spans="2:53" x14ac:dyDescent="0.2">
      <c r="B96" s="4">
        <f>laps_times[[#This Row],[poř]]</f>
        <v>91</v>
      </c>
      <c r="C96" s="1">
        <f>laps_times[[#This Row],[s.č.]]</f>
        <v>117</v>
      </c>
      <c r="D96" s="1" t="str">
        <f>laps_times[[#This Row],[jméno]]</f>
        <v>Sadílek Václav</v>
      </c>
      <c r="E96" s="2">
        <f>laps_times[[#This Row],[roč]]</f>
        <v>1950</v>
      </c>
      <c r="F96" s="2" t="str">
        <f>laps_times[[#This Row],[kat]]</f>
        <v>M5</v>
      </c>
      <c r="G96" s="2">
        <f>laps_times[[#This Row],[poř_kat]]</f>
        <v>5</v>
      </c>
      <c r="H96" s="1" t="str">
        <f>IF(ISBLANK(laps_times[[#This Row],[klub]]),"-",laps_times[[#This Row],[klub]])</f>
        <v>TJ Albrechtice</v>
      </c>
      <c r="I96" s="6">
        <f>laps_times[[#This Row],[celk. čas]]</f>
        <v>0.16570283564814814</v>
      </c>
      <c r="J96" s="29">
        <f>SUM(laps_times[[#This Row],[1]:[6]])</f>
        <v>1.4973414351851854E-2</v>
      </c>
      <c r="K96" s="30">
        <f>SUM(laps_times[[#This Row],[7]:[12]])</f>
        <v>1.4210983796296296E-2</v>
      </c>
      <c r="L96" s="30">
        <f>SUM(laps_times[[#This Row],[13]:[18]])</f>
        <v>1.4261666666666666E-2</v>
      </c>
      <c r="M96" s="30">
        <f>SUM(laps_times[[#This Row],[19]:[24]])</f>
        <v>1.4242476851851853E-2</v>
      </c>
      <c r="N96" s="30">
        <f>SUM(laps_times[[#This Row],[25]:[30]])</f>
        <v>1.4940011574074074E-2</v>
      </c>
      <c r="O96" s="30">
        <f>SUM(laps_times[[#This Row],[31]:[36]])</f>
        <v>1.5010162037037039E-2</v>
      </c>
      <c r="P96" s="30">
        <f>SUM(laps_times[[#This Row],[37]:[42]])</f>
        <v>1.5696874999999999E-2</v>
      </c>
      <c r="Q96" s="30">
        <f>SUM(laps_times[[#This Row],[43]:[48]])</f>
        <v>1.7337789351851852E-2</v>
      </c>
      <c r="R96" s="30">
        <f>SUM(laps_times[[#This Row],[49]:[54]])</f>
        <v>1.8409618055555556E-2</v>
      </c>
      <c r="S96" s="30">
        <f>SUM(laps_times[[#This Row],[55]:[60]])</f>
        <v>1.8167847222222221E-2</v>
      </c>
      <c r="T96" s="31">
        <f>SUM(laps_times[[#This Row],[61]:[63]])</f>
        <v>8.4519907407407408E-3</v>
      </c>
      <c r="U96" s="45">
        <f>IF(km4_splits_ranks[[#This Row],[0 - 4 ]]="DNF","DNF",RANK(km4_splits_ranks[[#This Row],[0 - 4 ]],km4_splits_ranks[0 - 4 ],1))</f>
        <v>88</v>
      </c>
      <c r="V96" s="46">
        <f>IF(km4_splits_ranks[[#This Row],[4 - 8 ]]="DNF","DNF",RANK(km4_splits_ranks[[#This Row],[4 - 8 ]],km4_splits_ranks[4 - 8 ],1))</f>
        <v>82</v>
      </c>
      <c r="W96" s="46">
        <f>IF(km4_splits_ranks[[#This Row],[8 - 12 ]]="DNF","DNF",RANK(km4_splits_ranks[[#This Row],[8 - 12 ]],km4_splits_ranks[8 - 12 ],1))</f>
        <v>77</v>
      </c>
      <c r="X96" s="46">
        <f>IF(km4_splits_ranks[[#This Row],[12 - 16 ]]="DNF","DNF",RANK(km4_splits_ranks[[#This Row],[12 - 16 ]],km4_splits_ranks[12 - 16 ],1))</f>
        <v>73</v>
      </c>
      <c r="Y96" s="46">
        <f>IF(km4_splits_ranks[[#This Row],[16 -20 ]]="DNF","DNF",RANK(km4_splits_ranks[[#This Row],[16 -20 ]],km4_splits_ranks[16 -20 ],1))</f>
        <v>83</v>
      </c>
      <c r="Z96" s="46">
        <f>IF(km4_splits_ranks[[#This Row],[20 - 24 ]]="DNF","DNF",RANK(km4_splits_ranks[[#This Row],[20 - 24 ]],km4_splits_ranks[20 - 24 ],1))</f>
        <v>80</v>
      </c>
      <c r="AA96" s="46">
        <f>IF(km4_splits_ranks[[#This Row],[24 - 28 ]]="DNF","DNF",RANK(km4_splits_ranks[[#This Row],[24 - 28 ]],km4_splits_ranks[24 - 28 ],1))</f>
        <v>86</v>
      </c>
      <c r="AB96" s="46">
        <f>IF(km4_splits_ranks[[#This Row],[28 - 32 ]]="DNF","DNF",RANK(km4_splits_ranks[[#This Row],[28 - 32 ]],km4_splits_ranks[28 - 32 ],1))</f>
        <v>96</v>
      </c>
      <c r="AC96" s="46">
        <f>IF(km4_splits_ranks[[#This Row],[32 - 36 ]]="DNF","DNF",RANK(km4_splits_ranks[[#This Row],[32 - 36 ]],km4_splits_ranks[32 - 36 ],1))</f>
        <v>94</v>
      </c>
      <c r="AD96" s="46">
        <f>IF(km4_splits_ranks[[#This Row],[36 - 40 ]]="DNF","DNF",RANK(km4_splits_ranks[[#This Row],[36 - 40 ]],km4_splits_ranks[36 - 40 ],1))</f>
        <v>90</v>
      </c>
      <c r="AE96" s="47">
        <f>IF(km4_splits_ranks[[#This Row],[40 - 42 ]]="DNF","DNF",RANK(km4_splits_ranks[[#This Row],[40 - 42 ]],km4_splits_ranks[40 - 42 ],1))</f>
        <v>90</v>
      </c>
      <c r="AF96" s="22">
        <f>km4_splits_ranks[[#This Row],[0 - 4 ]]</f>
        <v>1.4973414351851854E-2</v>
      </c>
      <c r="AG96" s="18">
        <f>IF(km4_splits_ranks[[#This Row],[4 - 8 ]]="DNF","DNF",km4_splits_ranks[[#This Row],[4 km]]+km4_splits_ranks[[#This Row],[4 - 8 ]])</f>
        <v>2.918439814814815E-2</v>
      </c>
      <c r="AH96" s="18">
        <f>IF(km4_splits_ranks[[#This Row],[8 - 12 ]]="DNF","DNF",km4_splits_ranks[[#This Row],[8 km]]+km4_splits_ranks[[#This Row],[8 - 12 ]])</f>
        <v>4.3446064814814819E-2</v>
      </c>
      <c r="AI96" s="18">
        <f>IF(km4_splits_ranks[[#This Row],[12 - 16 ]]="DNF","DNF",km4_splits_ranks[[#This Row],[12 km]]+km4_splits_ranks[[#This Row],[12 - 16 ]])</f>
        <v>5.7688541666666676E-2</v>
      </c>
      <c r="AJ96" s="18">
        <f>IF(km4_splits_ranks[[#This Row],[16 -20 ]]="DNF","DNF",km4_splits_ranks[[#This Row],[16 km]]+km4_splits_ranks[[#This Row],[16 -20 ]])</f>
        <v>7.2628553240740745E-2</v>
      </c>
      <c r="AK96" s="18">
        <f>IF(km4_splits_ranks[[#This Row],[20 - 24 ]]="DNF","DNF",km4_splits_ranks[[#This Row],[20 km]]+km4_splits_ranks[[#This Row],[20 - 24 ]])</f>
        <v>8.7638715277777779E-2</v>
      </c>
      <c r="AL96" s="18">
        <f>IF(km4_splits_ranks[[#This Row],[24 - 28 ]]="DNF","DNF",km4_splits_ranks[[#This Row],[24 km]]+km4_splits_ranks[[#This Row],[24 - 28 ]])</f>
        <v>0.10333559027777778</v>
      </c>
      <c r="AM96" s="18">
        <f>IF(km4_splits_ranks[[#This Row],[28 - 32 ]]="DNF","DNF",km4_splits_ranks[[#This Row],[28 km]]+km4_splits_ranks[[#This Row],[28 - 32 ]])</f>
        <v>0.12067337962962962</v>
      </c>
      <c r="AN96" s="18">
        <f>IF(km4_splits_ranks[[#This Row],[32 - 36 ]]="DNF","DNF",km4_splits_ranks[[#This Row],[32 km]]+km4_splits_ranks[[#This Row],[32 - 36 ]])</f>
        <v>0.13908299768518517</v>
      </c>
      <c r="AO96" s="18">
        <f>IF(km4_splits_ranks[[#This Row],[36 - 40 ]]="DNF","DNF",km4_splits_ranks[[#This Row],[36 km]]+km4_splits_ranks[[#This Row],[36 - 40 ]])</f>
        <v>0.1572508449074074</v>
      </c>
      <c r="AP96" s="23">
        <f>IF(km4_splits_ranks[[#This Row],[40 - 42 ]]="DNF","DNF",km4_splits_ranks[[#This Row],[40 km]]+km4_splits_ranks[[#This Row],[40 - 42 ]])</f>
        <v>0.16570283564814814</v>
      </c>
      <c r="AQ96" s="48">
        <f>IF(km4_splits_ranks[[#This Row],[4 km]]="DNF","DNF",RANK(km4_splits_ranks[[#This Row],[4 km]],km4_splits_ranks[4 km],1))</f>
        <v>88</v>
      </c>
      <c r="AR96" s="49">
        <f>IF(km4_splits_ranks[[#This Row],[8 km]]="DNF","DNF",RANK(km4_splits_ranks[[#This Row],[8 km]],km4_splits_ranks[8 km],1))</f>
        <v>85</v>
      </c>
      <c r="AS96" s="49">
        <f>IF(km4_splits_ranks[[#This Row],[12 km]]="DNF","DNF",RANK(km4_splits_ranks[[#This Row],[12 km]],km4_splits_ranks[12 km],1))</f>
        <v>85</v>
      </c>
      <c r="AT96" s="49">
        <f>IF(km4_splits_ranks[[#This Row],[16 km]]="DNF","DNF",RANK(km4_splits_ranks[[#This Row],[16 km]],km4_splits_ranks[16 km],1))</f>
        <v>82</v>
      </c>
      <c r="AU96" s="49">
        <f>IF(km4_splits_ranks[[#This Row],[20 km]]="DNF","DNF",RANK(km4_splits_ranks[[#This Row],[20 km]],km4_splits_ranks[20 km],1))</f>
        <v>82</v>
      </c>
      <c r="AV96" s="49">
        <f>IF(km4_splits_ranks[[#This Row],[24 km]]="DNF","DNF",RANK(km4_splits_ranks[[#This Row],[24 km]],km4_splits_ranks[24 km],1))</f>
        <v>82</v>
      </c>
      <c r="AW96" s="49">
        <f>IF(km4_splits_ranks[[#This Row],[28 km]]="DNF","DNF",RANK(km4_splits_ranks[[#This Row],[28 km]],km4_splits_ranks[28 km],1))</f>
        <v>82</v>
      </c>
      <c r="AX96" s="49">
        <f>IF(km4_splits_ranks[[#This Row],[32 km]]="DNF","DNF",RANK(km4_splits_ranks[[#This Row],[32 km]],km4_splits_ranks[32 km],1))</f>
        <v>85</v>
      </c>
      <c r="AY96" s="49">
        <f>IF(km4_splits_ranks[[#This Row],[36 km]]="DNF","DNF",RANK(km4_splits_ranks[[#This Row],[36 km]],km4_splits_ranks[36 km],1))</f>
        <v>87</v>
      </c>
      <c r="AZ96" s="49">
        <f>IF(km4_splits_ranks[[#This Row],[40 km]]="DNF","DNF",RANK(km4_splits_ranks[[#This Row],[40 km]],km4_splits_ranks[40 km],1))</f>
        <v>91</v>
      </c>
      <c r="BA96" s="49">
        <f>IF(km4_splits_ranks[[#This Row],[42 km]]="DNF","DNF",RANK(km4_splits_ranks[[#This Row],[42 km]],km4_splits_ranks[42 km],1))</f>
        <v>91</v>
      </c>
    </row>
    <row r="97" spans="2:53" x14ac:dyDescent="0.2">
      <c r="B97" s="4">
        <f>laps_times[[#This Row],[poř]]</f>
        <v>92</v>
      </c>
      <c r="C97" s="1">
        <f>laps_times[[#This Row],[s.č.]]</f>
        <v>65</v>
      </c>
      <c r="D97" s="1" t="str">
        <f>laps_times[[#This Row],[jméno]]</f>
        <v>Klepl Filip</v>
      </c>
      <c r="E97" s="2">
        <f>laps_times[[#This Row],[roč]]</f>
        <v>1966</v>
      </c>
      <c r="F97" s="2" t="str">
        <f>laps_times[[#This Row],[kat]]</f>
        <v>M4</v>
      </c>
      <c r="G97" s="2">
        <f>laps_times[[#This Row],[poř_kat]]</f>
        <v>21</v>
      </c>
      <c r="H97" s="1" t="str">
        <f>IF(ISBLANK(laps_times[[#This Row],[klub]]),"-",laps_times[[#This Row],[klub]])</f>
        <v>-</v>
      </c>
      <c r="I97" s="6">
        <f>laps_times[[#This Row],[celk. čas]]</f>
        <v>0.16610854166666666</v>
      </c>
      <c r="J97" s="29">
        <f>SUM(laps_times[[#This Row],[1]:[6]])</f>
        <v>1.4668819444444443E-2</v>
      </c>
      <c r="K97" s="30">
        <f>SUM(laps_times[[#This Row],[7]:[12]])</f>
        <v>1.3979398148148149E-2</v>
      </c>
      <c r="L97" s="30">
        <f>SUM(laps_times[[#This Row],[13]:[18]])</f>
        <v>1.4233622685185184E-2</v>
      </c>
      <c r="M97" s="30">
        <f>SUM(laps_times[[#This Row],[19]:[24]])</f>
        <v>1.4479432870370372E-2</v>
      </c>
      <c r="N97" s="30">
        <f>SUM(laps_times[[#This Row],[25]:[30]])</f>
        <v>1.4603113425925926E-2</v>
      </c>
      <c r="O97" s="30">
        <f>SUM(laps_times[[#This Row],[31]:[36]])</f>
        <v>1.4735266203703704E-2</v>
      </c>
      <c r="P97" s="30">
        <f>SUM(laps_times[[#This Row],[37]:[42]])</f>
        <v>1.4805208333333333E-2</v>
      </c>
      <c r="Q97" s="30">
        <f>SUM(laps_times[[#This Row],[43]:[48]])</f>
        <v>1.5663217592592593E-2</v>
      </c>
      <c r="R97" s="30">
        <f>SUM(laps_times[[#This Row],[49]:[54]])</f>
        <v>1.8088043981481481E-2</v>
      </c>
      <c r="S97" s="30">
        <f>SUM(laps_times[[#This Row],[55]:[60]])</f>
        <v>2.0884768518518518E-2</v>
      </c>
      <c r="T97" s="31">
        <f>SUM(laps_times[[#This Row],[61]:[63]])</f>
        <v>9.9676504629629629E-3</v>
      </c>
      <c r="U97" s="45">
        <f>IF(km4_splits_ranks[[#This Row],[0 - 4 ]]="DNF","DNF",RANK(km4_splits_ranks[[#This Row],[0 - 4 ]],km4_splits_ranks[0 - 4 ],1))</f>
        <v>78</v>
      </c>
      <c r="V97" s="46">
        <f>IF(km4_splits_ranks[[#This Row],[4 - 8 ]]="DNF","DNF",RANK(km4_splits_ranks[[#This Row],[4 - 8 ]],km4_splits_ranks[4 - 8 ],1))</f>
        <v>75</v>
      </c>
      <c r="W97" s="46">
        <f>IF(km4_splits_ranks[[#This Row],[8 - 12 ]]="DNF","DNF",RANK(km4_splits_ranks[[#This Row],[8 - 12 ]],km4_splits_ranks[8 - 12 ],1))</f>
        <v>76</v>
      </c>
      <c r="X97" s="46">
        <f>IF(km4_splits_ranks[[#This Row],[12 - 16 ]]="DNF","DNF",RANK(km4_splits_ranks[[#This Row],[12 - 16 ]],km4_splits_ranks[12 - 16 ],1))</f>
        <v>81</v>
      </c>
      <c r="Y97" s="46">
        <f>IF(km4_splits_ranks[[#This Row],[16 -20 ]]="DNF","DNF",RANK(km4_splits_ranks[[#This Row],[16 -20 ]],km4_splits_ranks[16 -20 ],1))</f>
        <v>77</v>
      </c>
      <c r="Z97" s="46">
        <f>IF(km4_splits_ranks[[#This Row],[20 - 24 ]]="DNF","DNF",RANK(km4_splits_ranks[[#This Row],[20 - 24 ]],km4_splits_ranks[20 - 24 ],1))</f>
        <v>74</v>
      </c>
      <c r="AA97" s="46">
        <f>IF(km4_splits_ranks[[#This Row],[24 - 28 ]]="DNF","DNF",RANK(km4_splits_ranks[[#This Row],[24 - 28 ]],km4_splits_ranks[24 - 28 ],1))</f>
        <v>68</v>
      </c>
      <c r="AB97" s="46">
        <f>IF(km4_splits_ranks[[#This Row],[28 - 32 ]]="DNF","DNF",RANK(km4_splits_ranks[[#This Row],[28 - 32 ]],km4_splits_ranks[28 - 32 ],1))</f>
        <v>73</v>
      </c>
      <c r="AC97" s="46">
        <f>IF(km4_splits_ranks[[#This Row],[32 - 36 ]]="DNF","DNF",RANK(km4_splits_ranks[[#This Row],[32 - 36 ]],km4_splits_ranks[32 - 36 ],1))</f>
        <v>92</v>
      </c>
      <c r="AD97" s="46">
        <f>IF(km4_splits_ranks[[#This Row],[36 - 40 ]]="DNF","DNF",RANK(km4_splits_ranks[[#This Row],[36 - 40 ]],km4_splits_ranks[36 - 40 ],1))</f>
        <v>107</v>
      </c>
      <c r="AE97" s="47">
        <f>IF(km4_splits_ranks[[#This Row],[40 - 42 ]]="DNF","DNF",RANK(km4_splits_ranks[[#This Row],[40 - 42 ]],km4_splits_ranks[40 - 42 ],1))</f>
        <v>106</v>
      </c>
      <c r="AF97" s="22">
        <f>km4_splits_ranks[[#This Row],[0 - 4 ]]</f>
        <v>1.4668819444444443E-2</v>
      </c>
      <c r="AG97" s="18">
        <f>IF(km4_splits_ranks[[#This Row],[4 - 8 ]]="DNF","DNF",km4_splits_ranks[[#This Row],[4 km]]+km4_splits_ranks[[#This Row],[4 - 8 ]])</f>
        <v>2.864821759259259E-2</v>
      </c>
      <c r="AH97" s="18">
        <f>IF(km4_splits_ranks[[#This Row],[8 - 12 ]]="DNF","DNF",km4_splits_ranks[[#This Row],[8 km]]+km4_splits_ranks[[#This Row],[8 - 12 ]])</f>
        <v>4.2881840277777777E-2</v>
      </c>
      <c r="AI97" s="18">
        <f>IF(km4_splits_ranks[[#This Row],[12 - 16 ]]="DNF","DNF",km4_splits_ranks[[#This Row],[12 km]]+km4_splits_ranks[[#This Row],[12 - 16 ]])</f>
        <v>5.7361273148148151E-2</v>
      </c>
      <c r="AJ97" s="18">
        <f>IF(km4_splits_ranks[[#This Row],[16 -20 ]]="DNF","DNF",km4_splits_ranks[[#This Row],[16 km]]+km4_splits_ranks[[#This Row],[16 -20 ]])</f>
        <v>7.1964386574074071E-2</v>
      </c>
      <c r="AK97" s="18">
        <f>IF(km4_splits_ranks[[#This Row],[20 - 24 ]]="DNF","DNF",km4_splits_ranks[[#This Row],[20 km]]+km4_splits_ranks[[#This Row],[20 - 24 ]])</f>
        <v>8.6699652777777775E-2</v>
      </c>
      <c r="AL97" s="18">
        <f>IF(km4_splits_ranks[[#This Row],[24 - 28 ]]="DNF","DNF",km4_splits_ranks[[#This Row],[24 km]]+km4_splits_ranks[[#This Row],[24 - 28 ]])</f>
        <v>0.10150486111111111</v>
      </c>
      <c r="AM97" s="18">
        <f>IF(km4_splits_ranks[[#This Row],[28 - 32 ]]="DNF","DNF",km4_splits_ranks[[#This Row],[28 km]]+km4_splits_ranks[[#This Row],[28 - 32 ]])</f>
        <v>0.1171680787037037</v>
      </c>
      <c r="AN97" s="18">
        <f>IF(km4_splits_ranks[[#This Row],[32 - 36 ]]="DNF","DNF",km4_splits_ranks[[#This Row],[32 km]]+km4_splits_ranks[[#This Row],[32 - 36 ]])</f>
        <v>0.13525612268518519</v>
      </c>
      <c r="AO97" s="18">
        <f>IF(km4_splits_ranks[[#This Row],[36 - 40 ]]="DNF","DNF",km4_splits_ranks[[#This Row],[36 km]]+km4_splits_ranks[[#This Row],[36 - 40 ]])</f>
        <v>0.15614089120370372</v>
      </c>
      <c r="AP97" s="23">
        <f>IF(km4_splits_ranks[[#This Row],[40 - 42 ]]="DNF","DNF",km4_splits_ranks[[#This Row],[40 km]]+km4_splits_ranks[[#This Row],[40 - 42 ]])</f>
        <v>0.16610854166666669</v>
      </c>
      <c r="AQ97" s="48">
        <f>IF(km4_splits_ranks[[#This Row],[4 km]]="DNF","DNF",RANK(km4_splits_ranks[[#This Row],[4 km]],km4_splits_ranks[4 km],1))</f>
        <v>78</v>
      </c>
      <c r="AR97" s="49">
        <f>IF(km4_splits_ranks[[#This Row],[8 km]]="DNF","DNF",RANK(km4_splits_ranks[[#This Row],[8 km]],km4_splits_ranks[8 km],1))</f>
        <v>77</v>
      </c>
      <c r="AS97" s="49">
        <f>IF(km4_splits_ranks[[#This Row],[12 km]]="DNF","DNF",RANK(km4_splits_ranks[[#This Row],[12 km]],km4_splits_ranks[12 km],1))</f>
        <v>76</v>
      </c>
      <c r="AT97" s="49">
        <f>IF(km4_splits_ranks[[#This Row],[16 km]]="DNF","DNF",RANK(km4_splits_ranks[[#This Row],[16 km]],km4_splits_ranks[16 km],1))</f>
        <v>77</v>
      </c>
      <c r="AU97" s="49">
        <f>IF(km4_splits_ranks[[#This Row],[20 km]]="DNF","DNF",RANK(km4_splits_ranks[[#This Row],[20 km]],km4_splits_ranks[20 km],1))</f>
        <v>79</v>
      </c>
      <c r="AV97" s="49">
        <f>IF(km4_splits_ranks[[#This Row],[24 km]]="DNF","DNF",RANK(km4_splits_ranks[[#This Row],[24 km]],km4_splits_ranks[24 km],1))</f>
        <v>79</v>
      </c>
      <c r="AW97" s="49">
        <f>IF(km4_splits_ranks[[#This Row],[28 km]]="DNF","DNF",RANK(km4_splits_ranks[[#This Row],[28 km]],km4_splits_ranks[28 km],1))</f>
        <v>79</v>
      </c>
      <c r="AX97" s="49">
        <f>IF(km4_splits_ranks[[#This Row],[32 km]]="DNF","DNF",RANK(km4_splits_ranks[[#This Row],[32 km]],km4_splits_ranks[32 km],1))</f>
        <v>76</v>
      </c>
      <c r="AY97" s="49">
        <f>IF(km4_splits_ranks[[#This Row],[36 km]]="DNF","DNF",RANK(km4_splits_ranks[[#This Row],[36 km]],km4_splits_ranks[36 km],1))</f>
        <v>76</v>
      </c>
      <c r="AZ97" s="49">
        <f>IF(km4_splits_ranks[[#This Row],[40 km]]="DNF","DNF",RANK(km4_splits_ranks[[#This Row],[40 km]],km4_splits_ranks[40 km],1))</f>
        <v>87</v>
      </c>
      <c r="BA97" s="49">
        <f>IF(km4_splits_ranks[[#This Row],[42 km]]="DNF","DNF",RANK(km4_splits_ranks[[#This Row],[42 km]],km4_splits_ranks[42 km],1))</f>
        <v>92</v>
      </c>
    </row>
    <row r="98" spans="2:53" x14ac:dyDescent="0.2">
      <c r="B98" s="4">
        <f>laps_times[[#This Row],[poř]]</f>
        <v>93</v>
      </c>
      <c r="C98" s="1">
        <f>laps_times[[#This Row],[s.č.]]</f>
        <v>74</v>
      </c>
      <c r="D98" s="1" t="str">
        <f>laps_times[[#This Row],[jméno]]</f>
        <v>Škarda Jan</v>
      </c>
      <c r="E98" s="2">
        <f>laps_times[[#This Row],[roč]]</f>
        <v>1969</v>
      </c>
      <c r="F98" s="2" t="str">
        <f>laps_times[[#This Row],[kat]]</f>
        <v>M3</v>
      </c>
      <c r="G98" s="2">
        <f>laps_times[[#This Row],[poř_kat]]</f>
        <v>33</v>
      </c>
      <c r="H98" s="1" t="str">
        <f>IF(ISBLANK(laps_times[[#This Row],[klub]]),"-",laps_times[[#This Row],[klub]])</f>
        <v>-</v>
      </c>
      <c r="I98" s="6">
        <f>laps_times[[#This Row],[celk. čas]]</f>
        <v>0.16901653935185187</v>
      </c>
      <c r="J98" s="29">
        <f>SUM(laps_times[[#This Row],[1]:[6]])</f>
        <v>1.4684155092592592E-2</v>
      </c>
      <c r="K98" s="30">
        <f>SUM(laps_times[[#This Row],[7]:[12]])</f>
        <v>1.4101712962962963E-2</v>
      </c>
      <c r="L98" s="30">
        <f>SUM(laps_times[[#This Row],[13]:[18]])</f>
        <v>1.4264768518518519E-2</v>
      </c>
      <c r="M98" s="30">
        <f>SUM(laps_times[[#This Row],[19]:[24]])</f>
        <v>1.4315625000000002E-2</v>
      </c>
      <c r="N98" s="30">
        <f>SUM(laps_times[[#This Row],[25]:[30]])</f>
        <v>1.4700312500000002E-2</v>
      </c>
      <c r="O98" s="30">
        <f>SUM(laps_times[[#This Row],[31]:[36]])</f>
        <v>1.4809907407407405E-2</v>
      </c>
      <c r="P98" s="30">
        <f>SUM(laps_times[[#This Row],[37]:[42]])</f>
        <v>1.5870046296296299E-2</v>
      </c>
      <c r="Q98" s="30">
        <f>SUM(laps_times[[#This Row],[43]:[48]])</f>
        <v>1.7375949074074075E-2</v>
      </c>
      <c r="R98" s="30">
        <f>SUM(laps_times[[#This Row],[49]:[54]])</f>
        <v>1.9129722222222222E-2</v>
      </c>
      <c r="S98" s="30">
        <f>SUM(laps_times[[#This Row],[55]:[60]])</f>
        <v>1.9625532407407411E-2</v>
      </c>
      <c r="T98" s="31">
        <f>SUM(laps_times[[#This Row],[61]:[63]])</f>
        <v>1.0138807870370371E-2</v>
      </c>
      <c r="U98" s="45">
        <f>IF(km4_splits_ranks[[#This Row],[0 - 4 ]]="DNF","DNF",RANK(km4_splits_ranks[[#This Row],[0 - 4 ]],km4_splits_ranks[0 - 4 ],1))</f>
        <v>79</v>
      </c>
      <c r="V98" s="46">
        <f>IF(km4_splits_ranks[[#This Row],[4 - 8 ]]="DNF","DNF",RANK(km4_splits_ranks[[#This Row],[4 - 8 ]],km4_splits_ranks[4 - 8 ],1))</f>
        <v>78</v>
      </c>
      <c r="W98" s="46">
        <f>IF(km4_splits_ranks[[#This Row],[8 - 12 ]]="DNF","DNF",RANK(km4_splits_ranks[[#This Row],[8 - 12 ]],km4_splits_ranks[8 - 12 ],1))</f>
        <v>78</v>
      </c>
      <c r="X98" s="46">
        <f>IF(km4_splits_ranks[[#This Row],[12 - 16 ]]="DNF","DNF",RANK(km4_splits_ranks[[#This Row],[12 - 16 ]],km4_splits_ranks[12 - 16 ],1))</f>
        <v>78</v>
      </c>
      <c r="Y98" s="46">
        <f>IF(km4_splits_ranks[[#This Row],[16 -20 ]]="DNF","DNF",RANK(km4_splits_ranks[[#This Row],[16 -20 ]],km4_splits_ranks[16 -20 ],1))</f>
        <v>80</v>
      </c>
      <c r="Z98" s="46">
        <f>IF(km4_splits_ranks[[#This Row],[20 - 24 ]]="DNF","DNF",RANK(km4_splits_ranks[[#This Row],[20 - 24 ]],km4_splits_ranks[20 - 24 ],1))</f>
        <v>77</v>
      </c>
      <c r="AA98" s="46">
        <f>IF(km4_splits_ranks[[#This Row],[24 - 28 ]]="DNF","DNF",RANK(km4_splits_ranks[[#This Row],[24 - 28 ]],km4_splits_ranks[24 - 28 ],1))</f>
        <v>92</v>
      </c>
      <c r="AB98" s="46">
        <f>IF(km4_splits_ranks[[#This Row],[28 - 32 ]]="DNF","DNF",RANK(km4_splits_ranks[[#This Row],[28 - 32 ]],km4_splits_ranks[28 - 32 ],1))</f>
        <v>97</v>
      </c>
      <c r="AC98" s="46">
        <f>IF(km4_splits_ranks[[#This Row],[32 - 36 ]]="DNF","DNF",RANK(km4_splits_ranks[[#This Row],[32 - 36 ]],km4_splits_ranks[32 - 36 ],1))</f>
        <v>100</v>
      </c>
      <c r="AD98" s="46">
        <f>IF(km4_splits_ranks[[#This Row],[36 - 40 ]]="DNF","DNF",RANK(km4_splits_ranks[[#This Row],[36 - 40 ]],km4_splits_ranks[36 - 40 ],1))</f>
        <v>97</v>
      </c>
      <c r="AE98" s="47">
        <f>IF(km4_splits_ranks[[#This Row],[40 - 42 ]]="DNF","DNF",RANK(km4_splits_ranks[[#This Row],[40 - 42 ]],km4_splits_ranks[40 - 42 ],1))</f>
        <v>108</v>
      </c>
      <c r="AF98" s="22">
        <f>km4_splits_ranks[[#This Row],[0 - 4 ]]</f>
        <v>1.4684155092592592E-2</v>
      </c>
      <c r="AG98" s="18">
        <f>IF(km4_splits_ranks[[#This Row],[4 - 8 ]]="DNF","DNF",km4_splits_ranks[[#This Row],[4 km]]+km4_splits_ranks[[#This Row],[4 - 8 ]])</f>
        <v>2.8785868055555556E-2</v>
      </c>
      <c r="AH98" s="18">
        <f>IF(km4_splits_ranks[[#This Row],[8 - 12 ]]="DNF","DNF",km4_splits_ranks[[#This Row],[8 km]]+km4_splits_ranks[[#This Row],[8 - 12 ]])</f>
        <v>4.3050636574074076E-2</v>
      </c>
      <c r="AI98" s="18">
        <f>IF(km4_splits_ranks[[#This Row],[12 - 16 ]]="DNF","DNF",km4_splits_ranks[[#This Row],[12 km]]+km4_splits_ranks[[#This Row],[12 - 16 ]])</f>
        <v>5.7366261574074082E-2</v>
      </c>
      <c r="AJ98" s="18">
        <f>IF(km4_splits_ranks[[#This Row],[16 -20 ]]="DNF","DNF",km4_splits_ranks[[#This Row],[16 km]]+km4_splits_ranks[[#This Row],[16 -20 ]])</f>
        <v>7.2066574074074088E-2</v>
      </c>
      <c r="AK98" s="18">
        <f>IF(km4_splits_ranks[[#This Row],[20 - 24 ]]="DNF","DNF",km4_splits_ranks[[#This Row],[20 km]]+km4_splits_ranks[[#This Row],[20 - 24 ]])</f>
        <v>8.6876481481481499E-2</v>
      </c>
      <c r="AL98" s="18">
        <f>IF(km4_splits_ranks[[#This Row],[24 - 28 ]]="DNF","DNF",km4_splits_ranks[[#This Row],[24 km]]+km4_splits_ranks[[#This Row],[24 - 28 ]])</f>
        <v>0.10274652777777779</v>
      </c>
      <c r="AM98" s="18">
        <f>IF(km4_splits_ranks[[#This Row],[28 - 32 ]]="DNF","DNF",km4_splits_ranks[[#This Row],[28 km]]+km4_splits_ranks[[#This Row],[28 - 32 ]])</f>
        <v>0.12012247685185187</v>
      </c>
      <c r="AN98" s="18">
        <f>IF(km4_splits_ranks[[#This Row],[32 - 36 ]]="DNF","DNF",km4_splits_ranks[[#This Row],[32 km]]+km4_splits_ranks[[#This Row],[32 - 36 ]])</f>
        <v>0.1392521990740741</v>
      </c>
      <c r="AO98" s="18">
        <f>IF(km4_splits_ranks[[#This Row],[36 - 40 ]]="DNF","DNF",km4_splits_ranks[[#This Row],[36 km]]+km4_splits_ranks[[#This Row],[36 - 40 ]])</f>
        <v>0.15887773148148152</v>
      </c>
      <c r="AP98" s="23">
        <f>IF(km4_splits_ranks[[#This Row],[40 - 42 ]]="DNF","DNF",km4_splits_ranks[[#This Row],[40 km]]+km4_splits_ranks[[#This Row],[40 - 42 ]])</f>
        <v>0.16901653935185187</v>
      </c>
      <c r="AQ98" s="48">
        <f>IF(km4_splits_ranks[[#This Row],[4 km]]="DNF","DNF",RANK(km4_splits_ranks[[#This Row],[4 km]],km4_splits_ranks[4 km],1))</f>
        <v>79</v>
      </c>
      <c r="AR98" s="49">
        <f>IF(km4_splits_ranks[[#This Row],[8 km]]="DNF","DNF",RANK(km4_splits_ranks[[#This Row],[8 km]],km4_splits_ranks[8 km],1))</f>
        <v>80</v>
      </c>
      <c r="AS98" s="49">
        <f>IF(km4_splits_ranks[[#This Row],[12 km]]="DNF","DNF",RANK(km4_splits_ranks[[#This Row],[12 km]],km4_splits_ranks[12 km],1))</f>
        <v>79</v>
      </c>
      <c r="AT98" s="49">
        <f>IF(km4_splits_ranks[[#This Row],[16 km]]="DNF","DNF",RANK(km4_splits_ranks[[#This Row],[16 km]],km4_splits_ranks[16 km],1))</f>
        <v>78</v>
      </c>
      <c r="AU98" s="49">
        <f>IF(km4_splits_ranks[[#This Row],[20 km]]="DNF","DNF",RANK(km4_splits_ranks[[#This Row],[20 km]],km4_splits_ranks[20 km],1))</f>
        <v>80</v>
      </c>
      <c r="AV98" s="49">
        <f>IF(km4_splits_ranks[[#This Row],[24 km]]="DNF","DNF",RANK(km4_splits_ranks[[#This Row],[24 km]],km4_splits_ranks[24 km],1))</f>
        <v>81</v>
      </c>
      <c r="AW98" s="49">
        <f>IF(km4_splits_ranks[[#This Row],[28 km]]="DNF","DNF",RANK(km4_splits_ranks[[#This Row],[28 km]],km4_splits_ranks[28 km],1))</f>
        <v>81</v>
      </c>
      <c r="AX98" s="49">
        <f>IF(km4_splits_ranks[[#This Row],[32 km]]="DNF","DNF",RANK(km4_splits_ranks[[#This Row],[32 km]],km4_splits_ranks[32 km],1))</f>
        <v>82</v>
      </c>
      <c r="AY98" s="49">
        <f>IF(km4_splits_ranks[[#This Row],[36 km]]="DNF","DNF",RANK(km4_splits_ranks[[#This Row],[36 km]],km4_splits_ranks[36 km],1))</f>
        <v>89</v>
      </c>
      <c r="AZ98" s="49">
        <f>IF(km4_splits_ranks[[#This Row],[40 km]]="DNF","DNF",RANK(km4_splits_ranks[[#This Row],[40 km]],km4_splits_ranks[40 km],1))</f>
        <v>94</v>
      </c>
      <c r="BA98" s="49">
        <f>IF(km4_splits_ranks[[#This Row],[42 km]]="DNF","DNF",RANK(km4_splits_ranks[[#This Row],[42 km]],km4_splits_ranks[42 km],1))</f>
        <v>93</v>
      </c>
    </row>
    <row r="99" spans="2:53" x14ac:dyDescent="0.2">
      <c r="B99" s="4">
        <f>laps_times[[#This Row],[poř]]</f>
        <v>94</v>
      </c>
      <c r="C99" s="1">
        <f>laps_times[[#This Row],[s.č.]]</f>
        <v>106</v>
      </c>
      <c r="D99" s="1" t="str">
        <f>laps_times[[#This Row],[jméno]]</f>
        <v>Valiga Petr</v>
      </c>
      <c r="E99" s="2">
        <f>laps_times[[#This Row],[roč]]</f>
        <v>1973</v>
      </c>
      <c r="F99" s="2" t="str">
        <f>laps_times[[#This Row],[kat]]</f>
        <v>M3</v>
      </c>
      <c r="G99" s="2">
        <f>laps_times[[#This Row],[poř_kat]]</f>
        <v>34</v>
      </c>
      <c r="H99" s="1" t="str">
        <f>IF(ISBLANK(laps_times[[#This Row],[klub]]),"-",laps_times[[#This Row],[klub]])</f>
        <v>Skrejchovský střely</v>
      </c>
      <c r="I99" s="6">
        <f>laps_times[[#This Row],[celk. čas]]</f>
        <v>0.17045016203703703</v>
      </c>
      <c r="J99" s="29">
        <f>SUM(laps_times[[#This Row],[1]:[6]])</f>
        <v>1.4280266203703705E-2</v>
      </c>
      <c r="K99" s="30">
        <f>SUM(laps_times[[#This Row],[7]:[12]])</f>
        <v>1.3516423611111111E-2</v>
      </c>
      <c r="L99" s="30">
        <f>SUM(laps_times[[#This Row],[13]:[18]])</f>
        <v>1.4035104166666666E-2</v>
      </c>
      <c r="M99" s="30">
        <f>SUM(laps_times[[#This Row],[19]:[24]])</f>
        <v>1.3465416666666665E-2</v>
      </c>
      <c r="N99" s="30">
        <f>SUM(laps_times[[#This Row],[25]:[30]])</f>
        <v>1.4141932870370371E-2</v>
      </c>
      <c r="O99" s="30">
        <f>SUM(laps_times[[#This Row],[31]:[36]])</f>
        <v>1.5595740740740742E-2</v>
      </c>
      <c r="P99" s="30">
        <f>SUM(laps_times[[#This Row],[37]:[42]])</f>
        <v>1.6289166666666667E-2</v>
      </c>
      <c r="Q99" s="30">
        <f>SUM(laps_times[[#This Row],[43]:[48]])</f>
        <v>1.8314942129629627E-2</v>
      </c>
      <c r="R99" s="30">
        <f>SUM(laps_times[[#This Row],[49]:[54]])</f>
        <v>2.1037129629629628E-2</v>
      </c>
      <c r="S99" s="30">
        <f>SUM(laps_times[[#This Row],[55]:[60]])</f>
        <v>2.0416550925925925E-2</v>
      </c>
      <c r="T99" s="31">
        <f>SUM(laps_times[[#This Row],[61]:[63]])</f>
        <v>9.3574884259259271E-3</v>
      </c>
      <c r="U99" s="45">
        <f>IF(km4_splits_ranks[[#This Row],[0 - 4 ]]="DNF","DNF",RANK(km4_splits_ranks[[#This Row],[0 - 4 ]],km4_splits_ranks[0 - 4 ],1))</f>
        <v>56</v>
      </c>
      <c r="V99" s="46">
        <f>IF(km4_splits_ranks[[#This Row],[4 - 8 ]]="DNF","DNF",RANK(km4_splits_ranks[[#This Row],[4 - 8 ]],km4_splits_ranks[4 - 8 ],1))</f>
        <v>62</v>
      </c>
      <c r="W99" s="46">
        <f>IF(km4_splits_ranks[[#This Row],[8 - 12 ]]="DNF","DNF",RANK(km4_splits_ranks[[#This Row],[8 - 12 ]],km4_splits_ranks[8 - 12 ],1))</f>
        <v>68</v>
      </c>
      <c r="X99" s="46">
        <f>IF(km4_splits_ranks[[#This Row],[12 - 16 ]]="DNF","DNF",RANK(km4_splits_ranks[[#This Row],[12 - 16 ]],km4_splits_ranks[12 - 16 ],1))</f>
        <v>50</v>
      </c>
      <c r="Y99" s="46">
        <f>IF(km4_splits_ranks[[#This Row],[16 -20 ]]="DNF","DNF",RANK(km4_splits_ranks[[#This Row],[16 -20 ]],km4_splits_ranks[16 -20 ],1))</f>
        <v>62</v>
      </c>
      <c r="Z99" s="46">
        <f>IF(km4_splits_ranks[[#This Row],[20 - 24 ]]="DNF","DNF",RANK(km4_splits_ranks[[#This Row],[20 - 24 ]],km4_splits_ranks[20 - 24 ],1))</f>
        <v>94</v>
      </c>
      <c r="AA99" s="46">
        <f>IF(km4_splits_ranks[[#This Row],[24 - 28 ]]="DNF","DNF",RANK(km4_splits_ranks[[#This Row],[24 - 28 ]],km4_splits_ranks[24 - 28 ],1))</f>
        <v>98</v>
      </c>
      <c r="AB99" s="46">
        <f>IF(km4_splits_ranks[[#This Row],[28 - 32 ]]="DNF","DNF",RANK(km4_splits_ranks[[#This Row],[28 - 32 ]],km4_splits_ranks[28 - 32 ],1))</f>
        <v>102</v>
      </c>
      <c r="AC99" s="46">
        <f>IF(km4_splits_ranks[[#This Row],[32 - 36 ]]="DNF","DNF",RANK(km4_splits_ranks[[#This Row],[32 - 36 ]],km4_splits_ranks[32 - 36 ],1))</f>
        <v>111</v>
      </c>
      <c r="AD99" s="46">
        <f>IF(km4_splits_ranks[[#This Row],[36 - 40 ]]="DNF","DNF",RANK(km4_splits_ranks[[#This Row],[36 - 40 ]],km4_splits_ranks[36 - 40 ],1))</f>
        <v>105</v>
      </c>
      <c r="AE99" s="47">
        <f>IF(km4_splits_ranks[[#This Row],[40 - 42 ]]="DNF","DNF",RANK(km4_splits_ranks[[#This Row],[40 - 42 ]],km4_splits_ranks[40 - 42 ],1))</f>
        <v>102</v>
      </c>
      <c r="AF99" s="22">
        <f>km4_splits_ranks[[#This Row],[0 - 4 ]]</f>
        <v>1.4280266203703705E-2</v>
      </c>
      <c r="AG99" s="18">
        <f>IF(km4_splits_ranks[[#This Row],[4 - 8 ]]="DNF","DNF",km4_splits_ranks[[#This Row],[4 km]]+km4_splits_ranks[[#This Row],[4 - 8 ]])</f>
        <v>2.7796689814814816E-2</v>
      </c>
      <c r="AH99" s="18">
        <f>IF(km4_splits_ranks[[#This Row],[8 - 12 ]]="DNF","DNF",km4_splits_ranks[[#This Row],[8 km]]+km4_splits_ranks[[#This Row],[8 - 12 ]])</f>
        <v>4.1831793981481485E-2</v>
      </c>
      <c r="AI99" s="18">
        <f>IF(km4_splits_ranks[[#This Row],[12 - 16 ]]="DNF","DNF",km4_splits_ranks[[#This Row],[12 km]]+km4_splits_ranks[[#This Row],[12 - 16 ]])</f>
        <v>5.5297210648148153E-2</v>
      </c>
      <c r="AJ99" s="18">
        <f>IF(km4_splits_ranks[[#This Row],[16 -20 ]]="DNF","DNF",km4_splits_ranks[[#This Row],[16 km]]+km4_splits_ranks[[#This Row],[16 -20 ]])</f>
        <v>6.9439143518518529E-2</v>
      </c>
      <c r="AK99" s="18">
        <f>IF(km4_splits_ranks[[#This Row],[20 - 24 ]]="DNF","DNF",km4_splits_ranks[[#This Row],[20 km]]+km4_splits_ranks[[#This Row],[20 - 24 ]])</f>
        <v>8.5034884259259272E-2</v>
      </c>
      <c r="AL99" s="18">
        <f>IF(km4_splits_ranks[[#This Row],[24 - 28 ]]="DNF","DNF",km4_splits_ranks[[#This Row],[24 km]]+km4_splits_ranks[[#This Row],[24 - 28 ]])</f>
        <v>0.10132405092592595</v>
      </c>
      <c r="AM99" s="18">
        <f>IF(km4_splits_ranks[[#This Row],[28 - 32 ]]="DNF","DNF",km4_splits_ranks[[#This Row],[28 km]]+km4_splits_ranks[[#This Row],[28 - 32 ]])</f>
        <v>0.11963899305555557</v>
      </c>
      <c r="AN99" s="18">
        <f>IF(km4_splits_ranks[[#This Row],[32 - 36 ]]="DNF","DNF",km4_splits_ranks[[#This Row],[32 km]]+km4_splits_ranks[[#This Row],[32 - 36 ]])</f>
        <v>0.1406761226851852</v>
      </c>
      <c r="AO99" s="18">
        <f>IF(km4_splits_ranks[[#This Row],[36 - 40 ]]="DNF","DNF",km4_splits_ranks[[#This Row],[36 km]]+km4_splits_ranks[[#This Row],[36 - 40 ]])</f>
        <v>0.16109267361111113</v>
      </c>
      <c r="AP99" s="23">
        <f>IF(km4_splits_ranks[[#This Row],[40 - 42 ]]="DNF","DNF",km4_splits_ranks[[#This Row],[40 km]]+km4_splits_ranks[[#This Row],[40 - 42 ]])</f>
        <v>0.17045016203703706</v>
      </c>
      <c r="AQ99" s="48">
        <f>IF(km4_splits_ranks[[#This Row],[4 km]]="DNF","DNF",RANK(km4_splits_ranks[[#This Row],[4 km]],km4_splits_ranks[4 km],1))</f>
        <v>56</v>
      </c>
      <c r="AR99" s="49">
        <f>IF(km4_splits_ranks[[#This Row],[8 km]]="DNF","DNF",RANK(km4_splits_ranks[[#This Row],[8 km]],km4_splits_ranks[8 km],1))</f>
        <v>58</v>
      </c>
      <c r="AS99" s="49">
        <f>IF(km4_splits_ranks[[#This Row],[12 km]]="DNF","DNF",RANK(km4_splits_ranks[[#This Row],[12 km]],km4_splits_ranks[12 km],1))</f>
        <v>64</v>
      </c>
      <c r="AT99" s="49">
        <f>IF(km4_splits_ranks[[#This Row],[16 km]]="DNF","DNF",RANK(km4_splits_ranks[[#This Row],[16 km]],km4_splits_ranks[16 km],1))</f>
        <v>62</v>
      </c>
      <c r="AU99" s="49">
        <f>IF(km4_splits_ranks[[#This Row],[20 km]]="DNF","DNF",RANK(km4_splits_ranks[[#This Row],[20 km]],km4_splits_ranks[20 km],1))</f>
        <v>63</v>
      </c>
      <c r="AV99" s="49">
        <f>IF(km4_splits_ranks[[#This Row],[24 km]]="DNF","DNF",RANK(km4_splits_ranks[[#This Row],[24 km]],km4_splits_ranks[24 km],1))</f>
        <v>70</v>
      </c>
      <c r="AW99" s="49">
        <f>IF(km4_splits_ranks[[#This Row],[28 km]]="DNF","DNF",RANK(km4_splits_ranks[[#This Row],[28 km]],km4_splits_ranks[28 km],1))</f>
        <v>76</v>
      </c>
      <c r="AX99" s="49">
        <f>IF(km4_splits_ranks[[#This Row],[32 km]]="DNF","DNF",RANK(km4_splits_ranks[[#This Row],[32 km]],km4_splits_ranks[32 km],1))</f>
        <v>81</v>
      </c>
      <c r="AY99" s="49">
        <f>IF(km4_splits_ranks[[#This Row],[36 km]]="DNF","DNF",RANK(km4_splits_ranks[[#This Row],[36 km]],km4_splits_ranks[36 km],1))</f>
        <v>94</v>
      </c>
      <c r="AZ99" s="49">
        <f>IF(km4_splits_ranks[[#This Row],[40 km]]="DNF","DNF",RANK(km4_splits_ranks[[#This Row],[40 km]],km4_splits_ranks[40 km],1))</f>
        <v>95</v>
      </c>
      <c r="BA99" s="49">
        <f>IF(km4_splits_ranks[[#This Row],[42 km]]="DNF","DNF",RANK(km4_splits_ranks[[#This Row],[42 km]],km4_splits_ranks[42 km],1))</f>
        <v>94</v>
      </c>
    </row>
    <row r="100" spans="2:53" x14ac:dyDescent="0.2">
      <c r="B100" s="4">
        <f>laps_times[[#This Row],[poř]]</f>
        <v>95</v>
      </c>
      <c r="C100" s="1">
        <f>laps_times[[#This Row],[s.č.]]</f>
        <v>98</v>
      </c>
      <c r="D100" s="1" t="str">
        <f>laps_times[[#This Row],[jméno]]</f>
        <v>Turický Ladislav</v>
      </c>
      <c r="E100" s="2">
        <f>laps_times[[#This Row],[roč]]</f>
        <v>1981</v>
      </c>
      <c r="F100" s="2" t="str">
        <f>laps_times[[#This Row],[kat]]</f>
        <v>M2</v>
      </c>
      <c r="G100" s="2">
        <f>laps_times[[#This Row],[poř_kat]]</f>
        <v>21</v>
      </c>
      <c r="H100" s="1" t="str">
        <f>IF(ISBLANK(laps_times[[#This Row],[klub]]),"-",laps_times[[#This Row],[klub]])</f>
        <v>Pteam</v>
      </c>
      <c r="I100" s="6">
        <f>laps_times[[#This Row],[celk. čas]]</f>
        <v>0.17105030092592591</v>
      </c>
      <c r="J100" s="29">
        <f>SUM(laps_times[[#This Row],[1]:[6]])</f>
        <v>1.5766284722222221E-2</v>
      </c>
      <c r="K100" s="30">
        <f>SUM(laps_times[[#This Row],[7]:[12]])</f>
        <v>1.5038391203703705E-2</v>
      </c>
      <c r="L100" s="30">
        <f>SUM(laps_times[[#This Row],[13]:[18]])</f>
        <v>1.4682222222222223E-2</v>
      </c>
      <c r="M100" s="30">
        <f>SUM(laps_times[[#This Row],[19]:[24]])</f>
        <v>1.4880266203703703E-2</v>
      </c>
      <c r="N100" s="30">
        <f>SUM(laps_times[[#This Row],[25]:[30]])</f>
        <v>1.5248425925925927E-2</v>
      </c>
      <c r="O100" s="30">
        <f>SUM(laps_times[[#This Row],[31]:[36]])</f>
        <v>1.5497581018518518E-2</v>
      </c>
      <c r="P100" s="30">
        <f>SUM(laps_times[[#This Row],[37]:[42]])</f>
        <v>1.6092442129629632E-2</v>
      </c>
      <c r="Q100" s="30">
        <f>SUM(laps_times[[#This Row],[43]:[48]])</f>
        <v>1.7132222222222222E-2</v>
      </c>
      <c r="R100" s="30">
        <f>SUM(laps_times[[#This Row],[49]:[54]])</f>
        <v>1.7790069444444445E-2</v>
      </c>
      <c r="S100" s="30">
        <f>SUM(laps_times[[#This Row],[55]:[60]])</f>
        <v>1.9687754629629628E-2</v>
      </c>
      <c r="T100" s="31">
        <f>SUM(laps_times[[#This Row],[61]:[63]])</f>
        <v>9.2346412037037032E-3</v>
      </c>
      <c r="U100" s="45">
        <f>IF(km4_splits_ranks[[#This Row],[0 - 4 ]]="DNF","DNF",RANK(km4_splits_ranks[[#This Row],[0 - 4 ]],km4_splits_ranks[0 - 4 ],1))</f>
        <v>101</v>
      </c>
      <c r="V100" s="46">
        <f>IF(km4_splits_ranks[[#This Row],[4 - 8 ]]="DNF","DNF",RANK(km4_splits_ranks[[#This Row],[4 - 8 ]],km4_splits_ranks[4 - 8 ],1))</f>
        <v>99</v>
      </c>
      <c r="W100" s="46">
        <f>IF(km4_splits_ranks[[#This Row],[8 - 12 ]]="DNF","DNF",RANK(km4_splits_ranks[[#This Row],[8 - 12 ]],km4_splits_ranks[8 - 12 ],1))</f>
        <v>90</v>
      </c>
      <c r="X100" s="46">
        <f>IF(km4_splits_ranks[[#This Row],[12 - 16 ]]="DNF","DNF",RANK(km4_splits_ranks[[#This Row],[12 - 16 ]],km4_splits_ranks[12 - 16 ],1))</f>
        <v>90</v>
      </c>
      <c r="Y100" s="46">
        <f>IF(km4_splits_ranks[[#This Row],[16 -20 ]]="DNF","DNF",RANK(km4_splits_ranks[[#This Row],[16 -20 ]],km4_splits_ranks[16 -20 ],1))</f>
        <v>93</v>
      </c>
      <c r="Z100" s="46">
        <f>IF(km4_splits_ranks[[#This Row],[20 - 24 ]]="DNF","DNF",RANK(km4_splits_ranks[[#This Row],[20 - 24 ]],km4_splits_ranks[20 - 24 ],1))</f>
        <v>92</v>
      </c>
      <c r="AA100" s="46">
        <f>IF(km4_splits_ranks[[#This Row],[24 - 28 ]]="DNF","DNF",RANK(km4_splits_ranks[[#This Row],[24 - 28 ]],km4_splits_ranks[24 - 28 ],1))</f>
        <v>95</v>
      </c>
      <c r="AB100" s="46">
        <f>IF(km4_splits_ranks[[#This Row],[28 - 32 ]]="DNF","DNF",RANK(km4_splits_ranks[[#This Row],[28 - 32 ]],km4_splits_ranks[28 - 32 ],1))</f>
        <v>94</v>
      </c>
      <c r="AC100" s="46">
        <f>IF(km4_splits_ranks[[#This Row],[32 - 36 ]]="DNF","DNF",RANK(km4_splits_ranks[[#This Row],[32 - 36 ]],km4_splits_ranks[32 - 36 ],1))</f>
        <v>91</v>
      </c>
      <c r="AD100" s="46">
        <f>IF(km4_splits_ranks[[#This Row],[36 - 40 ]]="DNF","DNF",RANK(km4_splits_ranks[[#This Row],[36 - 40 ]],km4_splits_ranks[36 - 40 ],1))</f>
        <v>99</v>
      </c>
      <c r="AE100" s="47">
        <f>IF(km4_splits_ranks[[#This Row],[40 - 42 ]]="DNF","DNF",RANK(km4_splits_ranks[[#This Row],[40 - 42 ]],km4_splits_ranks[40 - 42 ],1))</f>
        <v>101</v>
      </c>
      <c r="AF100" s="22">
        <f>km4_splits_ranks[[#This Row],[0 - 4 ]]</f>
        <v>1.5766284722222221E-2</v>
      </c>
      <c r="AG100" s="18">
        <f>IF(km4_splits_ranks[[#This Row],[4 - 8 ]]="DNF","DNF",km4_splits_ranks[[#This Row],[4 km]]+km4_splits_ranks[[#This Row],[4 - 8 ]])</f>
        <v>3.0804675925925926E-2</v>
      </c>
      <c r="AH100" s="18">
        <f>IF(km4_splits_ranks[[#This Row],[8 - 12 ]]="DNF","DNF",km4_splits_ranks[[#This Row],[8 km]]+km4_splits_ranks[[#This Row],[8 - 12 ]])</f>
        <v>4.5486898148148151E-2</v>
      </c>
      <c r="AI100" s="18">
        <f>IF(km4_splits_ranks[[#This Row],[12 - 16 ]]="DNF","DNF",km4_splits_ranks[[#This Row],[12 km]]+km4_splits_ranks[[#This Row],[12 - 16 ]])</f>
        <v>6.0367164351851854E-2</v>
      </c>
      <c r="AJ100" s="18">
        <f>IF(km4_splits_ranks[[#This Row],[16 -20 ]]="DNF","DNF",km4_splits_ranks[[#This Row],[16 km]]+km4_splits_ranks[[#This Row],[16 -20 ]])</f>
        <v>7.5615590277777783E-2</v>
      </c>
      <c r="AK100" s="18">
        <f>IF(km4_splits_ranks[[#This Row],[20 - 24 ]]="DNF","DNF",km4_splits_ranks[[#This Row],[20 km]]+km4_splits_ranks[[#This Row],[20 - 24 ]])</f>
        <v>9.11131712962963E-2</v>
      </c>
      <c r="AL100" s="18">
        <f>IF(km4_splits_ranks[[#This Row],[24 - 28 ]]="DNF","DNF",km4_splits_ranks[[#This Row],[24 km]]+km4_splits_ranks[[#This Row],[24 - 28 ]])</f>
        <v>0.10720561342592594</v>
      </c>
      <c r="AM100" s="18">
        <f>IF(km4_splits_ranks[[#This Row],[28 - 32 ]]="DNF","DNF",km4_splits_ranks[[#This Row],[28 km]]+km4_splits_ranks[[#This Row],[28 - 32 ]])</f>
        <v>0.12433783564814815</v>
      </c>
      <c r="AN100" s="18">
        <f>IF(km4_splits_ranks[[#This Row],[32 - 36 ]]="DNF","DNF",km4_splits_ranks[[#This Row],[32 km]]+km4_splits_ranks[[#This Row],[32 - 36 ]])</f>
        <v>0.1421279050925926</v>
      </c>
      <c r="AO100" s="18">
        <f>IF(km4_splits_ranks[[#This Row],[36 - 40 ]]="DNF","DNF",km4_splits_ranks[[#This Row],[36 km]]+km4_splits_ranks[[#This Row],[36 - 40 ]])</f>
        <v>0.16181565972222223</v>
      </c>
      <c r="AP100" s="23">
        <f>IF(km4_splits_ranks[[#This Row],[40 - 42 ]]="DNF","DNF",km4_splits_ranks[[#This Row],[40 km]]+km4_splits_ranks[[#This Row],[40 - 42 ]])</f>
        <v>0.17105030092592594</v>
      </c>
      <c r="AQ100" s="48">
        <f>IF(km4_splits_ranks[[#This Row],[4 km]]="DNF","DNF",RANK(km4_splits_ranks[[#This Row],[4 km]],km4_splits_ranks[4 km],1))</f>
        <v>101</v>
      </c>
      <c r="AR100" s="49">
        <f>IF(km4_splits_ranks[[#This Row],[8 km]]="DNF","DNF",RANK(km4_splits_ranks[[#This Row],[8 km]],km4_splits_ranks[8 km],1))</f>
        <v>98</v>
      </c>
      <c r="AS100" s="49">
        <f>IF(km4_splits_ranks[[#This Row],[12 km]]="DNF","DNF",RANK(km4_splits_ranks[[#This Row],[12 km]],km4_splits_ranks[12 km],1))</f>
        <v>96</v>
      </c>
      <c r="AT100" s="49">
        <f>IF(km4_splits_ranks[[#This Row],[16 km]]="DNF","DNF",RANK(km4_splits_ranks[[#This Row],[16 km]],km4_splits_ranks[16 km],1))</f>
        <v>93</v>
      </c>
      <c r="AU100" s="49">
        <f>IF(km4_splits_ranks[[#This Row],[20 km]]="DNF","DNF",RANK(km4_splits_ranks[[#This Row],[20 km]],km4_splits_ranks[20 km],1))</f>
        <v>92</v>
      </c>
      <c r="AV100" s="49">
        <f>IF(km4_splits_ranks[[#This Row],[24 km]]="DNF","DNF",RANK(km4_splits_ranks[[#This Row],[24 km]],km4_splits_ranks[24 km],1))</f>
        <v>92</v>
      </c>
      <c r="AW100" s="49">
        <f>IF(km4_splits_ranks[[#This Row],[28 km]]="DNF","DNF",RANK(km4_splits_ranks[[#This Row],[28 km]],km4_splits_ranks[28 km],1))</f>
        <v>93</v>
      </c>
      <c r="AX100" s="49">
        <f>IF(km4_splits_ranks[[#This Row],[32 km]]="DNF","DNF",RANK(km4_splits_ranks[[#This Row],[32 km]],km4_splits_ranks[32 km],1))</f>
        <v>96</v>
      </c>
      <c r="AY100" s="49">
        <f>IF(km4_splits_ranks[[#This Row],[36 km]]="DNF","DNF",RANK(km4_splits_ranks[[#This Row],[36 km]],km4_splits_ranks[36 km],1))</f>
        <v>95</v>
      </c>
      <c r="AZ100" s="49">
        <f>IF(km4_splits_ranks[[#This Row],[40 km]]="DNF","DNF",RANK(km4_splits_ranks[[#This Row],[40 km]],km4_splits_ranks[40 km],1))</f>
        <v>96</v>
      </c>
      <c r="BA100" s="49">
        <f>IF(km4_splits_ranks[[#This Row],[42 km]]="DNF","DNF",RANK(km4_splits_ranks[[#This Row],[42 km]],km4_splits_ranks[42 km],1))</f>
        <v>95</v>
      </c>
    </row>
    <row r="101" spans="2:53" x14ac:dyDescent="0.2">
      <c r="B101" s="4">
        <f>laps_times[[#This Row],[poř]]</f>
        <v>96</v>
      </c>
      <c r="C101" s="1">
        <f>laps_times[[#This Row],[s.č.]]</f>
        <v>1</v>
      </c>
      <c r="D101" s="1" t="str">
        <f>laps_times[[#This Row],[jméno]]</f>
        <v>Novák Jarda</v>
      </c>
      <c r="E101" s="2">
        <f>laps_times[[#This Row],[roč]]</f>
        <v>1964</v>
      </c>
      <c r="F101" s="2" t="str">
        <f>laps_times[[#This Row],[kat]]</f>
        <v>M4</v>
      </c>
      <c r="G101" s="2">
        <f>laps_times[[#This Row],[poř_kat]]</f>
        <v>22</v>
      </c>
      <c r="H101" s="1" t="str">
        <f>IF(ISBLANK(laps_times[[#This Row],[klub]]),"-",laps_times[[#This Row],[klub]])</f>
        <v>Mokré u ČB</v>
      </c>
      <c r="I101" s="6">
        <f>laps_times[[#This Row],[celk. čas]]</f>
        <v>0.17204182870370369</v>
      </c>
      <c r="J101" s="29">
        <f>SUM(laps_times[[#This Row],[1]:[6]])</f>
        <v>1.4013518518518519E-2</v>
      </c>
      <c r="K101" s="30">
        <f>SUM(laps_times[[#This Row],[7]:[12]])</f>
        <v>1.3167708333333332E-2</v>
      </c>
      <c r="L101" s="30">
        <f>SUM(laps_times[[#This Row],[13]:[18]])</f>
        <v>1.2970069444444446E-2</v>
      </c>
      <c r="M101" s="30">
        <f>SUM(laps_times[[#This Row],[19]:[24]])</f>
        <v>1.3483333333333335E-2</v>
      </c>
      <c r="N101" s="30">
        <f>SUM(laps_times[[#This Row],[25]:[30]])</f>
        <v>1.431744212962963E-2</v>
      </c>
      <c r="O101" s="30">
        <f>SUM(laps_times[[#This Row],[31]:[36]])</f>
        <v>1.3535972222222222E-2</v>
      </c>
      <c r="P101" s="30">
        <f>SUM(laps_times[[#This Row],[37]:[42]])</f>
        <v>1.4383888888888889E-2</v>
      </c>
      <c r="Q101" s="30">
        <f>SUM(laps_times[[#This Row],[43]:[48]])</f>
        <v>1.6185370370370371E-2</v>
      </c>
      <c r="R101" s="30">
        <f>SUM(laps_times[[#This Row],[49]:[54]])</f>
        <v>2.0181249999999998E-2</v>
      </c>
      <c r="S101" s="30">
        <f>SUM(laps_times[[#This Row],[55]:[60]])</f>
        <v>2.6024293981481483E-2</v>
      </c>
      <c r="T101" s="31">
        <f>SUM(laps_times[[#This Row],[61]:[63]])</f>
        <v>1.3778981481481482E-2</v>
      </c>
      <c r="U101" s="45">
        <f>IF(km4_splits_ranks[[#This Row],[0 - 4 ]]="DNF","DNF",RANK(km4_splits_ranks[[#This Row],[0 - 4 ]],km4_splits_ranks[0 - 4 ],1))</f>
        <v>48</v>
      </c>
      <c r="V101" s="46">
        <f>IF(km4_splits_ranks[[#This Row],[4 - 8 ]]="DNF","DNF",RANK(km4_splits_ranks[[#This Row],[4 - 8 ]],km4_splits_ranks[4 - 8 ],1))</f>
        <v>47</v>
      </c>
      <c r="W101" s="46">
        <f>IF(km4_splits_ranks[[#This Row],[8 - 12 ]]="DNF","DNF",RANK(km4_splits_ranks[[#This Row],[8 - 12 ]],km4_splits_ranks[8 - 12 ],1))</f>
        <v>35</v>
      </c>
      <c r="X101" s="46">
        <f>IF(km4_splits_ranks[[#This Row],[12 - 16 ]]="DNF","DNF",RANK(km4_splits_ranks[[#This Row],[12 - 16 ]],km4_splits_ranks[12 - 16 ],1))</f>
        <v>51</v>
      </c>
      <c r="Y101" s="46">
        <f>IF(km4_splits_ranks[[#This Row],[16 -20 ]]="DNF","DNF",RANK(km4_splits_ranks[[#This Row],[16 -20 ]],km4_splits_ranks[16 -20 ],1))</f>
        <v>70</v>
      </c>
      <c r="Z101" s="46">
        <f>IF(km4_splits_ranks[[#This Row],[20 - 24 ]]="DNF","DNF",RANK(km4_splits_ranks[[#This Row],[20 - 24 ]],km4_splits_ranks[20 - 24 ],1))</f>
        <v>43</v>
      </c>
      <c r="AA101" s="46">
        <f>IF(km4_splits_ranks[[#This Row],[24 - 28 ]]="DNF","DNF",RANK(km4_splits_ranks[[#This Row],[24 - 28 ]],km4_splits_ranks[24 - 28 ],1))</f>
        <v>59</v>
      </c>
      <c r="AB101" s="46">
        <f>IF(km4_splits_ranks[[#This Row],[28 - 32 ]]="DNF","DNF",RANK(km4_splits_ranks[[#This Row],[28 - 32 ]],km4_splits_ranks[28 - 32 ],1))</f>
        <v>85</v>
      </c>
      <c r="AC101" s="46">
        <f>IF(km4_splits_ranks[[#This Row],[32 - 36 ]]="DNF","DNF",RANK(km4_splits_ranks[[#This Row],[32 - 36 ]],km4_splits_ranks[32 - 36 ],1))</f>
        <v>108</v>
      </c>
      <c r="AD101" s="46">
        <f>IF(km4_splits_ranks[[#This Row],[36 - 40 ]]="DNF","DNF",RANK(km4_splits_ranks[[#This Row],[36 - 40 ]],km4_splits_ranks[36 - 40 ],1))</f>
        <v>113</v>
      </c>
      <c r="AE101" s="47">
        <f>IF(km4_splits_ranks[[#This Row],[40 - 42 ]]="DNF","DNF",RANK(km4_splits_ranks[[#This Row],[40 - 42 ]],km4_splits_ranks[40 - 42 ],1))</f>
        <v>113</v>
      </c>
      <c r="AF101" s="22">
        <f>km4_splits_ranks[[#This Row],[0 - 4 ]]</f>
        <v>1.4013518518518519E-2</v>
      </c>
      <c r="AG101" s="18">
        <f>IF(km4_splits_ranks[[#This Row],[4 - 8 ]]="DNF","DNF",km4_splits_ranks[[#This Row],[4 km]]+km4_splits_ranks[[#This Row],[4 - 8 ]])</f>
        <v>2.7181226851851849E-2</v>
      </c>
      <c r="AH101" s="18">
        <f>IF(km4_splits_ranks[[#This Row],[8 - 12 ]]="DNF","DNF",km4_splits_ranks[[#This Row],[8 km]]+km4_splits_ranks[[#This Row],[8 - 12 ]])</f>
        <v>4.0151296296296296E-2</v>
      </c>
      <c r="AI101" s="18">
        <f>IF(km4_splits_ranks[[#This Row],[12 - 16 ]]="DNF","DNF",km4_splits_ranks[[#This Row],[12 km]]+km4_splits_ranks[[#This Row],[12 - 16 ]])</f>
        <v>5.3634629629629629E-2</v>
      </c>
      <c r="AJ101" s="18">
        <f>IF(km4_splits_ranks[[#This Row],[16 -20 ]]="DNF","DNF",km4_splits_ranks[[#This Row],[16 km]]+km4_splits_ranks[[#This Row],[16 -20 ]])</f>
        <v>6.7952071759259255E-2</v>
      </c>
      <c r="AK101" s="18">
        <f>IF(km4_splits_ranks[[#This Row],[20 - 24 ]]="DNF","DNF",km4_splits_ranks[[#This Row],[20 km]]+km4_splits_ranks[[#This Row],[20 - 24 ]])</f>
        <v>8.1488043981481476E-2</v>
      </c>
      <c r="AL101" s="18">
        <f>IF(km4_splits_ranks[[#This Row],[24 - 28 ]]="DNF","DNF",km4_splits_ranks[[#This Row],[24 km]]+km4_splits_ranks[[#This Row],[24 - 28 ]])</f>
        <v>9.5871932870370366E-2</v>
      </c>
      <c r="AM101" s="18">
        <f>IF(km4_splits_ranks[[#This Row],[28 - 32 ]]="DNF","DNF",km4_splits_ranks[[#This Row],[28 km]]+km4_splits_ranks[[#This Row],[28 - 32 ]])</f>
        <v>0.11205730324074073</v>
      </c>
      <c r="AN101" s="18">
        <f>IF(km4_splits_ranks[[#This Row],[32 - 36 ]]="DNF","DNF",km4_splits_ranks[[#This Row],[32 km]]+km4_splits_ranks[[#This Row],[32 - 36 ]])</f>
        <v>0.13223855324074074</v>
      </c>
      <c r="AO101" s="18">
        <f>IF(km4_splits_ranks[[#This Row],[36 - 40 ]]="DNF","DNF",km4_splits_ranks[[#This Row],[36 km]]+km4_splits_ranks[[#This Row],[36 - 40 ]])</f>
        <v>0.15826284722222222</v>
      </c>
      <c r="AP101" s="23">
        <f>IF(km4_splits_ranks[[#This Row],[40 - 42 ]]="DNF","DNF",km4_splits_ranks[[#This Row],[40 km]]+km4_splits_ranks[[#This Row],[40 - 42 ]])</f>
        <v>0.17204182870370371</v>
      </c>
      <c r="AQ101" s="48">
        <f>IF(km4_splits_ranks[[#This Row],[4 km]]="DNF","DNF",RANK(km4_splits_ranks[[#This Row],[4 km]],km4_splits_ranks[4 km],1))</f>
        <v>48</v>
      </c>
      <c r="AR101" s="49">
        <f>IF(km4_splits_ranks[[#This Row],[8 km]]="DNF","DNF",RANK(km4_splits_ranks[[#This Row],[8 km]],km4_splits_ranks[8 km],1))</f>
        <v>48</v>
      </c>
      <c r="AS101" s="49">
        <f>IF(km4_splits_ranks[[#This Row],[12 km]]="DNF","DNF",RANK(km4_splits_ranks[[#This Row],[12 km]],km4_splits_ranks[12 km],1))</f>
        <v>46</v>
      </c>
      <c r="AT101" s="49">
        <f>IF(km4_splits_ranks[[#This Row],[16 km]]="DNF","DNF",RANK(km4_splits_ranks[[#This Row],[16 km]],km4_splits_ranks[16 km],1))</f>
        <v>46</v>
      </c>
      <c r="AU101" s="49">
        <f>IF(km4_splits_ranks[[#This Row],[20 km]]="DNF","DNF",RANK(km4_splits_ranks[[#This Row],[20 km]],km4_splits_ranks[20 km],1))</f>
        <v>50</v>
      </c>
      <c r="AV101" s="49">
        <f>IF(km4_splits_ranks[[#This Row],[24 km]]="DNF","DNF",RANK(km4_splits_ranks[[#This Row],[24 km]],km4_splits_ranks[24 km],1))</f>
        <v>49</v>
      </c>
      <c r="AW101" s="49">
        <f>IF(km4_splits_ranks[[#This Row],[28 km]]="DNF","DNF",RANK(km4_splits_ranks[[#This Row],[28 km]],km4_splits_ranks[28 km],1))</f>
        <v>52</v>
      </c>
      <c r="AX101" s="49">
        <f>IF(km4_splits_ranks[[#This Row],[32 km]]="DNF","DNF",RANK(km4_splits_ranks[[#This Row],[32 km]],km4_splits_ranks[32 km],1))</f>
        <v>56</v>
      </c>
      <c r="AY101" s="49">
        <f>IF(km4_splits_ranks[[#This Row],[36 km]]="DNF","DNF",RANK(km4_splits_ranks[[#This Row],[36 km]],km4_splits_ranks[36 km],1))</f>
        <v>73</v>
      </c>
      <c r="AZ101" s="49">
        <f>IF(km4_splits_ranks[[#This Row],[40 km]]="DNF","DNF",RANK(km4_splits_ranks[[#This Row],[40 km]],km4_splits_ranks[40 km],1))</f>
        <v>93</v>
      </c>
      <c r="BA101" s="49">
        <f>IF(km4_splits_ranks[[#This Row],[42 km]]="DNF","DNF",RANK(km4_splits_ranks[[#This Row],[42 km]],km4_splits_ranks[42 km],1))</f>
        <v>96</v>
      </c>
    </row>
    <row r="102" spans="2:53" x14ac:dyDescent="0.2">
      <c r="B102" s="4">
        <f>laps_times[[#This Row],[poř]]</f>
        <v>97</v>
      </c>
      <c r="C102" s="1">
        <f>laps_times[[#This Row],[s.č.]]</f>
        <v>44</v>
      </c>
      <c r="D102" s="1" t="str">
        <f>laps_times[[#This Row],[jméno]]</f>
        <v>Breburdová Hana</v>
      </c>
      <c r="E102" s="2">
        <f>laps_times[[#This Row],[roč]]</f>
        <v>1961</v>
      </c>
      <c r="F102" s="2" t="str">
        <f>laps_times[[#This Row],[kat]]</f>
        <v>Z2</v>
      </c>
      <c r="G102" s="2">
        <f>laps_times[[#This Row],[poř_kat]]</f>
        <v>6</v>
      </c>
      <c r="H102" s="1" t="str">
        <f>IF(ISBLANK(laps_times[[#This Row],[klub]]),"-",laps_times[[#This Row],[klub]])</f>
        <v>Maratón klub Kladno</v>
      </c>
      <c r="I102" s="6">
        <f>laps_times[[#This Row],[celk. čas]]</f>
        <v>0.17221464120370369</v>
      </c>
      <c r="J102" s="29">
        <f>SUM(laps_times[[#This Row],[1]:[6]])</f>
        <v>1.5576770833333333E-2</v>
      </c>
      <c r="K102" s="30">
        <f>SUM(laps_times[[#This Row],[7]:[12]])</f>
        <v>1.4837615740740741E-2</v>
      </c>
      <c r="L102" s="30">
        <f>SUM(laps_times[[#This Row],[13]:[18]])</f>
        <v>1.5125462962962962E-2</v>
      </c>
      <c r="M102" s="30">
        <f>SUM(laps_times[[#This Row],[19]:[24]])</f>
        <v>1.5574837962962964E-2</v>
      </c>
      <c r="N102" s="30">
        <f>SUM(laps_times[[#This Row],[25]:[30]])</f>
        <v>1.6243518518518518E-2</v>
      </c>
      <c r="O102" s="30">
        <f>SUM(laps_times[[#This Row],[31]:[36]])</f>
        <v>1.6963784722222226E-2</v>
      </c>
      <c r="P102" s="30">
        <f>SUM(laps_times[[#This Row],[37]:[42]])</f>
        <v>1.7013807870370372E-2</v>
      </c>
      <c r="Q102" s="30">
        <f>SUM(laps_times[[#This Row],[43]:[48]])</f>
        <v>1.677574074074074E-2</v>
      </c>
      <c r="R102" s="30">
        <f>SUM(laps_times[[#This Row],[49]:[54]])</f>
        <v>1.7268657407407406E-2</v>
      </c>
      <c r="S102" s="30">
        <f>SUM(laps_times[[#This Row],[55]:[60]])</f>
        <v>1.7925416666666666E-2</v>
      </c>
      <c r="T102" s="31">
        <f>SUM(laps_times[[#This Row],[61]:[63]])</f>
        <v>8.9090277777777779E-3</v>
      </c>
      <c r="U102" s="45">
        <f>IF(km4_splits_ranks[[#This Row],[0 - 4 ]]="DNF","DNF",RANK(km4_splits_ranks[[#This Row],[0 - 4 ]],km4_splits_ranks[0 - 4 ],1))</f>
        <v>97</v>
      </c>
      <c r="V102" s="46">
        <f>IF(km4_splits_ranks[[#This Row],[4 - 8 ]]="DNF","DNF",RANK(km4_splits_ranks[[#This Row],[4 - 8 ]],km4_splits_ranks[4 - 8 ],1))</f>
        <v>95</v>
      </c>
      <c r="W102" s="46">
        <f>IF(km4_splits_ranks[[#This Row],[8 - 12 ]]="DNF","DNF",RANK(km4_splits_ranks[[#This Row],[8 - 12 ]],km4_splits_ranks[8 - 12 ],1))</f>
        <v>98</v>
      </c>
      <c r="X102" s="46">
        <f>IF(km4_splits_ranks[[#This Row],[12 - 16 ]]="DNF","DNF",RANK(km4_splits_ranks[[#This Row],[12 - 16 ]],km4_splits_ranks[12 - 16 ],1))</f>
        <v>99</v>
      </c>
      <c r="Y102" s="46">
        <f>IF(km4_splits_ranks[[#This Row],[16 -20 ]]="DNF","DNF",RANK(km4_splits_ranks[[#This Row],[16 -20 ]],km4_splits_ranks[16 -20 ],1))</f>
        <v>103</v>
      </c>
      <c r="Z102" s="46">
        <f>IF(km4_splits_ranks[[#This Row],[20 - 24 ]]="DNF","DNF",RANK(km4_splits_ranks[[#This Row],[20 - 24 ]],km4_splits_ranks[20 - 24 ],1))</f>
        <v>108</v>
      </c>
      <c r="AA102" s="46">
        <f>IF(km4_splits_ranks[[#This Row],[24 - 28 ]]="DNF","DNF",RANK(km4_splits_ranks[[#This Row],[24 - 28 ]],km4_splits_ranks[24 - 28 ],1))</f>
        <v>103</v>
      </c>
      <c r="AB102" s="46">
        <f>IF(km4_splits_ranks[[#This Row],[28 - 32 ]]="DNF","DNF",RANK(km4_splits_ranks[[#This Row],[28 - 32 ]],km4_splits_ranks[28 - 32 ],1))</f>
        <v>93</v>
      </c>
      <c r="AC102" s="46">
        <f>IF(km4_splits_ranks[[#This Row],[32 - 36 ]]="DNF","DNF",RANK(km4_splits_ranks[[#This Row],[32 - 36 ]],km4_splits_ranks[32 - 36 ],1))</f>
        <v>88</v>
      </c>
      <c r="AD102" s="46">
        <f>IF(km4_splits_ranks[[#This Row],[36 - 40 ]]="DNF","DNF",RANK(km4_splits_ranks[[#This Row],[36 - 40 ]],km4_splits_ranks[36 - 40 ],1))</f>
        <v>89</v>
      </c>
      <c r="AE102" s="47">
        <f>IF(km4_splits_ranks[[#This Row],[40 - 42 ]]="DNF","DNF",RANK(km4_splits_ranks[[#This Row],[40 - 42 ]],km4_splits_ranks[40 - 42 ],1))</f>
        <v>98</v>
      </c>
      <c r="AF102" s="22">
        <f>km4_splits_ranks[[#This Row],[0 - 4 ]]</f>
        <v>1.5576770833333333E-2</v>
      </c>
      <c r="AG102" s="18">
        <f>IF(km4_splits_ranks[[#This Row],[4 - 8 ]]="DNF","DNF",km4_splits_ranks[[#This Row],[4 km]]+km4_splits_ranks[[#This Row],[4 - 8 ]])</f>
        <v>3.0414386574074075E-2</v>
      </c>
      <c r="AH102" s="18">
        <f>IF(km4_splits_ranks[[#This Row],[8 - 12 ]]="DNF","DNF",km4_splits_ranks[[#This Row],[8 km]]+km4_splits_ranks[[#This Row],[8 - 12 ]])</f>
        <v>4.5539849537037033E-2</v>
      </c>
      <c r="AI102" s="18">
        <f>IF(km4_splits_ranks[[#This Row],[12 - 16 ]]="DNF","DNF",km4_splits_ranks[[#This Row],[12 km]]+km4_splits_ranks[[#This Row],[12 - 16 ]])</f>
        <v>6.1114687500000001E-2</v>
      </c>
      <c r="AJ102" s="18">
        <f>IF(km4_splits_ranks[[#This Row],[16 -20 ]]="DNF","DNF",km4_splits_ranks[[#This Row],[16 km]]+km4_splits_ranks[[#This Row],[16 -20 ]])</f>
        <v>7.7358206018518519E-2</v>
      </c>
      <c r="AK102" s="18">
        <f>IF(km4_splits_ranks[[#This Row],[20 - 24 ]]="DNF","DNF",km4_splits_ranks[[#This Row],[20 km]]+km4_splits_ranks[[#This Row],[20 - 24 ]])</f>
        <v>9.4321990740740741E-2</v>
      </c>
      <c r="AL102" s="18">
        <f>IF(km4_splits_ranks[[#This Row],[24 - 28 ]]="DNF","DNF",km4_splits_ranks[[#This Row],[24 km]]+km4_splits_ranks[[#This Row],[24 - 28 ]])</f>
        <v>0.11133579861111112</v>
      </c>
      <c r="AM102" s="18">
        <f>IF(km4_splits_ranks[[#This Row],[28 - 32 ]]="DNF","DNF",km4_splits_ranks[[#This Row],[28 km]]+km4_splits_ranks[[#This Row],[28 - 32 ]])</f>
        <v>0.12811153935185185</v>
      </c>
      <c r="AN102" s="18">
        <f>IF(km4_splits_ranks[[#This Row],[32 - 36 ]]="DNF","DNF",km4_splits_ranks[[#This Row],[32 km]]+km4_splits_ranks[[#This Row],[32 - 36 ]])</f>
        <v>0.14538019675925926</v>
      </c>
      <c r="AO102" s="18">
        <f>IF(km4_splits_ranks[[#This Row],[36 - 40 ]]="DNF","DNF",km4_splits_ranks[[#This Row],[36 km]]+km4_splits_ranks[[#This Row],[36 - 40 ]])</f>
        <v>0.16330561342592592</v>
      </c>
      <c r="AP102" s="23">
        <f>IF(km4_splits_ranks[[#This Row],[40 - 42 ]]="DNF","DNF",km4_splits_ranks[[#This Row],[40 km]]+km4_splits_ranks[[#This Row],[40 - 42 ]])</f>
        <v>0.17221464120370369</v>
      </c>
      <c r="AQ102" s="48">
        <f>IF(km4_splits_ranks[[#This Row],[4 km]]="DNF","DNF",RANK(km4_splits_ranks[[#This Row],[4 km]],km4_splits_ranks[4 km],1))</f>
        <v>97</v>
      </c>
      <c r="AR102" s="49">
        <f>IF(km4_splits_ranks[[#This Row],[8 km]]="DNF","DNF",RANK(km4_splits_ranks[[#This Row],[8 km]],km4_splits_ranks[8 km],1))</f>
        <v>97</v>
      </c>
      <c r="AS102" s="49">
        <f>IF(km4_splits_ranks[[#This Row],[12 km]]="DNF","DNF",RANK(km4_splits_ranks[[#This Row],[12 km]],km4_splits_ranks[12 km],1))</f>
        <v>97</v>
      </c>
      <c r="AT102" s="49">
        <f>IF(km4_splits_ranks[[#This Row],[16 km]]="DNF","DNF",RANK(km4_splits_ranks[[#This Row],[16 km]],km4_splits_ranks[16 km],1))</f>
        <v>96</v>
      </c>
      <c r="AU102" s="49">
        <f>IF(km4_splits_ranks[[#This Row],[20 km]]="DNF","DNF",RANK(km4_splits_ranks[[#This Row],[20 km]],km4_splits_ranks[20 km],1))</f>
        <v>99</v>
      </c>
      <c r="AV102" s="49">
        <f>IF(km4_splits_ranks[[#This Row],[24 km]]="DNF","DNF",RANK(km4_splits_ranks[[#This Row],[24 km]],km4_splits_ranks[24 km],1))</f>
        <v>104</v>
      </c>
      <c r="AW102" s="49">
        <f>IF(km4_splits_ranks[[#This Row],[28 km]]="DNF","DNF",RANK(km4_splits_ranks[[#This Row],[28 km]],km4_splits_ranks[28 km],1))</f>
        <v>103</v>
      </c>
      <c r="AX102" s="49">
        <f>IF(km4_splits_ranks[[#This Row],[32 km]]="DNF","DNF",RANK(km4_splits_ranks[[#This Row],[32 km]],km4_splits_ranks[32 km],1))</f>
        <v>101</v>
      </c>
      <c r="AY102" s="49">
        <f>IF(km4_splits_ranks[[#This Row],[36 km]]="DNF","DNF",RANK(km4_splits_ranks[[#This Row],[36 km]],km4_splits_ranks[36 km],1))</f>
        <v>98</v>
      </c>
      <c r="AZ102" s="49">
        <f>IF(km4_splits_ranks[[#This Row],[40 km]]="DNF","DNF",RANK(km4_splits_ranks[[#This Row],[40 km]],km4_splits_ranks[40 km],1))</f>
        <v>97</v>
      </c>
      <c r="BA102" s="49">
        <f>IF(km4_splits_ranks[[#This Row],[42 km]]="DNF","DNF",RANK(km4_splits_ranks[[#This Row],[42 km]],km4_splits_ranks[42 km],1))</f>
        <v>97</v>
      </c>
    </row>
    <row r="103" spans="2:53" x14ac:dyDescent="0.2">
      <c r="B103" s="4">
        <f>laps_times[[#This Row],[poř]]</f>
        <v>98</v>
      </c>
      <c r="C103" s="1">
        <f>laps_times[[#This Row],[s.č.]]</f>
        <v>130</v>
      </c>
      <c r="D103" s="1" t="str">
        <f>laps_times[[#This Row],[jméno]]</f>
        <v>Kincová Petra</v>
      </c>
      <c r="E103" s="2">
        <f>laps_times[[#This Row],[roč]]</f>
        <v>1974</v>
      </c>
      <c r="F103" s="2" t="str">
        <f>laps_times[[#This Row],[kat]]</f>
        <v>Z2</v>
      </c>
      <c r="G103" s="2">
        <f>laps_times[[#This Row],[poř_kat]]</f>
        <v>7</v>
      </c>
      <c r="H103" s="1" t="str">
        <f>IF(ISBLANK(laps_times[[#This Row],[klub]]),"-",laps_times[[#This Row],[klub]])</f>
        <v>Triatlon Ladies Tábor</v>
      </c>
      <c r="I103" s="6">
        <f>laps_times[[#This Row],[celk. čas]]</f>
        <v>0.17270964120370369</v>
      </c>
      <c r="J103" s="29">
        <f>SUM(laps_times[[#This Row],[1]:[6]])</f>
        <v>1.4699571759259258E-2</v>
      </c>
      <c r="K103" s="30">
        <f>SUM(laps_times[[#This Row],[7]:[12]])</f>
        <v>1.414207175925926E-2</v>
      </c>
      <c r="L103" s="30">
        <f>SUM(laps_times[[#This Row],[13]:[18]])</f>
        <v>1.4501006944444443E-2</v>
      </c>
      <c r="M103" s="30">
        <f>SUM(laps_times[[#This Row],[19]:[24]])</f>
        <v>1.5600578703703703E-2</v>
      </c>
      <c r="N103" s="30">
        <f>SUM(laps_times[[#This Row],[25]:[30]])</f>
        <v>1.5393263888888887E-2</v>
      </c>
      <c r="O103" s="30">
        <f>SUM(laps_times[[#This Row],[31]:[36]])</f>
        <v>1.6135381944444444E-2</v>
      </c>
      <c r="P103" s="30">
        <f>SUM(laps_times[[#This Row],[37]:[42]])</f>
        <v>1.6863379629629631E-2</v>
      </c>
      <c r="Q103" s="30">
        <f>SUM(laps_times[[#This Row],[43]:[48]])</f>
        <v>1.9195509259259259E-2</v>
      </c>
      <c r="R103" s="30">
        <f>SUM(laps_times[[#This Row],[49]:[54]])</f>
        <v>1.9190324074074075E-2</v>
      </c>
      <c r="S103" s="30">
        <f>SUM(laps_times[[#This Row],[55]:[60]])</f>
        <v>1.8542372685185184E-2</v>
      </c>
      <c r="T103" s="31">
        <f>SUM(laps_times[[#This Row],[61]:[63]])</f>
        <v>8.446180555555554E-3</v>
      </c>
      <c r="U103" s="45">
        <f>IF(km4_splits_ranks[[#This Row],[0 - 4 ]]="DNF","DNF",RANK(km4_splits_ranks[[#This Row],[0 - 4 ]],km4_splits_ranks[0 - 4 ],1))</f>
        <v>81</v>
      </c>
      <c r="V103" s="46">
        <f>IF(km4_splits_ranks[[#This Row],[4 - 8 ]]="DNF","DNF",RANK(km4_splits_ranks[[#This Row],[4 - 8 ]],km4_splits_ranks[4 - 8 ],1))</f>
        <v>79</v>
      </c>
      <c r="W103" s="46">
        <f>IF(km4_splits_ranks[[#This Row],[8 - 12 ]]="DNF","DNF",RANK(km4_splits_ranks[[#This Row],[8 - 12 ]],km4_splits_ranks[8 - 12 ],1))</f>
        <v>84</v>
      </c>
      <c r="X103" s="46">
        <f>IF(km4_splits_ranks[[#This Row],[12 - 16 ]]="DNF","DNF",RANK(km4_splits_ranks[[#This Row],[12 - 16 ]],km4_splits_ranks[12 - 16 ],1))</f>
        <v>100</v>
      </c>
      <c r="Y103" s="46">
        <f>IF(km4_splits_ranks[[#This Row],[16 -20 ]]="DNF","DNF",RANK(km4_splits_ranks[[#This Row],[16 -20 ]],km4_splits_ranks[16 -20 ],1))</f>
        <v>97</v>
      </c>
      <c r="Z103" s="46">
        <f>IF(km4_splits_ranks[[#This Row],[20 - 24 ]]="DNF","DNF",RANK(km4_splits_ranks[[#This Row],[20 - 24 ]],km4_splits_ranks[20 - 24 ],1))</f>
        <v>100</v>
      </c>
      <c r="AA103" s="46">
        <f>IF(km4_splits_ranks[[#This Row],[24 - 28 ]]="DNF","DNF",RANK(km4_splits_ranks[[#This Row],[24 - 28 ]],km4_splits_ranks[24 - 28 ],1))</f>
        <v>102</v>
      </c>
      <c r="AB103" s="46">
        <f>IF(km4_splits_ranks[[#This Row],[28 - 32 ]]="DNF","DNF",RANK(km4_splits_ranks[[#This Row],[28 - 32 ]],km4_splits_ranks[28 - 32 ],1))</f>
        <v>108</v>
      </c>
      <c r="AC103" s="46">
        <f>IF(km4_splits_ranks[[#This Row],[32 - 36 ]]="DNF","DNF",RANK(km4_splits_ranks[[#This Row],[32 - 36 ]],km4_splits_ranks[32 - 36 ],1))</f>
        <v>101</v>
      </c>
      <c r="AD103" s="46">
        <f>IF(km4_splits_ranks[[#This Row],[36 - 40 ]]="DNF","DNF",RANK(km4_splits_ranks[[#This Row],[36 - 40 ]],km4_splits_ranks[36 - 40 ],1))</f>
        <v>94</v>
      </c>
      <c r="AE103" s="47">
        <f>IF(km4_splits_ranks[[#This Row],[40 - 42 ]]="DNF","DNF",RANK(km4_splits_ranks[[#This Row],[40 - 42 ]],km4_splits_ranks[40 - 42 ],1))</f>
        <v>89</v>
      </c>
      <c r="AF103" s="22">
        <f>km4_splits_ranks[[#This Row],[0 - 4 ]]</f>
        <v>1.4699571759259258E-2</v>
      </c>
      <c r="AG103" s="18">
        <f>IF(km4_splits_ranks[[#This Row],[4 - 8 ]]="DNF","DNF",km4_splits_ranks[[#This Row],[4 km]]+km4_splits_ranks[[#This Row],[4 - 8 ]])</f>
        <v>2.884164351851852E-2</v>
      </c>
      <c r="AH103" s="18">
        <f>IF(km4_splits_ranks[[#This Row],[8 - 12 ]]="DNF","DNF",km4_splits_ranks[[#This Row],[8 km]]+km4_splits_ranks[[#This Row],[8 - 12 ]])</f>
        <v>4.3342650462962963E-2</v>
      </c>
      <c r="AI103" s="18">
        <f>IF(km4_splits_ranks[[#This Row],[12 - 16 ]]="DNF","DNF",km4_splits_ranks[[#This Row],[12 km]]+km4_splits_ranks[[#This Row],[12 - 16 ]])</f>
        <v>5.8943229166666666E-2</v>
      </c>
      <c r="AJ103" s="18">
        <f>IF(km4_splits_ranks[[#This Row],[16 -20 ]]="DNF","DNF",km4_splits_ranks[[#This Row],[16 km]]+km4_splits_ranks[[#This Row],[16 -20 ]])</f>
        <v>7.433649305555555E-2</v>
      </c>
      <c r="AK103" s="18">
        <f>IF(km4_splits_ranks[[#This Row],[20 - 24 ]]="DNF","DNF",km4_splits_ranks[[#This Row],[20 km]]+km4_splits_ranks[[#This Row],[20 - 24 ]])</f>
        <v>9.0471874999999993E-2</v>
      </c>
      <c r="AL103" s="18">
        <f>IF(km4_splits_ranks[[#This Row],[24 - 28 ]]="DNF","DNF",km4_splits_ranks[[#This Row],[24 km]]+km4_splits_ranks[[#This Row],[24 - 28 ]])</f>
        <v>0.10733525462962962</v>
      </c>
      <c r="AM103" s="18">
        <f>IF(km4_splits_ranks[[#This Row],[28 - 32 ]]="DNF","DNF",km4_splits_ranks[[#This Row],[28 km]]+km4_splits_ranks[[#This Row],[28 - 32 ]])</f>
        <v>0.12653076388888887</v>
      </c>
      <c r="AN103" s="18">
        <f>IF(km4_splits_ranks[[#This Row],[32 - 36 ]]="DNF","DNF",km4_splits_ranks[[#This Row],[32 km]]+km4_splits_ranks[[#This Row],[32 - 36 ]])</f>
        <v>0.14572108796296296</v>
      </c>
      <c r="AO103" s="18">
        <f>IF(km4_splits_ranks[[#This Row],[36 - 40 ]]="DNF","DNF",km4_splits_ranks[[#This Row],[36 km]]+km4_splits_ranks[[#This Row],[36 - 40 ]])</f>
        <v>0.16426346064814815</v>
      </c>
      <c r="AP103" s="23">
        <f>IF(km4_splits_ranks[[#This Row],[40 - 42 ]]="DNF","DNF",km4_splits_ranks[[#This Row],[40 km]]+km4_splits_ranks[[#This Row],[40 - 42 ]])</f>
        <v>0.17270964120370369</v>
      </c>
      <c r="AQ103" s="48">
        <f>IF(km4_splits_ranks[[#This Row],[4 km]]="DNF","DNF",RANK(km4_splits_ranks[[#This Row],[4 km]],km4_splits_ranks[4 km],1))</f>
        <v>81</v>
      </c>
      <c r="AR103" s="49">
        <f>IF(km4_splits_ranks[[#This Row],[8 km]]="DNF","DNF",RANK(km4_splits_ranks[[#This Row],[8 km]],km4_splits_ranks[8 km],1))</f>
        <v>81</v>
      </c>
      <c r="AS103" s="49">
        <f>IF(km4_splits_ranks[[#This Row],[12 km]]="DNF","DNF",RANK(km4_splits_ranks[[#This Row],[12 km]],km4_splits_ranks[12 km],1))</f>
        <v>80</v>
      </c>
      <c r="AT103" s="49">
        <f>IF(km4_splits_ranks[[#This Row],[16 km]]="DNF","DNF",RANK(km4_splits_ranks[[#This Row],[16 km]],km4_splits_ranks[16 km],1))</f>
        <v>87</v>
      </c>
      <c r="AU103" s="49">
        <f>IF(km4_splits_ranks[[#This Row],[20 km]]="DNF","DNF",RANK(km4_splits_ranks[[#This Row],[20 km]],km4_splits_ranks[20 km],1))</f>
        <v>88</v>
      </c>
      <c r="AV103" s="49">
        <f>IF(km4_splits_ranks[[#This Row],[24 km]]="DNF","DNF",RANK(km4_splits_ranks[[#This Row],[24 km]],km4_splits_ranks[24 km],1))</f>
        <v>91</v>
      </c>
      <c r="AW103" s="49">
        <f>IF(km4_splits_ranks[[#This Row],[28 km]]="DNF","DNF",RANK(km4_splits_ranks[[#This Row],[28 km]],km4_splits_ranks[28 km],1))</f>
        <v>95</v>
      </c>
      <c r="AX103" s="49">
        <f>IF(km4_splits_ranks[[#This Row],[32 km]]="DNF","DNF",RANK(km4_splits_ranks[[#This Row],[32 km]],km4_splits_ranks[32 km],1))</f>
        <v>100</v>
      </c>
      <c r="AY103" s="49">
        <f>IF(km4_splits_ranks[[#This Row],[36 km]]="DNF","DNF",RANK(km4_splits_ranks[[#This Row],[36 km]],km4_splits_ranks[36 km],1))</f>
        <v>99</v>
      </c>
      <c r="AZ103" s="49">
        <f>IF(km4_splits_ranks[[#This Row],[40 km]]="DNF","DNF",RANK(km4_splits_ranks[[#This Row],[40 km]],km4_splits_ranks[40 km],1))</f>
        <v>98</v>
      </c>
      <c r="BA103" s="49">
        <f>IF(km4_splits_ranks[[#This Row],[42 km]]="DNF","DNF",RANK(km4_splits_ranks[[#This Row],[42 km]],km4_splits_ranks[42 km],1))</f>
        <v>98</v>
      </c>
    </row>
    <row r="104" spans="2:53" x14ac:dyDescent="0.2">
      <c r="B104" s="4">
        <f>laps_times[[#This Row],[poř]]</f>
        <v>99</v>
      </c>
      <c r="C104" s="1">
        <f>laps_times[[#This Row],[s.č.]]</f>
        <v>124</v>
      </c>
      <c r="D104" s="1" t="str">
        <f>laps_times[[#This Row],[jméno]]</f>
        <v>Dolejš Jan</v>
      </c>
      <c r="E104" s="2">
        <f>laps_times[[#This Row],[roč]]</f>
        <v>1949</v>
      </c>
      <c r="F104" s="2" t="str">
        <f>laps_times[[#This Row],[kat]]</f>
        <v>M5</v>
      </c>
      <c r="G104" s="2">
        <f>laps_times[[#This Row],[poř_kat]]</f>
        <v>6</v>
      </c>
      <c r="H104" s="1" t="str">
        <f>IF(ISBLANK(laps_times[[#This Row],[klub]]),"-",laps_times[[#This Row],[klub]])</f>
        <v>TJ Sokol Unhošť</v>
      </c>
      <c r="I104" s="6">
        <f>laps_times[[#This Row],[celk. čas]]</f>
        <v>0.17273998842592594</v>
      </c>
      <c r="J104" s="29">
        <f>SUM(laps_times[[#This Row],[1]:[6]])</f>
        <v>1.5516851851851851E-2</v>
      </c>
      <c r="K104" s="30">
        <f>SUM(laps_times[[#This Row],[7]:[12]])</f>
        <v>1.5636111111111111E-2</v>
      </c>
      <c r="L104" s="30">
        <f>SUM(laps_times[[#This Row],[13]:[18]])</f>
        <v>1.5948379629629628E-2</v>
      </c>
      <c r="M104" s="30">
        <f>SUM(laps_times[[#This Row],[19]:[24]])</f>
        <v>1.8072962962962964E-2</v>
      </c>
      <c r="N104" s="30">
        <f>SUM(laps_times[[#This Row],[25]:[30]])</f>
        <v>1.5771944444444443E-2</v>
      </c>
      <c r="O104" s="30">
        <f>SUM(laps_times[[#This Row],[31]:[36]])</f>
        <v>1.6362060185185184E-2</v>
      </c>
      <c r="P104" s="30">
        <f>SUM(laps_times[[#This Row],[37]:[42]])</f>
        <v>1.6499976851851852E-2</v>
      </c>
      <c r="Q104" s="30">
        <f>SUM(laps_times[[#This Row],[43]:[48]])</f>
        <v>1.7571620370370369E-2</v>
      </c>
      <c r="R104" s="30">
        <f>SUM(laps_times[[#This Row],[49]:[54]])</f>
        <v>1.6622303240740738E-2</v>
      </c>
      <c r="S104" s="30">
        <f>SUM(laps_times[[#This Row],[55]:[60]])</f>
        <v>1.7443645833333334E-2</v>
      </c>
      <c r="T104" s="31">
        <f>SUM(laps_times[[#This Row],[61]:[63]])</f>
        <v>7.2941319444444451E-3</v>
      </c>
      <c r="U104" s="45">
        <f>IF(km4_splits_ranks[[#This Row],[0 - 4 ]]="DNF","DNF",RANK(km4_splits_ranks[[#This Row],[0 - 4 ]],km4_splits_ranks[0 - 4 ],1))</f>
        <v>96</v>
      </c>
      <c r="V104" s="46">
        <f>IF(km4_splits_ranks[[#This Row],[4 - 8 ]]="DNF","DNF",RANK(km4_splits_ranks[[#This Row],[4 - 8 ]],km4_splits_ranks[4 - 8 ],1))</f>
        <v>105</v>
      </c>
      <c r="W104" s="46">
        <f>IF(km4_splits_ranks[[#This Row],[8 - 12 ]]="DNF","DNF",RANK(km4_splits_ranks[[#This Row],[8 - 12 ]],km4_splits_ranks[8 - 12 ],1))</f>
        <v>106</v>
      </c>
      <c r="X104" s="46">
        <f>IF(km4_splits_ranks[[#This Row],[12 - 16 ]]="DNF","DNF",RANK(km4_splits_ranks[[#This Row],[12 - 16 ]],km4_splits_ranks[12 - 16 ],1))</f>
        <v>114</v>
      </c>
      <c r="Y104" s="46">
        <f>IF(km4_splits_ranks[[#This Row],[16 -20 ]]="DNF","DNF",RANK(km4_splits_ranks[[#This Row],[16 -20 ]],km4_splits_ranks[16 -20 ],1))</f>
        <v>100</v>
      </c>
      <c r="Z104" s="46">
        <f>IF(km4_splits_ranks[[#This Row],[20 - 24 ]]="DNF","DNF",RANK(km4_splits_ranks[[#This Row],[20 - 24 ]],km4_splits_ranks[20 - 24 ],1))</f>
        <v>102</v>
      </c>
      <c r="AA104" s="46">
        <f>IF(km4_splits_ranks[[#This Row],[24 - 28 ]]="DNF","DNF",RANK(km4_splits_ranks[[#This Row],[24 - 28 ]],km4_splits_ranks[24 - 28 ],1))</f>
        <v>99</v>
      </c>
      <c r="AB104" s="46">
        <f>IF(km4_splits_ranks[[#This Row],[28 - 32 ]]="DNF","DNF",RANK(km4_splits_ranks[[#This Row],[28 - 32 ]],km4_splits_ranks[28 - 32 ],1))</f>
        <v>98</v>
      </c>
      <c r="AC104" s="46">
        <f>IF(km4_splits_ranks[[#This Row],[32 - 36 ]]="DNF","DNF",RANK(km4_splits_ranks[[#This Row],[32 - 36 ]],km4_splits_ranks[32 - 36 ],1))</f>
        <v>84</v>
      </c>
      <c r="AD104" s="46">
        <f>IF(km4_splits_ranks[[#This Row],[36 - 40 ]]="DNF","DNF",RANK(km4_splits_ranks[[#This Row],[36 - 40 ]],km4_splits_ranks[36 - 40 ],1))</f>
        <v>85</v>
      </c>
      <c r="AE104" s="47">
        <f>IF(km4_splits_ranks[[#This Row],[40 - 42 ]]="DNF","DNF",RANK(km4_splits_ranks[[#This Row],[40 - 42 ]],km4_splits_ranks[40 - 42 ],1))</f>
        <v>46</v>
      </c>
      <c r="AF104" s="22">
        <f>km4_splits_ranks[[#This Row],[0 - 4 ]]</f>
        <v>1.5516851851851851E-2</v>
      </c>
      <c r="AG104" s="18">
        <f>IF(km4_splits_ranks[[#This Row],[4 - 8 ]]="DNF","DNF",km4_splits_ranks[[#This Row],[4 km]]+km4_splits_ranks[[#This Row],[4 - 8 ]])</f>
        <v>3.1152962962962962E-2</v>
      </c>
      <c r="AH104" s="18">
        <f>IF(km4_splits_ranks[[#This Row],[8 - 12 ]]="DNF","DNF",km4_splits_ranks[[#This Row],[8 km]]+km4_splits_ranks[[#This Row],[8 - 12 ]])</f>
        <v>4.710134259259259E-2</v>
      </c>
      <c r="AI104" s="18">
        <f>IF(km4_splits_ranks[[#This Row],[12 - 16 ]]="DNF","DNF",km4_splits_ranks[[#This Row],[12 km]]+km4_splits_ranks[[#This Row],[12 - 16 ]])</f>
        <v>6.5174305555555562E-2</v>
      </c>
      <c r="AJ104" s="18">
        <f>IF(km4_splits_ranks[[#This Row],[16 -20 ]]="DNF","DNF",km4_splits_ranks[[#This Row],[16 km]]+km4_splits_ranks[[#This Row],[16 -20 ]])</f>
        <v>8.0946249999999997E-2</v>
      </c>
      <c r="AK104" s="18">
        <f>IF(km4_splits_ranks[[#This Row],[20 - 24 ]]="DNF","DNF",km4_splits_ranks[[#This Row],[20 km]]+km4_splits_ranks[[#This Row],[20 - 24 ]])</f>
        <v>9.7308310185185182E-2</v>
      </c>
      <c r="AL104" s="18">
        <f>IF(km4_splits_ranks[[#This Row],[24 - 28 ]]="DNF","DNF",km4_splits_ranks[[#This Row],[24 km]]+km4_splits_ranks[[#This Row],[24 - 28 ]])</f>
        <v>0.11380828703703703</v>
      </c>
      <c r="AM104" s="18">
        <f>IF(km4_splits_ranks[[#This Row],[28 - 32 ]]="DNF","DNF",km4_splits_ranks[[#This Row],[28 km]]+km4_splits_ranks[[#This Row],[28 - 32 ]])</f>
        <v>0.1313799074074074</v>
      </c>
      <c r="AN104" s="18">
        <f>IF(km4_splits_ranks[[#This Row],[32 - 36 ]]="DNF","DNF",km4_splits_ranks[[#This Row],[32 km]]+km4_splits_ranks[[#This Row],[32 - 36 ]])</f>
        <v>0.14800221064814814</v>
      </c>
      <c r="AO104" s="18">
        <f>IF(km4_splits_ranks[[#This Row],[36 - 40 ]]="DNF","DNF",km4_splits_ranks[[#This Row],[36 km]]+km4_splits_ranks[[#This Row],[36 - 40 ]])</f>
        <v>0.16544585648148147</v>
      </c>
      <c r="AP104" s="23">
        <f>IF(km4_splits_ranks[[#This Row],[40 - 42 ]]="DNF","DNF",km4_splits_ranks[[#This Row],[40 km]]+km4_splits_ranks[[#This Row],[40 - 42 ]])</f>
        <v>0.17273998842592592</v>
      </c>
      <c r="AQ104" s="48">
        <f>IF(km4_splits_ranks[[#This Row],[4 km]]="DNF","DNF",RANK(km4_splits_ranks[[#This Row],[4 km]],km4_splits_ranks[4 km],1))</f>
        <v>96</v>
      </c>
      <c r="AR104" s="49">
        <f>IF(km4_splits_ranks[[#This Row],[8 km]]="DNF","DNF",RANK(km4_splits_ranks[[#This Row],[8 km]],km4_splits_ranks[8 km],1))</f>
        <v>102</v>
      </c>
      <c r="AS104" s="49">
        <f>IF(km4_splits_ranks[[#This Row],[12 km]]="DNF","DNF",RANK(km4_splits_ranks[[#This Row],[12 km]],km4_splits_ranks[12 km],1))</f>
        <v>103</v>
      </c>
      <c r="AT104" s="49">
        <f>IF(km4_splits_ranks[[#This Row],[16 km]]="DNF","DNF",RANK(km4_splits_ranks[[#This Row],[16 km]],km4_splits_ranks[16 km],1))</f>
        <v>108</v>
      </c>
      <c r="AU104" s="49">
        <f>IF(km4_splits_ranks[[#This Row],[20 km]]="DNF","DNF",RANK(km4_splits_ranks[[#This Row],[20 km]],km4_splits_ranks[20 km],1))</f>
        <v>107</v>
      </c>
      <c r="AV104" s="49">
        <f>IF(km4_splits_ranks[[#This Row],[24 km]]="DNF","DNF",RANK(km4_splits_ranks[[#This Row],[24 km]],km4_splits_ranks[24 km],1))</f>
        <v>107</v>
      </c>
      <c r="AW104" s="49">
        <f>IF(km4_splits_ranks[[#This Row],[28 km]]="DNF","DNF",RANK(km4_splits_ranks[[#This Row],[28 km]],km4_splits_ranks[28 km],1))</f>
        <v>107</v>
      </c>
      <c r="AX104" s="49">
        <f>IF(km4_splits_ranks[[#This Row],[32 km]]="DNF","DNF",RANK(km4_splits_ranks[[#This Row],[32 km]],km4_splits_ranks[32 km],1))</f>
        <v>104</v>
      </c>
      <c r="AY104" s="49">
        <f>IF(km4_splits_ranks[[#This Row],[36 km]]="DNF","DNF",RANK(km4_splits_ranks[[#This Row],[36 km]],km4_splits_ranks[36 km],1))</f>
        <v>101</v>
      </c>
      <c r="AZ104" s="49">
        <f>IF(km4_splits_ranks[[#This Row],[40 km]]="DNF","DNF",RANK(km4_splits_ranks[[#This Row],[40 km]],km4_splits_ranks[40 km],1))</f>
        <v>100</v>
      </c>
      <c r="BA104" s="49">
        <f>IF(km4_splits_ranks[[#This Row],[42 km]]="DNF","DNF",RANK(km4_splits_ranks[[#This Row],[42 km]],km4_splits_ranks[42 km],1))</f>
        <v>99</v>
      </c>
    </row>
    <row r="105" spans="2:53" x14ac:dyDescent="0.2">
      <c r="B105" s="4">
        <f>laps_times[[#This Row],[poř]]</f>
        <v>100</v>
      </c>
      <c r="C105" s="1">
        <f>laps_times[[#This Row],[s.č.]]</f>
        <v>8</v>
      </c>
      <c r="D105" s="1" t="str">
        <f>laps_times[[#This Row],[jméno]]</f>
        <v>Círal František</v>
      </c>
      <c r="E105" s="2">
        <f>laps_times[[#This Row],[roč]]</f>
        <v>1998</v>
      </c>
      <c r="F105" s="2" t="str">
        <f>laps_times[[#This Row],[kat]]</f>
        <v>M1</v>
      </c>
      <c r="G105" s="2">
        <f>laps_times[[#This Row],[poř_kat]]</f>
        <v>5</v>
      </c>
      <c r="H105" s="1" t="str">
        <f>IF(ISBLANK(laps_times[[#This Row],[klub]]),"-",laps_times[[#This Row],[klub]])</f>
        <v>Anča Team</v>
      </c>
      <c r="I105" s="6">
        <f>laps_times[[#This Row],[celk. čas]]</f>
        <v>0.17336556712962961</v>
      </c>
      <c r="J105" s="29">
        <f>SUM(laps_times[[#This Row],[1]:[6]])</f>
        <v>1.4711724537037039E-2</v>
      </c>
      <c r="K105" s="30">
        <f>SUM(laps_times[[#This Row],[7]:[12]])</f>
        <v>1.3747870370370369E-2</v>
      </c>
      <c r="L105" s="30">
        <f>SUM(laps_times[[#This Row],[13]:[18]])</f>
        <v>1.4352337962962963E-2</v>
      </c>
      <c r="M105" s="30">
        <f>SUM(laps_times[[#This Row],[19]:[24]])</f>
        <v>1.4699004629629631E-2</v>
      </c>
      <c r="N105" s="30">
        <f>SUM(laps_times[[#This Row],[25]:[30]])</f>
        <v>1.6019502314814818E-2</v>
      </c>
      <c r="O105" s="30">
        <f>SUM(laps_times[[#This Row],[31]:[36]])</f>
        <v>1.6901215277777777E-2</v>
      </c>
      <c r="P105" s="30">
        <f>SUM(laps_times[[#This Row],[37]:[42]])</f>
        <v>1.664138888888889E-2</v>
      </c>
      <c r="Q105" s="30">
        <f>SUM(laps_times[[#This Row],[43]:[48]])</f>
        <v>1.7307233796296298E-2</v>
      </c>
      <c r="R105" s="30">
        <f>SUM(laps_times[[#This Row],[49]:[54]])</f>
        <v>2.0045266203703702E-2</v>
      </c>
      <c r="S105" s="30">
        <f>SUM(laps_times[[#This Row],[55]:[60]])</f>
        <v>2.0124409722222222E-2</v>
      </c>
      <c r="T105" s="31">
        <f>SUM(laps_times[[#This Row],[61]:[63]])</f>
        <v>8.8156134259259247E-3</v>
      </c>
      <c r="U105" s="45">
        <f>IF(km4_splits_ranks[[#This Row],[0 - 4 ]]="DNF","DNF",RANK(km4_splits_ranks[[#This Row],[0 - 4 ]],km4_splits_ranks[0 - 4 ],1))</f>
        <v>82</v>
      </c>
      <c r="V105" s="46">
        <f>IF(km4_splits_ranks[[#This Row],[4 - 8 ]]="DNF","DNF",RANK(km4_splits_ranks[[#This Row],[4 - 8 ]],km4_splits_ranks[4 - 8 ],1))</f>
        <v>70</v>
      </c>
      <c r="W105" s="46">
        <f>IF(km4_splits_ranks[[#This Row],[8 - 12 ]]="DNF","DNF",RANK(km4_splits_ranks[[#This Row],[8 - 12 ]],km4_splits_ranks[8 - 12 ],1))</f>
        <v>81</v>
      </c>
      <c r="X105" s="46">
        <f>IF(km4_splits_ranks[[#This Row],[12 - 16 ]]="DNF","DNF",RANK(km4_splits_ranks[[#This Row],[12 - 16 ]],km4_splits_ranks[12 - 16 ],1))</f>
        <v>85</v>
      </c>
      <c r="Y105" s="46">
        <f>IF(km4_splits_ranks[[#This Row],[16 -20 ]]="DNF","DNF",RANK(km4_splits_ranks[[#This Row],[16 -20 ]],km4_splits_ranks[16 -20 ],1))</f>
        <v>102</v>
      </c>
      <c r="Z105" s="46">
        <f>IF(km4_splits_ranks[[#This Row],[20 - 24 ]]="DNF","DNF",RANK(km4_splits_ranks[[#This Row],[20 - 24 ]],km4_splits_ranks[20 - 24 ],1))</f>
        <v>107</v>
      </c>
      <c r="AA105" s="46">
        <f>IF(km4_splits_ranks[[#This Row],[24 - 28 ]]="DNF","DNF",RANK(km4_splits_ranks[[#This Row],[24 - 28 ]],km4_splits_ranks[24 - 28 ],1))</f>
        <v>101</v>
      </c>
      <c r="AB105" s="46">
        <f>IF(km4_splits_ranks[[#This Row],[28 - 32 ]]="DNF","DNF",RANK(km4_splits_ranks[[#This Row],[28 - 32 ]],km4_splits_ranks[28 - 32 ],1))</f>
        <v>95</v>
      </c>
      <c r="AC105" s="46">
        <f>IF(km4_splits_ranks[[#This Row],[32 - 36 ]]="DNF","DNF",RANK(km4_splits_ranks[[#This Row],[32 - 36 ]],km4_splits_ranks[32 - 36 ],1))</f>
        <v>107</v>
      </c>
      <c r="AD105" s="46">
        <f>IF(km4_splits_ranks[[#This Row],[36 - 40 ]]="DNF","DNF",RANK(km4_splits_ranks[[#This Row],[36 - 40 ]],km4_splits_ranks[36 - 40 ],1))</f>
        <v>103</v>
      </c>
      <c r="AE105" s="47">
        <f>IF(km4_splits_ranks[[#This Row],[40 - 42 ]]="DNF","DNF",RANK(km4_splits_ranks[[#This Row],[40 - 42 ]],km4_splits_ranks[40 - 42 ],1))</f>
        <v>96</v>
      </c>
      <c r="AF105" s="22">
        <f>km4_splits_ranks[[#This Row],[0 - 4 ]]</f>
        <v>1.4711724537037039E-2</v>
      </c>
      <c r="AG105" s="18">
        <f>IF(km4_splits_ranks[[#This Row],[4 - 8 ]]="DNF","DNF",km4_splits_ranks[[#This Row],[4 km]]+km4_splits_ranks[[#This Row],[4 - 8 ]])</f>
        <v>2.8459594907407407E-2</v>
      </c>
      <c r="AH105" s="18">
        <f>IF(km4_splits_ranks[[#This Row],[8 - 12 ]]="DNF","DNF",km4_splits_ranks[[#This Row],[8 km]]+km4_splits_ranks[[#This Row],[8 - 12 ]])</f>
        <v>4.281193287037037E-2</v>
      </c>
      <c r="AI105" s="18">
        <f>IF(km4_splits_ranks[[#This Row],[12 - 16 ]]="DNF","DNF",km4_splits_ranks[[#This Row],[12 km]]+km4_splits_ranks[[#This Row],[12 - 16 ]])</f>
        <v>5.7510937499999998E-2</v>
      </c>
      <c r="AJ105" s="18">
        <f>IF(km4_splits_ranks[[#This Row],[16 -20 ]]="DNF","DNF",km4_splits_ranks[[#This Row],[16 km]]+km4_splits_ranks[[#This Row],[16 -20 ]])</f>
        <v>7.3530439814814816E-2</v>
      </c>
      <c r="AK105" s="18">
        <f>IF(km4_splits_ranks[[#This Row],[20 - 24 ]]="DNF","DNF",km4_splits_ranks[[#This Row],[20 km]]+km4_splits_ranks[[#This Row],[20 - 24 ]])</f>
        <v>9.04316550925926E-2</v>
      </c>
      <c r="AL105" s="18">
        <f>IF(km4_splits_ranks[[#This Row],[24 - 28 ]]="DNF","DNF",km4_splits_ranks[[#This Row],[24 km]]+km4_splits_ranks[[#This Row],[24 - 28 ]])</f>
        <v>0.10707304398148149</v>
      </c>
      <c r="AM105" s="18">
        <f>IF(km4_splits_ranks[[#This Row],[28 - 32 ]]="DNF","DNF",km4_splits_ranks[[#This Row],[28 km]]+km4_splits_ranks[[#This Row],[28 - 32 ]])</f>
        <v>0.12438027777777778</v>
      </c>
      <c r="AN105" s="18">
        <f>IF(km4_splits_ranks[[#This Row],[32 - 36 ]]="DNF","DNF",km4_splits_ranks[[#This Row],[32 km]]+km4_splits_ranks[[#This Row],[32 - 36 ]])</f>
        <v>0.1444255439814815</v>
      </c>
      <c r="AO105" s="18">
        <f>IF(km4_splits_ranks[[#This Row],[36 - 40 ]]="DNF","DNF",km4_splits_ranks[[#This Row],[36 km]]+km4_splits_ranks[[#This Row],[36 - 40 ]])</f>
        <v>0.16454995370370373</v>
      </c>
      <c r="AP105" s="23">
        <f>IF(km4_splits_ranks[[#This Row],[40 - 42 ]]="DNF","DNF",km4_splits_ranks[[#This Row],[40 km]]+km4_splits_ranks[[#This Row],[40 - 42 ]])</f>
        <v>0.17336556712962967</v>
      </c>
      <c r="AQ105" s="48">
        <f>IF(km4_splits_ranks[[#This Row],[4 km]]="DNF","DNF",RANK(km4_splits_ranks[[#This Row],[4 km]],km4_splits_ranks[4 km],1))</f>
        <v>82</v>
      </c>
      <c r="AR105" s="49">
        <f>IF(km4_splits_ranks[[#This Row],[8 km]]="DNF","DNF",RANK(km4_splits_ranks[[#This Row],[8 km]],km4_splits_ranks[8 km],1))</f>
        <v>74</v>
      </c>
      <c r="AS105" s="49">
        <f>IF(km4_splits_ranks[[#This Row],[12 km]]="DNF","DNF",RANK(km4_splits_ranks[[#This Row],[12 km]],km4_splits_ranks[12 km],1))</f>
        <v>75</v>
      </c>
      <c r="AT105" s="49">
        <f>IF(km4_splits_ranks[[#This Row],[16 km]]="DNF","DNF",RANK(km4_splits_ranks[[#This Row],[16 km]],km4_splits_ranks[16 km],1))</f>
        <v>79</v>
      </c>
      <c r="AU105" s="49">
        <f>IF(km4_splits_ranks[[#This Row],[20 km]]="DNF","DNF",RANK(km4_splits_ranks[[#This Row],[20 km]],km4_splits_ranks[20 km],1))</f>
        <v>85</v>
      </c>
      <c r="AV105" s="49">
        <f>IF(km4_splits_ranks[[#This Row],[24 km]]="DNF","DNF",RANK(km4_splits_ranks[[#This Row],[24 km]],km4_splits_ranks[24 km],1))</f>
        <v>90</v>
      </c>
      <c r="AW105" s="49">
        <f>IF(km4_splits_ranks[[#This Row],[28 km]]="DNF","DNF",RANK(km4_splits_ranks[[#This Row],[28 km]],km4_splits_ranks[28 km],1))</f>
        <v>91</v>
      </c>
      <c r="AX105" s="49">
        <f>IF(km4_splits_ranks[[#This Row],[32 km]]="DNF","DNF",RANK(km4_splits_ranks[[#This Row],[32 km]],km4_splits_ranks[32 km],1))</f>
        <v>97</v>
      </c>
      <c r="AY105" s="49">
        <f>IF(km4_splits_ranks[[#This Row],[36 km]]="DNF","DNF",RANK(km4_splits_ranks[[#This Row],[36 km]],km4_splits_ranks[36 km],1))</f>
        <v>97</v>
      </c>
      <c r="AZ105" s="49">
        <f>IF(km4_splits_ranks[[#This Row],[40 km]]="DNF","DNF",RANK(km4_splits_ranks[[#This Row],[40 km]],km4_splits_ranks[40 km],1))</f>
        <v>99</v>
      </c>
      <c r="BA105" s="49">
        <f>IF(km4_splits_ranks[[#This Row],[42 km]]="DNF","DNF",RANK(km4_splits_ranks[[#This Row],[42 km]],km4_splits_ranks[42 km],1))</f>
        <v>100</v>
      </c>
    </row>
    <row r="106" spans="2:53" x14ac:dyDescent="0.2">
      <c r="B106" s="4">
        <f>laps_times[[#This Row],[poř]]</f>
        <v>101</v>
      </c>
      <c r="C106" s="1">
        <f>laps_times[[#This Row],[s.č.]]</f>
        <v>52</v>
      </c>
      <c r="D106" s="1" t="str">
        <f>laps_times[[#This Row],[jméno]]</f>
        <v>Burger Pavel</v>
      </c>
      <c r="E106" s="2">
        <f>laps_times[[#This Row],[roč]]</f>
        <v>1974</v>
      </c>
      <c r="F106" s="2" t="str">
        <f>laps_times[[#This Row],[kat]]</f>
        <v>M3</v>
      </c>
      <c r="G106" s="2">
        <f>laps_times[[#This Row],[poř_kat]]</f>
        <v>35</v>
      </c>
      <c r="H106" s="1" t="str">
        <f>IF(ISBLANK(laps_times[[#This Row],[klub]]),"-",laps_times[[#This Row],[klub]])</f>
        <v>Maratón klub Kladno</v>
      </c>
      <c r="I106" s="6">
        <f>laps_times[[#This Row],[celk. čas]]</f>
        <v>0.17672437500000002</v>
      </c>
      <c r="J106" s="29">
        <f>SUM(laps_times[[#This Row],[1]:[6]])</f>
        <v>1.5082962962962963E-2</v>
      </c>
      <c r="K106" s="30">
        <f>SUM(laps_times[[#This Row],[7]:[12]])</f>
        <v>1.4864953703703707E-2</v>
      </c>
      <c r="L106" s="30">
        <f>SUM(laps_times[[#This Row],[13]:[18]])</f>
        <v>1.5174108796296297E-2</v>
      </c>
      <c r="M106" s="30">
        <f>SUM(laps_times[[#This Row],[19]:[24]])</f>
        <v>1.5126747685185186E-2</v>
      </c>
      <c r="N106" s="30">
        <f>SUM(laps_times[[#This Row],[25]:[30]])</f>
        <v>1.5579837962962964E-2</v>
      </c>
      <c r="O106" s="30">
        <f>SUM(laps_times[[#This Row],[31]:[36]])</f>
        <v>1.666221064814815E-2</v>
      </c>
      <c r="P106" s="30">
        <f>SUM(laps_times[[#This Row],[37]:[42]])</f>
        <v>1.777017361111111E-2</v>
      </c>
      <c r="Q106" s="30">
        <f>SUM(laps_times[[#This Row],[43]:[48]])</f>
        <v>1.8725798611111111E-2</v>
      </c>
      <c r="R106" s="30">
        <f>SUM(laps_times[[#This Row],[49]:[54]])</f>
        <v>1.9113217592592595E-2</v>
      </c>
      <c r="S106" s="30">
        <f>SUM(laps_times[[#This Row],[55]:[60]])</f>
        <v>2.0117141203703705E-2</v>
      </c>
      <c r="T106" s="31">
        <f>SUM(laps_times[[#This Row],[61]:[63]])</f>
        <v>8.5072222222222216E-3</v>
      </c>
      <c r="U106" s="45">
        <f>IF(km4_splits_ranks[[#This Row],[0 - 4 ]]="DNF","DNF",RANK(km4_splits_ranks[[#This Row],[0 - 4 ]],km4_splits_ranks[0 - 4 ],1))</f>
        <v>91</v>
      </c>
      <c r="V106" s="46">
        <f>IF(km4_splits_ranks[[#This Row],[4 - 8 ]]="DNF","DNF",RANK(km4_splits_ranks[[#This Row],[4 - 8 ]],km4_splits_ranks[4 - 8 ],1))</f>
        <v>97</v>
      </c>
      <c r="W106" s="46">
        <f>IF(km4_splits_ranks[[#This Row],[8 - 12 ]]="DNF","DNF",RANK(km4_splits_ranks[[#This Row],[8 - 12 ]],km4_splits_ranks[8 - 12 ],1))</f>
        <v>100</v>
      </c>
      <c r="X106" s="46">
        <f>IF(km4_splits_ranks[[#This Row],[12 - 16 ]]="DNF","DNF",RANK(km4_splits_ranks[[#This Row],[12 - 16 ]],km4_splits_ranks[12 - 16 ],1))</f>
        <v>94</v>
      </c>
      <c r="Y106" s="46">
        <f>IF(km4_splits_ranks[[#This Row],[16 -20 ]]="DNF","DNF",RANK(km4_splits_ranks[[#This Row],[16 -20 ]],km4_splits_ranks[16 -20 ],1))</f>
        <v>98</v>
      </c>
      <c r="Z106" s="46">
        <f>IF(km4_splits_ranks[[#This Row],[20 - 24 ]]="DNF","DNF",RANK(km4_splits_ranks[[#This Row],[20 - 24 ]],km4_splits_ranks[20 - 24 ],1))</f>
        <v>103</v>
      </c>
      <c r="AA106" s="46">
        <f>IF(km4_splits_ranks[[#This Row],[24 - 28 ]]="DNF","DNF",RANK(km4_splits_ranks[[#This Row],[24 - 28 ]],km4_splits_ranks[24 - 28 ],1))</f>
        <v>109</v>
      </c>
      <c r="AB106" s="46">
        <f>IF(km4_splits_ranks[[#This Row],[28 - 32 ]]="DNF","DNF",RANK(km4_splits_ranks[[#This Row],[28 - 32 ]],km4_splits_ranks[28 - 32 ],1))</f>
        <v>104</v>
      </c>
      <c r="AC106" s="46">
        <f>IF(km4_splits_ranks[[#This Row],[32 - 36 ]]="DNF","DNF",RANK(km4_splits_ranks[[#This Row],[32 - 36 ]],km4_splits_ranks[32 - 36 ],1))</f>
        <v>99</v>
      </c>
      <c r="AD106" s="46">
        <f>IF(km4_splits_ranks[[#This Row],[36 - 40 ]]="DNF","DNF",RANK(km4_splits_ranks[[#This Row],[36 - 40 ]],km4_splits_ranks[36 - 40 ],1))</f>
        <v>102</v>
      </c>
      <c r="AE106" s="47">
        <f>IF(km4_splits_ranks[[#This Row],[40 - 42 ]]="DNF","DNF",RANK(km4_splits_ranks[[#This Row],[40 - 42 ]],km4_splits_ranks[40 - 42 ],1))</f>
        <v>93</v>
      </c>
      <c r="AF106" s="22">
        <f>km4_splits_ranks[[#This Row],[0 - 4 ]]</f>
        <v>1.5082962962962963E-2</v>
      </c>
      <c r="AG106" s="18">
        <f>IF(km4_splits_ranks[[#This Row],[4 - 8 ]]="DNF","DNF",km4_splits_ranks[[#This Row],[4 km]]+km4_splits_ranks[[#This Row],[4 - 8 ]])</f>
        <v>2.9947916666666671E-2</v>
      </c>
      <c r="AH106" s="18">
        <f>IF(km4_splits_ranks[[#This Row],[8 - 12 ]]="DNF","DNF",km4_splits_ranks[[#This Row],[8 km]]+km4_splits_ranks[[#This Row],[8 - 12 ]])</f>
        <v>4.512202546296297E-2</v>
      </c>
      <c r="AI106" s="18">
        <f>IF(km4_splits_ranks[[#This Row],[12 - 16 ]]="DNF","DNF",km4_splits_ranks[[#This Row],[12 km]]+km4_splits_ranks[[#This Row],[12 - 16 ]])</f>
        <v>6.0248773148148152E-2</v>
      </c>
      <c r="AJ106" s="18">
        <f>IF(km4_splits_ranks[[#This Row],[16 -20 ]]="DNF","DNF",km4_splits_ranks[[#This Row],[16 km]]+km4_splits_ranks[[#This Row],[16 -20 ]])</f>
        <v>7.5828611111111111E-2</v>
      </c>
      <c r="AK106" s="18">
        <f>IF(km4_splits_ranks[[#This Row],[20 - 24 ]]="DNF","DNF",km4_splits_ranks[[#This Row],[20 km]]+km4_splits_ranks[[#This Row],[20 - 24 ]])</f>
        <v>9.2490821759259267E-2</v>
      </c>
      <c r="AL106" s="18">
        <f>IF(km4_splits_ranks[[#This Row],[24 - 28 ]]="DNF","DNF",km4_splits_ranks[[#This Row],[24 km]]+km4_splits_ranks[[#This Row],[24 - 28 ]])</f>
        <v>0.11026099537037037</v>
      </c>
      <c r="AM106" s="18">
        <f>IF(km4_splits_ranks[[#This Row],[28 - 32 ]]="DNF","DNF",km4_splits_ranks[[#This Row],[28 km]]+km4_splits_ranks[[#This Row],[28 - 32 ]])</f>
        <v>0.1289867939814815</v>
      </c>
      <c r="AN106" s="18">
        <f>IF(km4_splits_ranks[[#This Row],[32 - 36 ]]="DNF","DNF",km4_splits_ranks[[#This Row],[32 km]]+km4_splits_ranks[[#This Row],[32 - 36 ]])</f>
        <v>0.1481000115740741</v>
      </c>
      <c r="AO106" s="18">
        <f>IF(km4_splits_ranks[[#This Row],[36 - 40 ]]="DNF","DNF",km4_splits_ranks[[#This Row],[36 km]]+km4_splits_ranks[[#This Row],[36 - 40 ]])</f>
        <v>0.1682171527777778</v>
      </c>
      <c r="AP106" s="23">
        <f>IF(km4_splits_ranks[[#This Row],[40 - 42 ]]="DNF","DNF",km4_splits_ranks[[#This Row],[40 km]]+km4_splits_ranks[[#This Row],[40 - 42 ]])</f>
        <v>0.17672437500000002</v>
      </c>
      <c r="AQ106" s="48">
        <f>IF(km4_splits_ranks[[#This Row],[4 km]]="DNF","DNF",RANK(km4_splits_ranks[[#This Row],[4 km]],km4_splits_ranks[4 km],1))</f>
        <v>91</v>
      </c>
      <c r="AR106" s="49">
        <f>IF(km4_splits_ranks[[#This Row],[8 km]]="DNF","DNF",RANK(km4_splits_ranks[[#This Row],[8 km]],km4_splits_ranks[8 km],1))</f>
        <v>92</v>
      </c>
      <c r="AS106" s="49">
        <f>IF(km4_splits_ranks[[#This Row],[12 km]]="DNF","DNF",RANK(km4_splits_ranks[[#This Row],[12 km]],km4_splits_ranks[12 km],1))</f>
        <v>94</v>
      </c>
      <c r="AT106" s="49">
        <f>IF(km4_splits_ranks[[#This Row],[16 km]]="DNF","DNF",RANK(km4_splits_ranks[[#This Row],[16 km]],km4_splits_ranks[16 km],1))</f>
        <v>92</v>
      </c>
      <c r="AU106" s="49">
        <f>IF(km4_splits_ranks[[#This Row],[20 km]]="DNF","DNF",RANK(km4_splits_ranks[[#This Row],[20 km]],km4_splits_ranks[20 km],1))</f>
        <v>93</v>
      </c>
      <c r="AV106" s="49">
        <f>IF(km4_splits_ranks[[#This Row],[24 km]]="DNF","DNF",RANK(km4_splits_ranks[[#This Row],[24 km]],km4_splits_ranks[24 km],1))</f>
        <v>97</v>
      </c>
      <c r="AW106" s="49">
        <f>IF(km4_splits_ranks[[#This Row],[28 km]]="DNF","DNF",RANK(km4_splits_ranks[[#This Row],[28 km]],km4_splits_ranks[28 km],1))</f>
        <v>101</v>
      </c>
      <c r="AX106" s="49">
        <f>IF(km4_splits_ranks[[#This Row],[32 km]]="DNF","DNF",RANK(km4_splits_ranks[[#This Row],[32 km]],km4_splits_ranks[32 km],1))</f>
        <v>102</v>
      </c>
      <c r="AY106" s="49">
        <f>IF(km4_splits_ranks[[#This Row],[36 km]]="DNF","DNF",RANK(km4_splits_ranks[[#This Row],[36 km]],km4_splits_ranks[36 km],1))</f>
        <v>102</v>
      </c>
      <c r="AZ106" s="49">
        <f>IF(km4_splits_ranks[[#This Row],[40 km]]="DNF","DNF",RANK(km4_splits_ranks[[#This Row],[40 km]],km4_splits_ranks[40 km],1))</f>
        <v>101</v>
      </c>
      <c r="BA106" s="49">
        <f>IF(km4_splits_ranks[[#This Row],[42 km]]="DNF","DNF",RANK(km4_splits_ranks[[#This Row],[42 km]],km4_splits_ranks[42 km],1))</f>
        <v>101</v>
      </c>
    </row>
    <row r="107" spans="2:53" x14ac:dyDescent="0.2">
      <c r="B107" s="4">
        <f>laps_times[[#This Row],[poř]]</f>
        <v>102</v>
      </c>
      <c r="C107" s="1">
        <f>laps_times[[#This Row],[s.č.]]</f>
        <v>32</v>
      </c>
      <c r="D107" s="1" t="str">
        <f>laps_times[[#This Row],[jméno]]</f>
        <v>Chudý Luboš</v>
      </c>
      <c r="E107" s="2">
        <f>laps_times[[#This Row],[roč]]</f>
        <v>1966</v>
      </c>
      <c r="F107" s="2" t="str">
        <f>laps_times[[#This Row],[kat]]</f>
        <v>M4</v>
      </c>
      <c r="G107" s="2">
        <f>laps_times[[#This Row],[poř_kat]]</f>
        <v>23</v>
      </c>
      <c r="H107" s="1" t="str">
        <f>IF(ISBLANK(laps_times[[#This Row],[klub]]),"-",laps_times[[#This Row],[klub]])</f>
        <v>Instalatér-Tábor</v>
      </c>
      <c r="I107" s="6">
        <f>laps_times[[#This Row],[celk. čas]]</f>
        <v>0.17981465277777778</v>
      </c>
      <c r="J107" s="29">
        <f>SUM(laps_times[[#This Row],[1]:[6]])</f>
        <v>1.5138113425925925E-2</v>
      </c>
      <c r="K107" s="30">
        <f>SUM(laps_times[[#This Row],[7]:[12]])</f>
        <v>1.4169398148148148E-2</v>
      </c>
      <c r="L107" s="30">
        <f>SUM(laps_times[[#This Row],[13]:[18]])</f>
        <v>1.6447256944444443E-2</v>
      </c>
      <c r="M107" s="30">
        <f>SUM(laps_times[[#This Row],[19]:[24]])</f>
        <v>1.5691851851851853E-2</v>
      </c>
      <c r="N107" s="30">
        <f>SUM(laps_times[[#This Row],[25]:[30]])</f>
        <v>1.6248217592592592E-2</v>
      </c>
      <c r="O107" s="30">
        <f>SUM(laps_times[[#This Row],[31]:[36]])</f>
        <v>1.6110949074074073E-2</v>
      </c>
      <c r="P107" s="30">
        <f>SUM(laps_times[[#This Row],[37]:[42]])</f>
        <v>1.8569467592592592E-2</v>
      </c>
      <c r="Q107" s="30">
        <f>SUM(laps_times[[#This Row],[43]:[48]])</f>
        <v>1.9959930555555557E-2</v>
      </c>
      <c r="R107" s="30">
        <f>SUM(laps_times[[#This Row],[49]:[54]])</f>
        <v>2.0192777777777782E-2</v>
      </c>
      <c r="S107" s="30">
        <f>SUM(laps_times[[#This Row],[55]:[60]])</f>
        <v>1.7910277777777778E-2</v>
      </c>
      <c r="T107" s="31">
        <f>SUM(laps_times[[#This Row],[61]:[63]])</f>
        <v>9.3764120370370373E-3</v>
      </c>
      <c r="U107" s="45">
        <f>IF(km4_splits_ranks[[#This Row],[0 - 4 ]]="DNF","DNF",RANK(km4_splits_ranks[[#This Row],[0 - 4 ]],km4_splits_ranks[0 - 4 ],1))</f>
        <v>92</v>
      </c>
      <c r="V107" s="46">
        <f>IF(km4_splits_ranks[[#This Row],[4 - 8 ]]="DNF","DNF",RANK(km4_splits_ranks[[#This Row],[4 - 8 ]],km4_splits_ranks[4 - 8 ],1))</f>
        <v>81</v>
      </c>
      <c r="W107" s="46">
        <f>IF(km4_splits_ranks[[#This Row],[8 - 12 ]]="DNF","DNF",RANK(km4_splits_ranks[[#This Row],[8 - 12 ]],km4_splits_ranks[8 - 12 ],1))</f>
        <v>109</v>
      </c>
      <c r="X107" s="46">
        <f>IF(km4_splits_ranks[[#This Row],[12 - 16 ]]="DNF","DNF",RANK(km4_splits_ranks[[#This Row],[12 - 16 ]],km4_splits_ranks[12 - 16 ],1))</f>
        <v>103</v>
      </c>
      <c r="Y107" s="46">
        <f>IF(km4_splits_ranks[[#This Row],[16 -20 ]]="DNF","DNF",RANK(km4_splits_ranks[[#This Row],[16 -20 ]],km4_splits_ranks[16 -20 ],1))</f>
        <v>104</v>
      </c>
      <c r="Z107" s="46">
        <f>IF(km4_splits_ranks[[#This Row],[20 - 24 ]]="DNF","DNF",RANK(km4_splits_ranks[[#This Row],[20 - 24 ]],km4_splits_ranks[20 - 24 ],1))</f>
        <v>98</v>
      </c>
      <c r="AA107" s="46">
        <f>IF(km4_splits_ranks[[#This Row],[24 - 28 ]]="DNF","DNF",RANK(km4_splits_ranks[[#This Row],[24 - 28 ]],km4_splits_ranks[24 - 28 ],1))</f>
        <v>112</v>
      </c>
      <c r="AB107" s="46">
        <f>IF(km4_splits_ranks[[#This Row],[28 - 32 ]]="DNF","DNF",RANK(km4_splits_ranks[[#This Row],[28 - 32 ]],km4_splits_ranks[28 - 32 ],1))</f>
        <v>111</v>
      </c>
      <c r="AC107" s="46">
        <f>IF(km4_splits_ranks[[#This Row],[32 - 36 ]]="DNF","DNF",RANK(km4_splits_ranks[[#This Row],[32 - 36 ]],km4_splits_ranks[32 - 36 ],1))</f>
        <v>109</v>
      </c>
      <c r="AD107" s="46">
        <f>IF(km4_splits_ranks[[#This Row],[36 - 40 ]]="DNF","DNF",RANK(km4_splits_ranks[[#This Row],[36 - 40 ]],km4_splits_ranks[36 - 40 ],1))</f>
        <v>88</v>
      </c>
      <c r="AE107" s="47">
        <f>IF(km4_splits_ranks[[#This Row],[40 - 42 ]]="DNF","DNF",RANK(km4_splits_ranks[[#This Row],[40 - 42 ]],km4_splits_ranks[40 - 42 ],1))</f>
        <v>103</v>
      </c>
      <c r="AF107" s="22">
        <f>km4_splits_ranks[[#This Row],[0 - 4 ]]</f>
        <v>1.5138113425925925E-2</v>
      </c>
      <c r="AG107" s="18">
        <f>IF(km4_splits_ranks[[#This Row],[4 - 8 ]]="DNF","DNF",km4_splits_ranks[[#This Row],[4 km]]+km4_splits_ranks[[#This Row],[4 - 8 ]])</f>
        <v>2.9307511574074074E-2</v>
      </c>
      <c r="AH107" s="18">
        <f>IF(km4_splits_ranks[[#This Row],[8 - 12 ]]="DNF","DNF",km4_splits_ranks[[#This Row],[8 km]]+km4_splits_ranks[[#This Row],[8 - 12 ]])</f>
        <v>4.5754768518518521E-2</v>
      </c>
      <c r="AI107" s="18">
        <f>IF(km4_splits_ranks[[#This Row],[12 - 16 ]]="DNF","DNF",km4_splits_ranks[[#This Row],[12 km]]+km4_splits_ranks[[#This Row],[12 - 16 ]])</f>
        <v>6.1446620370370374E-2</v>
      </c>
      <c r="AJ107" s="18">
        <f>IF(km4_splits_ranks[[#This Row],[16 -20 ]]="DNF","DNF",km4_splits_ranks[[#This Row],[16 km]]+km4_splits_ranks[[#This Row],[16 -20 ]])</f>
        <v>7.7694837962962962E-2</v>
      </c>
      <c r="AK107" s="18">
        <f>IF(km4_splits_ranks[[#This Row],[20 - 24 ]]="DNF","DNF",km4_splits_ranks[[#This Row],[20 km]]+km4_splits_ranks[[#This Row],[20 - 24 ]])</f>
        <v>9.3805787037037042E-2</v>
      </c>
      <c r="AL107" s="18">
        <f>IF(km4_splits_ranks[[#This Row],[24 - 28 ]]="DNF","DNF",km4_splits_ranks[[#This Row],[24 km]]+km4_splits_ranks[[#This Row],[24 - 28 ]])</f>
        <v>0.11237525462962963</v>
      </c>
      <c r="AM107" s="18">
        <f>IF(km4_splits_ranks[[#This Row],[28 - 32 ]]="DNF","DNF",km4_splits_ranks[[#This Row],[28 km]]+km4_splits_ranks[[#This Row],[28 - 32 ]])</f>
        <v>0.13233518518518519</v>
      </c>
      <c r="AN107" s="18">
        <f>IF(km4_splits_ranks[[#This Row],[32 - 36 ]]="DNF","DNF",km4_splits_ranks[[#This Row],[32 km]]+km4_splits_ranks[[#This Row],[32 - 36 ]])</f>
        <v>0.15252796296296298</v>
      </c>
      <c r="AO107" s="18">
        <f>IF(km4_splits_ranks[[#This Row],[36 - 40 ]]="DNF","DNF",km4_splits_ranks[[#This Row],[36 km]]+km4_splits_ranks[[#This Row],[36 - 40 ]])</f>
        <v>0.17043824074074077</v>
      </c>
      <c r="AP107" s="23">
        <f>IF(km4_splits_ranks[[#This Row],[40 - 42 ]]="DNF","DNF",km4_splits_ranks[[#This Row],[40 km]]+km4_splits_ranks[[#This Row],[40 - 42 ]])</f>
        <v>0.17981465277777781</v>
      </c>
      <c r="AQ107" s="48">
        <f>IF(km4_splits_ranks[[#This Row],[4 km]]="DNF","DNF",RANK(km4_splits_ranks[[#This Row],[4 km]],km4_splits_ranks[4 km],1))</f>
        <v>92</v>
      </c>
      <c r="AR107" s="49">
        <f>IF(km4_splits_ranks[[#This Row],[8 km]]="DNF","DNF",RANK(km4_splits_ranks[[#This Row],[8 km]],km4_splits_ranks[8 km],1))</f>
        <v>87</v>
      </c>
      <c r="AS107" s="49">
        <f>IF(km4_splits_ranks[[#This Row],[12 km]]="DNF","DNF",RANK(km4_splits_ranks[[#This Row],[12 km]],km4_splits_ranks[12 km],1))</f>
        <v>98</v>
      </c>
      <c r="AT107" s="49">
        <f>IF(km4_splits_ranks[[#This Row],[16 km]]="DNF","DNF",RANK(km4_splits_ranks[[#This Row],[16 km]],km4_splits_ranks[16 km],1))</f>
        <v>100</v>
      </c>
      <c r="AU107" s="49">
        <f>IF(km4_splits_ranks[[#This Row],[20 km]]="DNF","DNF",RANK(km4_splits_ranks[[#This Row],[20 km]],km4_splits_ranks[20 km],1))</f>
        <v>100</v>
      </c>
      <c r="AV107" s="49">
        <f>IF(km4_splits_ranks[[#This Row],[24 km]]="DNF","DNF",RANK(km4_splits_ranks[[#This Row],[24 km]],km4_splits_ranks[24 km],1))</f>
        <v>101</v>
      </c>
      <c r="AW107" s="49">
        <f>IF(km4_splits_ranks[[#This Row],[28 km]]="DNF","DNF",RANK(km4_splits_ranks[[#This Row],[28 km]],km4_splits_ranks[28 km],1))</f>
        <v>104</v>
      </c>
      <c r="AX107" s="49">
        <f>IF(km4_splits_ranks[[#This Row],[32 km]]="DNF","DNF",RANK(km4_splits_ranks[[#This Row],[32 km]],km4_splits_ranks[32 km],1))</f>
        <v>107</v>
      </c>
      <c r="AY107" s="49">
        <f>IF(km4_splits_ranks[[#This Row],[36 km]]="DNF","DNF",RANK(km4_splits_ranks[[#This Row],[36 km]],km4_splits_ranks[36 km],1))</f>
        <v>106</v>
      </c>
      <c r="AZ107" s="49">
        <f>IF(km4_splits_ranks[[#This Row],[40 km]]="DNF","DNF",RANK(km4_splits_ranks[[#This Row],[40 km]],km4_splits_ranks[40 km],1))</f>
        <v>102</v>
      </c>
      <c r="BA107" s="49">
        <f>IF(km4_splits_ranks[[#This Row],[42 km]]="DNF","DNF",RANK(km4_splits_ranks[[#This Row],[42 km]],km4_splits_ranks[42 km],1))</f>
        <v>102</v>
      </c>
    </row>
    <row r="108" spans="2:53" x14ac:dyDescent="0.2">
      <c r="B108" s="4">
        <f>laps_times[[#This Row],[poř]]</f>
        <v>103</v>
      </c>
      <c r="C108" s="1">
        <f>laps_times[[#This Row],[s.č.]]</f>
        <v>5</v>
      </c>
      <c r="D108" s="1" t="str">
        <f>laps_times[[#This Row],[jméno]]</f>
        <v>Podmelová Vilma</v>
      </c>
      <c r="E108" s="2">
        <f>laps_times[[#This Row],[roč]]</f>
        <v>1962</v>
      </c>
      <c r="F108" s="2" t="str">
        <f>laps_times[[#This Row],[kat]]</f>
        <v>Z2</v>
      </c>
      <c r="G108" s="2">
        <f>laps_times[[#This Row],[poř_kat]]</f>
        <v>8</v>
      </c>
      <c r="H108" s="1" t="str">
        <f>IF(ISBLANK(laps_times[[#This Row],[klub]]),"-",laps_times[[#This Row],[klub]])</f>
        <v>AC Moravská Slavia Brno</v>
      </c>
      <c r="I108" s="6">
        <f>laps_times[[#This Row],[celk. čas]]</f>
        <v>0.17990831018518519</v>
      </c>
      <c r="J108" s="29">
        <f>SUM(laps_times[[#This Row],[1]:[6]])</f>
        <v>1.4535185185185186E-2</v>
      </c>
      <c r="K108" s="30">
        <f>SUM(laps_times[[#This Row],[7]:[12]])</f>
        <v>1.4584930555555554E-2</v>
      </c>
      <c r="L108" s="30">
        <f>SUM(laps_times[[#This Row],[13]:[18]])</f>
        <v>1.5309826388888888E-2</v>
      </c>
      <c r="M108" s="30">
        <f>SUM(laps_times[[#This Row],[19]:[24]])</f>
        <v>1.5965451388888888E-2</v>
      </c>
      <c r="N108" s="30">
        <f>SUM(laps_times[[#This Row],[25]:[30]])</f>
        <v>1.6485081018518519E-2</v>
      </c>
      <c r="O108" s="30">
        <f>SUM(laps_times[[#This Row],[31]:[36]])</f>
        <v>1.8005219907407409E-2</v>
      </c>
      <c r="P108" s="30">
        <f>SUM(laps_times[[#This Row],[37]:[42]])</f>
        <v>1.7742002314814816E-2</v>
      </c>
      <c r="Q108" s="30">
        <f>SUM(laps_times[[#This Row],[43]:[48]])</f>
        <v>1.8966412037037039E-2</v>
      </c>
      <c r="R108" s="30">
        <f>SUM(laps_times[[#This Row],[49]:[54]])</f>
        <v>1.9903773148148146E-2</v>
      </c>
      <c r="S108" s="30">
        <f>SUM(laps_times[[#This Row],[55]:[60]])</f>
        <v>1.9684907407407411E-2</v>
      </c>
      <c r="T108" s="31">
        <f>SUM(laps_times[[#This Row],[61]:[63]])</f>
        <v>8.7255208333333334E-3</v>
      </c>
      <c r="U108" s="45">
        <f>IF(km4_splits_ranks[[#This Row],[0 - 4 ]]="DNF","DNF",RANK(km4_splits_ranks[[#This Row],[0 - 4 ]],km4_splits_ranks[0 - 4 ],1))</f>
        <v>76</v>
      </c>
      <c r="V108" s="46">
        <f>IF(km4_splits_ranks[[#This Row],[4 - 8 ]]="DNF","DNF",RANK(km4_splits_ranks[[#This Row],[4 - 8 ]],km4_splits_ranks[4 - 8 ],1))</f>
        <v>89</v>
      </c>
      <c r="W108" s="46">
        <f>IF(km4_splits_ranks[[#This Row],[8 - 12 ]]="DNF","DNF",RANK(km4_splits_ranks[[#This Row],[8 - 12 ]],km4_splits_ranks[8 - 12 ],1))</f>
        <v>103</v>
      </c>
      <c r="X108" s="46">
        <f>IF(km4_splits_ranks[[#This Row],[12 - 16 ]]="DNF","DNF",RANK(km4_splits_ranks[[#This Row],[12 - 16 ]],km4_splits_ranks[12 - 16 ],1))</f>
        <v>105</v>
      </c>
      <c r="Y108" s="46">
        <f>IF(km4_splits_ranks[[#This Row],[16 -20 ]]="DNF","DNF",RANK(km4_splits_ranks[[#This Row],[16 -20 ]],km4_splits_ranks[16 -20 ],1))</f>
        <v>106</v>
      </c>
      <c r="Z108" s="46">
        <f>IF(km4_splits_ranks[[#This Row],[20 - 24 ]]="DNF","DNF",RANK(km4_splits_ranks[[#This Row],[20 - 24 ]],km4_splits_ranks[20 - 24 ],1))</f>
        <v>113</v>
      </c>
      <c r="AA108" s="46">
        <f>IF(km4_splits_ranks[[#This Row],[24 - 28 ]]="DNF","DNF",RANK(km4_splits_ranks[[#This Row],[24 - 28 ]],km4_splits_ranks[24 - 28 ],1))</f>
        <v>108</v>
      </c>
      <c r="AB108" s="46">
        <f>IF(km4_splits_ranks[[#This Row],[28 - 32 ]]="DNF","DNF",RANK(km4_splits_ranks[[#This Row],[28 - 32 ]],km4_splits_ranks[28 - 32 ],1))</f>
        <v>106</v>
      </c>
      <c r="AC108" s="46">
        <f>IF(km4_splits_ranks[[#This Row],[32 - 36 ]]="DNF","DNF",RANK(km4_splits_ranks[[#This Row],[32 - 36 ]],km4_splits_ranks[32 - 36 ],1))</f>
        <v>106</v>
      </c>
      <c r="AD108" s="46">
        <f>IF(km4_splits_ranks[[#This Row],[36 - 40 ]]="DNF","DNF",RANK(km4_splits_ranks[[#This Row],[36 - 40 ]],km4_splits_ranks[36 - 40 ],1))</f>
        <v>98</v>
      </c>
      <c r="AE108" s="47">
        <f>IF(km4_splits_ranks[[#This Row],[40 - 42 ]]="DNF","DNF",RANK(km4_splits_ranks[[#This Row],[40 - 42 ]],km4_splits_ranks[40 - 42 ],1))</f>
        <v>95</v>
      </c>
      <c r="AF108" s="22">
        <f>km4_splits_ranks[[#This Row],[0 - 4 ]]</f>
        <v>1.4535185185185186E-2</v>
      </c>
      <c r="AG108" s="18">
        <f>IF(km4_splits_ranks[[#This Row],[4 - 8 ]]="DNF","DNF",km4_splits_ranks[[#This Row],[4 km]]+km4_splits_ranks[[#This Row],[4 - 8 ]])</f>
        <v>2.9120115740740742E-2</v>
      </c>
      <c r="AH108" s="18">
        <f>IF(km4_splits_ranks[[#This Row],[8 - 12 ]]="DNF","DNF",km4_splits_ranks[[#This Row],[8 km]]+km4_splits_ranks[[#This Row],[8 - 12 ]])</f>
        <v>4.4429942129629627E-2</v>
      </c>
      <c r="AI108" s="18">
        <f>IF(km4_splits_ranks[[#This Row],[12 - 16 ]]="DNF","DNF",km4_splits_ranks[[#This Row],[12 km]]+km4_splits_ranks[[#This Row],[12 - 16 ]])</f>
        <v>6.0395393518518511E-2</v>
      </c>
      <c r="AJ108" s="18">
        <f>IF(km4_splits_ranks[[#This Row],[16 -20 ]]="DNF","DNF",km4_splits_ranks[[#This Row],[16 km]]+km4_splits_ranks[[#This Row],[16 -20 ]])</f>
        <v>7.688047453703703E-2</v>
      </c>
      <c r="AK108" s="18">
        <f>IF(km4_splits_ranks[[#This Row],[20 - 24 ]]="DNF","DNF",km4_splits_ranks[[#This Row],[20 km]]+km4_splits_ranks[[#This Row],[20 - 24 ]])</f>
        <v>9.4885694444444446E-2</v>
      </c>
      <c r="AL108" s="18">
        <f>IF(km4_splits_ranks[[#This Row],[24 - 28 ]]="DNF","DNF",km4_splits_ranks[[#This Row],[24 km]]+km4_splits_ranks[[#This Row],[24 - 28 ]])</f>
        <v>0.11262769675925927</v>
      </c>
      <c r="AM108" s="18">
        <f>IF(km4_splits_ranks[[#This Row],[28 - 32 ]]="DNF","DNF",km4_splits_ranks[[#This Row],[28 km]]+km4_splits_ranks[[#This Row],[28 - 32 ]])</f>
        <v>0.13159410879629629</v>
      </c>
      <c r="AN108" s="18">
        <f>IF(km4_splits_ranks[[#This Row],[32 - 36 ]]="DNF","DNF",km4_splits_ranks[[#This Row],[32 km]]+km4_splits_ranks[[#This Row],[32 - 36 ]])</f>
        <v>0.15149788194444444</v>
      </c>
      <c r="AO108" s="18">
        <f>IF(km4_splits_ranks[[#This Row],[36 - 40 ]]="DNF","DNF",km4_splits_ranks[[#This Row],[36 km]]+km4_splits_ranks[[#This Row],[36 - 40 ]])</f>
        <v>0.17118278935185186</v>
      </c>
      <c r="AP108" s="23">
        <f>IF(km4_splits_ranks[[#This Row],[40 - 42 ]]="DNF","DNF",km4_splits_ranks[[#This Row],[40 km]]+km4_splits_ranks[[#This Row],[40 - 42 ]])</f>
        <v>0.17990831018518519</v>
      </c>
      <c r="AQ108" s="48">
        <f>IF(km4_splits_ranks[[#This Row],[4 km]]="DNF","DNF",RANK(km4_splits_ranks[[#This Row],[4 km]],km4_splits_ranks[4 km],1))</f>
        <v>76</v>
      </c>
      <c r="AR108" s="49">
        <f>IF(km4_splits_ranks[[#This Row],[8 km]]="DNF","DNF",RANK(km4_splits_ranks[[#This Row],[8 km]],km4_splits_ranks[8 km],1))</f>
        <v>84</v>
      </c>
      <c r="AS108" s="49">
        <f>IF(km4_splits_ranks[[#This Row],[12 km]]="DNF","DNF",RANK(km4_splits_ranks[[#This Row],[12 km]],km4_splits_ranks[12 km],1))</f>
        <v>89</v>
      </c>
      <c r="AT108" s="49">
        <f>IF(km4_splits_ranks[[#This Row],[16 km]]="DNF","DNF",RANK(km4_splits_ranks[[#This Row],[16 km]],km4_splits_ranks[16 km],1))</f>
        <v>94</v>
      </c>
      <c r="AU108" s="49">
        <f>IF(km4_splits_ranks[[#This Row],[20 km]]="DNF","DNF",RANK(km4_splits_ranks[[#This Row],[20 km]],km4_splits_ranks[20 km],1))</f>
        <v>98</v>
      </c>
      <c r="AV108" s="49">
        <f>IF(km4_splits_ranks[[#This Row],[24 km]]="DNF","DNF",RANK(km4_splits_ranks[[#This Row],[24 km]],km4_splits_ranks[24 km],1))</f>
        <v>105</v>
      </c>
      <c r="AW108" s="49">
        <f>IF(km4_splits_ranks[[#This Row],[28 km]]="DNF","DNF",RANK(km4_splits_ranks[[#This Row],[28 km]],km4_splits_ranks[28 km],1))</f>
        <v>105</v>
      </c>
      <c r="AX108" s="49">
        <f>IF(km4_splits_ranks[[#This Row],[32 km]]="DNF","DNF",RANK(km4_splits_ranks[[#This Row],[32 km]],km4_splits_ranks[32 km],1))</f>
        <v>105</v>
      </c>
      <c r="AY108" s="49">
        <f>IF(km4_splits_ranks[[#This Row],[36 km]]="DNF","DNF",RANK(km4_splits_ranks[[#This Row],[36 km]],km4_splits_ranks[36 km],1))</f>
        <v>103</v>
      </c>
      <c r="AZ108" s="49">
        <f>IF(km4_splits_ranks[[#This Row],[40 km]]="DNF","DNF",RANK(km4_splits_ranks[[#This Row],[40 km]],km4_splits_ranks[40 km],1))</f>
        <v>103</v>
      </c>
      <c r="BA108" s="49">
        <f>IF(km4_splits_ranks[[#This Row],[42 km]]="DNF","DNF",RANK(km4_splits_ranks[[#This Row],[42 km]],km4_splits_ranks[42 km],1))</f>
        <v>103</v>
      </c>
    </row>
    <row r="109" spans="2:53" x14ac:dyDescent="0.2">
      <c r="B109" s="4">
        <f>laps_times[[#This Row],[poř]]</f>
        <v>104</v>
      </c>
      <c r="C109" s="1">
        <f>laps_times[[#This Row],[s.č.]]</f>
        <v>77</v>
      </c>
      <c r="D109" s="1" t="str">
        <f>laps_times[[#This Row],[jméno]]</f>
        <v>Vlčková Kateřina</v>
      </c>
      <c r="E109" s="2">
        <f>laps_times[[#This Row],[roč]]</f>
        <v>1977</v>
      </c>
      <c r="F109" s="2" t="str">
        <f>laps_times[[#This Row],[kat]]</f>
        <v>Z2</v>
      </c>
      <c r="G109" s="2">
        <f>laps_times[[#This Row],[poř_kat]]</f>
        <v>9</v>
      </c>
      <c r="H109" s="1" t="str">
        <f>IF(ISBLANK(laps_times[[#This Row],[klub]]),"-",laps_times[[#This Row],[klub]])</f>
        <v>BezvaÚči</v>
      </c>
      <c r="I109" s="6">
        <f>laps_times[[#This Row],[celk. čas]]</f>
        <v>0.18083590277777775</v>
      </c>
      <c r="J109" s="29">
        <f>SUM(laps_times[[#This Row],[1]:[6]])</f>
        <v>1.5744710648148148E-2</v>
      </c>
      <c r="K109" s="30">
        <f>SUM(laps_times[[#This Row],[7]:[12]])</f>
        <v>1.5106284722222221E-2</v>
      </c>
      <c r="L109" s="30">
        <f>SUM(laps_times[[#This Row],[13]:[18]])</f>
        <v>1.5214537037037037E-2</v>
      </c>
      <c r="M109" s="30">
        <f>SUM(laps_times[[#This Row],[19]:[24]])</f>
        <v>1.5691516203703702E-2</v>
      </c>
      <c r="N109" s="30">
        <f>SUM(laps_times[[#This Row],[25]:[30]])</f>
        <v>1.5996122685185188E-2</v>
      </c>
      <c r="O109" s="30">
        <f>SUM(laps_times[[#This Row],[31]:[36]])</f>
        <v>1.6115208333333332E-2</v>
      </c>
      <c r="P109" s="30">
        <f>SUM(laps_times[[#This Row],[37]:[42]])</f>
        <v>1.7063576388888887E-2</v>
      </c>
      <c r="Q109" s="30">
        <f>SUM(laps_times[[#This Row],[43]:[48]])</f>
        <v>2.0004756944444445E-2</v>
      </c>
      <c r="R109" s="30">
        <f>SUM(laps_times[[#This Row],[49]:[54]])</f>
        <v>2.1281805555555554E-2</v>
      </c>
      <c r="S109" s="30">
        <f>SUM(laps_times[[#This Row],[55]:[60]])</f>
        <v>2.0453622685185188E-2</v>
      </c>
      <c r="T109" s="31">
        <f>SUM(laps_times[[#This Row],[61]:[63]])</f>
        <v>8.163761574074075E-3</v>
      </c>
      <c r="U109" s="45">
        <f>IF(km4_splits_ranks[[#This Row],[0 - 4 ]]="DNF","DNF",RANK(km4_splits_ranks[[#This Row],[0 - 4 ]],km4_splits_ranks[0 - 4 ],1))</f>
        <v>99</v>
      </c>
      <c r="V109" s="46">
        <f>IF(km4_splits_ranks[[#This Row],[4 - 8 ]]="DNF","DNF",RANK(km4_splits_ranks[[#This Row],[4 - 8 ]],km4_splits_ranks[4 - 8 ],1))</f>
        <v>101</v>
      </c>
      <c r="W109" s="46">
        <f>IF(km4_splits_ranks[[#This Row],[8 - 12 ]]="DNF","DNF",RANK(km4_splits_ranks[[#This Row],[8 - 12 ]],km4_splits_ranks[8 - 12 ],1))</f>
        <v>101</v>
      </c>
      <c r="X109" s="46">
        <f>IF(km4_splits_ranks[[#This Row],[12 - 16 ]]="DNF","DNF",RANK(km4_splits_ranks[[#This Row],[12 - 16 ]],km4_splits_ranks[12 - 16 ],1))</f>
        <v>102</v>
      </c>
      <c r="Y109" s="46">
        <f>IF(km4_splits_ranks[[#This Row],[16 -20 ]]="DNF","DNF",RANK(km4_splits_ranks[[#This Row],[16 -20 ]],km4_splits_ranks[16 -20 ],1))</f>
        <v>101</v>
      </c>
      <c r="Z109" s="46">
        <f>IF(km4_splits_ranks[[#This Row],[20 - 24 ]]="DNF","DNF",RANK(km4_splits_ranks[[#This Row],[20 - 24 ]],km4_splits_ranks[20 - 24 ],1))</f>
        <v>99</v>
      </c>
      <c r="AA109" s="46">
        <f>IF(km4_splits_ranks[[#This Row],[24 - 28 ]]="DNF","DNF",RANK(km4_splits_ranks[[#This Row],[24 - 28 ]],km4_splits_ranks[24 - 28 ],1))</f>
        <v>104</v>
      </c>
      <c r="AB109" s="46">
        <f>IF(km4_splits_ranks[[#This Row],[28 - 32 ]]="DNF","DNF",RANK(km4_splits_ranks[[#This Row],[28 - 32 ]],km4_splits_ranks[28 - 32 ],1))</f>
        <v>112</v>
      </c>
      <c r="AC109" s="46">
        <f>IF(km4_splits_ranks[[#This Row],[32 - 36 ]]="DNF","DNF",RANK(km4_splits_ranks[[#This Row],[32 - 36 ]],km4_splits_ranks[32 - 36 ],1))</f>
        <v>113</v>
      </c>
      <c r="AD109" s="46">
        <f>IF(km4_splits_ranks[[#This Row],[36 - 40 ]]="DNF","DNF",RANK(km4_splits_ranks[[#This Row],[36 - 40 ]],km4_splits_ranks[36 - 40 ],1))</f>
        <v>106</v>
      </c>
      <c r="AE109" s="47">
        <f>IF(km4_splits_ranks[[#This Row],[40 - 42 ]]="DNF","DNF",RANK(km4_splits_ranks[[#This Row],[40 - 42 ]],km4_splits_ranks[40 - 42 ],1))</f>
        <v>82</v>
      </c>
      <c r="AF109" s="22">
        <f>km4_splits_ranks[[#This Row],[0 - 4 ]]</f>
        <v>1.5744710648148148E-2</v>
      </c>
      <c r="AG109" s="18">
        <f>IF(km4_splits_ranks[[#This Row],[4 - 8 ]]="DNF","DNF",km4_splits_ranks[[#This Row],[4 km]]+km4_splits_ranks[[#This Row],[4 - 8 ]])</f>
        <v>3.0850995370370369E-2</v>
      </c>
      <c r="AH109" s="18">
        <f>IF(km4_splits_ranks[[#This Row],[8 - 12 ]]="DNF","DNF",km4_splits_ranks[[#This Row],[8 km]]+km4_splits_ranks[[#This Row],[8 - 12 ]])</f>
        <v>4.6065532407407406E-2</v>
      </c>
      <c r="AI109" s="18">
        <f>IF(km4_splits_ranks[[#This Row],[12 - 16 ]]="DNF","DNF",km4_splits_ranks[[#This Row],[12 km]]+km4_splits_ranks[[#This Row],[12 - 16 ]])</f>
        <v>6.1757048611111108E-2</v>
      </c>
      <c r="AJ109" s="18">
        <f>IF(km4_splits_ranks[[#This Row],[16 -20 ]]="DNF","DNF",km4_splits_ranks[[#This Row],[16 km]]+km4_splits_ranks[[#This Row],[16 -20 ]])</f>
        <v>7.7753171296296303E-2</v>
      </c>
      <c r="AK109" s="18">
        <f>IF(km4_splits_ranks[[#This Row],[20 - 24 ]]="DNF","DNF",km4_splits_ranks[[#This Row],[20 km]]+km4_splits_ranks[[#This Row],[20 - 24 ]])</f>
        <v>9.3868379629629628E-2</v>
      </c>
      <c r="AL109" s="18">
        <f>IF(km4_splits_ranks[[#This Row],[24 - 28 ]]="DNF","DNF",km4_splits_ranks[[#This Row],[24 km]]+km4_splits_ranks[[#This Row],[24 - 28 ]])</f>
        <v>0.11093195601851852</v>
      </c>
      <c r="AM109" s="18">
        <f>IF(km4_splits_ranks[[#This Row],[28 - 32 ]]="DNF","DNF",km4_splits_ranks[[#This Row],[28 km]]+km4_splits_ranks[[#This Row],[28 - 32 ]])</f>
        <v>0.13093671296296297</v>
      </c>
      <c r="AN109" s="18">
        <f>IF(km4_splits_ranks[[#This Row],[32 - 36 ]]="DNF","DNF",km4_splits_ranks[[#This Row],[32 km]]+km4_splits_ranks[[#This Row],[32 - 36 ]])</f>
        <v>0.15221851851851853</v>
      </c>
      <c r="AO109" s="18">
        <f>IF(km4_splits_ranks[[#This Row],[36 - 40 ]]="DNF","DNF",km4_splits_ranks[[#This Row],[36 km]]+km4_splits_ranks[[#This Row],[36 - 40 ]])</f>
        <v>0.17267214120370372</v>
      </c>
      <c r="AP109" s="23">
        <f>IF(km4_splits_ranks[[#This Row],[40 - 42 ]]="DNF","DNF",km4_splits_ranks[[#This Row],[40 km]]+km4_splits_ranks[[#This Row],[40 - 42 ]])</f>
        <v>0.18083590277777781</v>
      </c>
      <c r="AQ109" s="48">
        <f>IF(km4_splits_ranks[[#This Row],[4 km]]="DNF","DNF",RANK(km4_splits_ranks[[#This Row],[4 km]],km4_splits_ranks[4 km],1))</f>
        <v>99</v>
      </c>
      <c r="AR109" s="49">
        <f>IF(km4_splits_ranks[[#This Row],[8 km]]="DNF","DNF",RANK(km4_splits_ranks[[#This Row],[8 km]],km4_splits_ranks[8 km],1))</f>
        <v>99</v>
      </c>
      <c r="AS109" s="49">
        <f>IF(km4_splits_ranks[[#This Row],[12 km]]="DNF","DNF",RANK(km4_splits_ranks[[#This Row],[12 km]],km4_splits_ranks[12 km],1))</f>
        <v>99</v>
      </c>
      <c r="AT109" s="49">
        <f>IF(km4_splits_ranks[[#This Row],[16 km]]="DNF","DNF",RANK(km4_splits_ranks[[#This Row],[16 km]],km4_splits_ranks[16 km],1))</f>
        <v>101</v>
      </c>
      <c r="AU109" s="49">
        <f>IF(km4_splits_ranks[[#This Row],[20 km]]="DNF","DNF",RANK(km4_splits_ranks[[#This Row],[20 km]],km4_splits_ranks[20 km],1))</f>
        <v>102</v>
      </c>
      <c r="AV109" s="49">
        <f>IF(km4_splits_ranks[[#This Row],[24 km]]="DNF","DNF",RANK(km4_splits_ranks[[#This Row],[24 km]],km4_splits_ranks[24 km],1))</f>
        <v>103</v>
      </c>
      <c r="AW109" s="49">
        <f>IF(km4_splits_ranks[[#This Row],[28 km]]="DNF","DNF",RANK(km4_splits_ranks[[#This Row],[28 km]],km4_splits_ranks[28 km],1))</f>
        <v>102</v>
      </c>
      <c r="AX109" s="49">
        <f>IF(km4_splits_ranks[[#This Row],[32 km]]="DNF","DNF",RANK(km4_splits_ranks[[#This Row],[32 km]],km4_splits_ranks[32 km],1))</f>
        <v>103</v>
      </c>
      <c r="AY109" s="49">
        <f>IF(km4_splits_ranks[[#This Row],[36 km]]="DNF","DNF",RANK(km4_splits_ranks[[#This Row],[36 km]],km4_splits_ranks[36 km],1))</f>
        <v>105</v>
      </c>
      <c r="AZ109" s="49">
        <f>IF(km4_splits_ranks[[#This Row],[40 km]]="DNF","DNF",RANK(km4_splits_ranks[[#This Row],[40 km]],km4_splits_ranks[40 km],1))</f>
        <v>105</v>
      </c>
      <c r="BA109" s="49">
        <f>IF(km4_splits_ranks[[#This Row],[42 km]]="DNF","DNF",RANK(km4_splits_ranks[[#This Row],[42 km]],km4_splits_ranks[42 km],1))</f>
        <v>104</v>
      </c>
    </row>
    <row r="110" spans="2:53" x14ac:dyDescent="0.2">
      <c r="B110" s="4">
        <v>105</v>
      </c>
      <c r="C110" s="1">
        <f>laps_times[[#This Row],[s.č.]]</f>
        <v>2</v>
      </c>
      <c r="D110" s="1" t="str">
        <f>laps_times[[#This Row],[jméno]]</f>
        <v>Kroer</v>
      </c>
      <c r="E110" s="2">
        <f>laps_times[[#This Row],[roč]]</f>
        <v>1959</v>
      </c>
      <c r="F110" s="2" t="str">
        <f>laps_times[[#This Row],[kat]]</f>
        <v>M4</v>
      </c>
      <c r="G110" s="2">
        <f>laps_times[[#This Row],[poř_kat]]</f>
        <v>24</v>
      </c>
      <c r="H110" s="147" t="str">
        <f>IF(ISBLANK(laps_times[[#This Row],[klub]]),"-",laps_times[[#This Row],[klub]])</f>
        <v>100 Marathon Club Austria</v>
      </c>
      <c r="I110" s="6">
        <f>laps_times[[#This Row],[celk. čas]]</f>
        <v>0.18304369212962965</v>
      </c>
      <c r="J110" s="29">
        <f>SUM(laps_times[[#This Row],[1]:[6]])</f>
        <v>1.6020775462962964E-2</v>
      </c>
      <c r="K110" s="30">
        <f>SUM(laps_times[[#This Row],[7]:[12]])</f>
        <v>1.4996111111111111E-2</v>
      </c>
      <c r="L110" s="30">
        <f>SUM(laps_times[[#This Row],[13]:[18]])</f>
        <v>1.5351307870370369E-2</v>
      </c>
      <c r="M110" s="30">
        <f>SUM(laps_times[[#This Row],[19]:[24]])</f>
        <v>1.5773067129629628E-2</v>
      </c>
      <c r="N110" s="30">
        <f>SUM(laps_times[[#This Row],[25]:[30]])</f>
        <v>1.6359375000000002E-2</v>
      </c>
      <c r="O110" s="30">
        <f>SUM(laps_times[[#This Row],[31]:[36]])</f>
        <v>1.7028680555555554E-2</v>
      </c>
      <c r="P110" s="30">
        <f>SUM(laps_times[[#This Row],[37]:[42]])</f>
        <v>1.7446481481481483E-2</v>
      </c>
      <c r="Q110" s="30">
        <f>SUM(laps_times[[#This Row],[43]:[48]])</f>
        <v>1.8800381944444444E-2</v>
      </c>
      <c r="R110" s="30">
        <f>SUM(laps_times[[#This Row],[49]:[54]])</f>
        <v>1.9775543981481486E-2</v>
      </c>
      <c r="S110" s="30">
        <f>SUM(laps_times[[#This Row],[55]:[60]])</f>
        <v>2.0894398148148148E-2</v>
      </c>
      <c r="T110" s="31">
        <f>SUM(laps_times[[#This Row],[61]:[63]])</f>
        <v>1.0597569444444446E-2</v>
      </c>
      <c r="U110" s="45">
        <f>IF(km4_splits_ranks[[#This Row],[0 - 4 ]]="DNF","DNF",RANK(km4_splits_ranks[[#This Row],[0 - 4 ]],km4_splits_ranks[0 - 4 ],1))</f>
        <v>102</v>
      </c>
      <c r="V110" s="46">
        <f>IF(km4_splits_ranks[[#This Row],[4 - 8 ]]="DNF","DNF",RANK(km4_splits_ranks[[#This Row],[4 - 8 ]],km4_splits_ranks[4 - 8 ],1))</f>
        <v>98</v>
      </c>
      <c r="W110" s="46">
        <f>IF(km4_splits_ranks[[#This Row],[8 - 12 ]]="DNF","DNF",RANK(km4_splits_ranks[[#This Row],[8 - 12 ]],km4_splits_ranks[8 - 12 ],1))</f>
        <v>104</v>
      </c>
      <c r="X110" s="46">
        <f>IF(km4_splits_ranks[[#This Row],[12 - 16 ]]="DNF","DNF",RANK(km4_splits_ranks[[#This Row],[12 - 16 ]],km4_splits_ranks[12 - 16 ],1))</f>
        <v>104</v>
      </c>
      <c r="Y110" s="46">
        <f>IF(km4_splits_ranks[[#This Row],[16 -20 ]]="DNF","DNF",RANK(km4_splits_ranks[[#This Row],[16 -20 ]],km4_splits_ranks[16 -20 ],1))</f>
        <v>105</v>
      </c>
      <c r="Z110" s="46">
        <f>IF(km4_splits_ranks[[#This Row],[20 - 24 ]]="DNF","DNF",RANK(km4_splits_ranks[[#This Row],[20 - 24 ]],km4_splits_ranks[20 - 24 ],1))</f>
        <v>109</v>
      </c>
      <c r="AA110" s="46">
        <f>IF(km4_splits_ranks[[#This Row],[24 - 28 ]]="DNF","DNF",RANK(km4_splits_ranks[[#This Row],[24 - 28 ]],km4_splits_ranks[24 - 28 ],1))</f>
        <v>106</v>
      </c>
      <c r="AB110" s="46">
        <f>IF(km4_splits_ranks[[#This Row],[28 - 32 ]]="DNF","DNF",RANK(km4_splits_ranks[[#This Row],[28 - 32 ]],km4_splits_ranks[28 - 32 ],1))</f>
        <v>105</v>
      </c>
      <c r="AC110" s="46">
        <f>IF(km4_splits_ranks[[#This Row],[32 - 36 ]]="DNF","DNF",RANK(km4_splits_ranks[[#This Row],[32 - 36 ]],km4_splits_ranks[32 - 36 ],1))</f>
        <v>104</v>
      </c>
      <c r="AD110" s="46">
        <f>IF(km4_splits_ranks[[#This Row],[36 - 40 ]]="DNF","DNF",RANK(km4_splits_ranks[[#This Row],[36 - 40 ]],km4_splits_ranks[36 - 40 ],1))</f>
        <v>108</v>
      </c>
      <c r="AE110" s="47">
        <f>IF(km4_splits_ranks[[#This Row],[40 - 42 ]]="DNF","DNF",RANK(km4_splits_ranks[[#This Row],[40 - 42 ]],km4_splits_ranks[40 - 42 ],1))</f>
        <v>111</v>
      </c>
      <c r="AF110" s="22">
        <f>km4_splits_ranks[[#This Row],[0 - 4 ]]</f>
        <v>1.6020775462962964E-2</v>
      </c>
      <c r="AG110" s="18">
        <f>IF(km4_splits_ranks[[#This Row],[4 - 8 ]]="DNF","DNF",km4_splits_ranks[[#This Row],[4 km]]+km4_splits_ranks[[#This Row],[4 - 8 ]])</f>
        <v>3.1016886574074073E-2</v>
      </c>
      <c r="AH110" s="18">
        <f>IF(km4_splits_ranks[[#This Row],[8 - 12 ]]="DNF","DNF",km4_splits_ranks[[#This Row],[8 km]]+km4_splits_ranks[[#This Row],[8 - 12 ]])</f>
        <v>4.6368194444444441E-2</v>
      </c>
      <c r="AI110" s="18">
        <f>IF(km4_splits_ranks[[#This Row],[12 - 16 ]]="DNF","DNF",km4_splits_ranks[[#This Row],[12 km]]+km4_splits_ranks[[#This Row],[12 - 16 ]])</f>
        <v>6.2141261574074069E-2</v>
      </c>
      <c r="AJ110" s="18">
        <f>IF(km4_splits_ranks[[#This Row],[16 -20 ]]="DNF","DNF",km4_splits_ranks[[#This Row],[16 km]]+km4_splits_ranks[[#This Row],[16 -20 ]])</f>
        <v>7.8500636574074079E-2</v>
      </c>
      <c r="AK110" s="18">
        <f>IF(km4_splits_ranks[[#This Row],[20 - 24 ]]="DNF","DNF",km4_splits_ranks[[#This Row],[20 km]]+km4_splits_ranks[[#This Row],[20 - 24 ]])</f>
        <v>9.5529317129629629E-2</v>
      </c>
      <c r="AL110" s="18">
        <f>IF(km4_splits_ranks[[#This Row],[24 - 28 ]]="DNF","DNF",km4_splits_ranks[[#This Row],[24 km]]+km4_splits_ranks[[#This Row],[24 - 28 ]])</f>
        <v>0.11297579861111111</v>
      </c>
      <c r="AM110" s="18">
        <f>IF(km4_splits_ranks[[#This Row],[28 - 32 ]]="DNF","DNF",km4_splits_ranks[[#This Row],[28 km]]+km4_splits_ranks[[#This Row],[28 - 32 ]])</f>
        <v>0.13177618055555557</v>
      </c>
      <c r="AN110" s="18">
        <f>IF(km4_splits_ranks[[#This Row],[32 - 36 ]]="DNF","DNF",km4_splits_ranks[[#This Row],[32 km]]+km4_splits_ranks[[#This Row],[32 - 36 ]])</f>
        <v>0.15155172453703705</v>
      </c>
      <c r="AO110" s="18">
        <f>IF(km4_splits_ranks[[#This Row],[36 - 40 ]]="DNF","DNF",km4_splits_ranks[[#This Row],[36 km]]+km4_splits_ranks[[#This Row],[36 - 40 ]])</f>
        <v>0.17244612268518519</v>
      </c>
      <c r="AP110" s="23">
        <f>IF(km4_splits_ranks[[#This Row],[40 - 42 ]]="DNF","DNF",km4_splits_ranks[[#This Row],[40 km]]+km4_splits_ranks[[#This Row],[40 - 42 ]])</f>
        <v>0.18304369212962965</v>
      </c>
      <c r="AQ110" s="48">
        <f>IF(km4_splits_ranks[[#This Row],[4 km]]="DNF","DNF",RANK(km4_splits_ranks[[#This Row],[4 km]],km4_splits_ranks[4 km],1))</f>
        <v>102</v>
      </c>
      <c r="AR110" s="49">
        <f>IF(km4_splits_ranks[[#This Row],[8 km]]="DNF","DNF",RANK(km4_splits_ranks[[#This Row],[8 km]],km4_splits_ranks[8 km],1))</f>
        <v>101</v>
      </c>
      <c r="AS110" s="49">
        <f>IF(km4_splits_ranks[[#This Row],[12 km]]="DNF","DNF",RANK(km4_splits_ranks[[#This Row],[12 km]],km4_splits_ranks[12 km],1))</f>
        <v>102</v>
      </c>
      <c r="AT110" s="49">
        <f>IF(km4_splits_ranks[[#This Row],[16 km]]="DNF","DNF",RANK(km4_splits_ranks[[#This Row],[16 km]],km4_splits_ranks[16 km],1))</f>
        <v>103</v>
      </c>
      <c r="AU110" s="49">
        <f>IF(km4_splits_ranks[[#This Row],[20 km]]="DNF","DNF",RANK(km4_splits_ranks[[#This Row],[20 km]],km4_splits_ranks[20 km],1))</f>
        <v>105</v>
      </c>
      <c r="AV110" s="49">
        <f>IF(km4_splits_ranks[[#This Row],[24 km]]="DNF","DNF",RANK(km4_splits_ranks[[#This Row],[24 km]],km4_splits_ranks[24 km],1))</f>
        <v>106</v>
      </c>
      <c r="AW110" s="49">
        <f>IF(km4_splits_ranks[[#This Row],[28 km]]="DNF","DNF",RANK(km4_splits_ranks[[#This Row],[28 km]],km4_splits_ranks[28 km],1))</f>
        <v>106</v>
      </c>
      <c r="AX110" s="49">
        <f>IF(km4_splits_ranks[[#This Row],[32 km]]="DNF","DNF",RANK(km4_splits_ranks[[#This Row],[32 km]],km4_splits_ranks[32 km],1))</f>
        <v>106</v>
      </c>
      <c r="AY110" s="49">
        <f>IF(km4_splits_ranks[[#This Row],[36 km]]="DNF","DNF",RANK(km4_splits_ranks[[#This Row],[36 km]],km4_splits_ranks[36 km],1))</f>
        <v>104</v>
      </c>
      <c r="AZ110" s="49">
        <f>IF(km4_splits_ranks[[#This Row],[40 km]]="DNF","DNF",RANK(km4_splits_ranks[[#This Row],[40 km]],km4_splits_ranks[40 km],1))</f>
        <v>104</v>
      </c>
      <c r="BA110" s="49">
        <f>IF(km4_splits_ranks[[#This Row],[42 km]]="DNF","DNF",RANK(km4_splits_ranks[[#This Row],[42 km]],km4_splits_ranks[42 km],1))</f>
        <v>105</v>
      </c>
    </row>
    <row r="111" spans="2:53" x14ac:dyDescent="0.2">
      <c r="B111" s="4">
        <v>106</v>
      </c>
      <c r="C111" s="1">
        <f>laps_times[[#This Row],[s.č.]]</f>
        <v>102</v>
      </c>
      <c r="D111" s="1" t="str">
        <f>laps_times[[#This Row],[jméno]]</f>
        <v>Němečková Martina</v>
      </c>
      <c r="E111" s="2">
        <f>laps_times[[#This Row],[roč]]</f>
        <v>1965</v>
      </c>
      <c r="F111" s="2" t="str">
        <f>laps_times[[#This Row],[kat]]</f>
        <v>Z2</v>
      </c>
      <c r="G111" s="2">
        <f>laps_times[[#This Row],[poř_kat]]</f>
        <v>10</v>
      </c>
      <c r="H111" s="147" t="str">
        <f>IF(ISBLANK(laps_times[[#This Row],[klub]]),"-",laps_times[[#This Row],[klub]])</f>
        <v>SK 4 DV České Budějovice</v>
      </c>
      <c r="I111" s="6">
        <f>laps_times[[#This Row],[celk. čas]]</f>
        <v>0.18325629629629628</v>
      </c>
      <c r="J111" s="29">
        <f>SUM(laps_times[[#This Row],[1]:[6]])</f>
        <v>1.6309328703703704E-2</v>
      </c>
      <c r="K111" s="30">
        <f>SUM(laps_times[[#This Row],[7]:[12]])</f>
        <v>1.6543703703703706E-2</v>
      </c>
      <c r="L111" s="30">
        <f>SUM(laps_times[[#This Row],[13]:[18]])</f>
        <v>1.6860393518518518E-2</v>
      </c>
      <c r="M111" s="30">
        <f>SUM(laps_times[[#This Row],[19]:[24]])</f>
        <v>1.6757210648148151E-2</v>
      </c>
      <c r="N111" s="30">
        <f>SUM(laps_times[[#This Row],[25]:[30]])</f>
        <v>1.7685081018518518E-2</v>
      </c>
      <c r="O111" s="30">
        <f>SUM(laps_times[[#This Row],[31]:[36]])</f>
        <v>1.6720462962962965E-2</v>
      </c>
      <c r="P111" s="30">
        <f>SUM(laps_times[[#This Row],[37]:[42]])</f>
        <v>1.711971064814815E-2</v>
      </c>
      <c r="Q111" s="30">
        <f>SUM(laps_times[[#This Row],[43]:[48]])</f>
        <v>1.9684155092592592E-2</v>
      </c>
      <c r="R111" s="30">
        <f>SUM(laps_times[[#This Row],[49]:[54]])</f>
        <v>1.8242499999999998E-2</v>
      </c>
      <c r="S111" s="30">
        <f>SUM(laps_times[[#This Row],[55]:[60]])</f>
        <v>1.8271064814814813E-2</v>
      </c>
      <c r="T111" s="31">
        <f>SUM(laps_times[[#This Row],[61]:[63]])</f>
        <v>9.0626851851851858E-3</v>
      </c>
      <c r="U111" s="45">
        <f>IF(km4_splits_ranks[[#This Row],[0 - 4 ]]="DNF","DNF",RANK(km4_splits_ranks[[#This Row],[0 - 4 ]],km4_splits_ranks[0 - 4 ],1))</f>
        <v>107</v>
      </c>
      <c r="V111" s="46">
        <f>IF(km4_splits_ranks[[#This Row],[4 - 8 ]]="DNF","DNF",RANK(km4_splits_ranks[[#This Row],[4 - 8 ]],km4_splits_ranks[4 - 8 ],1))</f>
        <v>112</v>
      </c>
      <c r="W111" s="46">
        <f>IF(km4_splits_ranks[[#This Row],[8 - 12 ]]="DNF","DNF",RANK(km4_splits_ranks[[#This Row],[8 - 12 ]],km4_splits_ranks[8 - 12 ],1))</f>
        <v>113</v>
      </c>
      <c r="X111" s="46">
        <f>IF(km4_splits_ranks[[#This Row],[12 - 16 ]]="DNF","DNF",RANK(km4_splits_ranks[[#This Row],[12 - 16 ]],km4_splits_ranks[12 - 16 ],1))</f>
        <v>111</v>
      </c>
      <c r="Y111" s="46">
        <f>IF(km4_splits_ranks[[#This Row],[16 -20 ]]="DNF","DNF",RANK(km4_splits_ranks[[#This Row],[16 -20 ]],km4_splits_ranks[16 -20 ],1))</f>
        <v>112</v>
      </c>
      <c r="Z111" s="46">
        <f>IF(km4_splits_ranks[[#This Row],[20 - 24 ]]="DNF","DNF",RANK(km4_splits_ranks[[#This Row],[20 - 24 ]],km4_splits_ranks[20 - 24 ],1))</f>
        <v>104</v>
      </c>
      <c r="AA111" s="46">
        <f>IF(km4_splits_ranks[[#This Row],[24 - 28 ]]="DNF","DNF",RANK(km4_splits_ranks[[#This Row],[24 - 28 ]],km4_splits_ranks[24 - 28 ],1))</f>
        <v>105</v>
      </c>
      <c r="AB111" s="46">
        <f>IF(km4_splits_ranks[[#This Row],[28 - 32 ]]="DNF","DNF",RANK(km4_splits_ranks[[#This Row],[28 - 32 ]],km4_splits_ranks[28 - 32 ],1))</f>
        <v>110</v>
      </c>
      <c r="AC111" s="46">
        <f>IF(km4_splits_ranks[[#This Row],[32 - 36 ]]="DNF","DNF",RANK(km4_splits_ranks[[#This Row],[32 - 36 ]],km4_splits_ranks[32 - 36 ],1))</f>
        <v>93</v>
      </c>
      <c r="AD111" s="46">
        <f>IF(km4_splits_ranks[[#This Row],[36 - 40 ]]="DNF","DNF",RANK(km4_splits_ranks[[#This Row],[36 - 40 ]],km4_splits_ranks[36 - 40 ],1))</f>
        <v>92</v>
      </c>
      <c r="AE111" s="47">
        <f>IF(km4_splits_ranks[[#This Row],[40 - 42 ]]="DNF","DNF",RANK(km4_splits_ranks[[#This Row],[40 - 42 ]],km4_splits_ranks[40 - 42 ],1))</f>
        <v>99</v>
      </c>
      <c r="AF111" s="22">
        <f>km4_splits_ranks[[#This Row],[0 - 4 ]]</f>
        <v>1.6309328703703704E-2</v>
      </c>
      <c r="AG111" s="18">
        <f>IF(km4_splits_ranks[[#This Row],[4 - 8 ]]="DNF","DNF",km4_splits_ranks[[#This Row],[4 km]]+km4_splits_ranks[[#This Row],[4 - 8 ]])</f>
        <v>3.2853032407407411E-2</v>
      </c>
      <c r="AH111" s="18">
        <f>IF(km4_splits_ranks[[#This Row],[8 - 12 ]]="DNF","DNF",km4_splits_ranks[[#This Row],[8 km]]+km4_splits_ranks[[#This Row],[8 - 12 ]])</f>
        <v>4.9713425925925925E-2</v>
      </c>
      <c r="AI111" s="18">
        <f>IF(km4_splits_ranks[[#This Row],[12 - 16 ]]="DNF","DNF",km4_splits_ranks[[#This Row],[12 km]]+km4_splits_ranks[[#This Row],[12 - 16 ]])</f>
        <v>6.647063657407408E-2</v>
      </c>
      <c r="AJ111" s="18">
        <f>IF(km4_splits_ranks[[#This Row],[16 -20 ]]="DNF","DNF",km4_splits_ranks[[#This Row],[16 km]]+km4_splits_ranks[[#This Row],[16 -20 ]])</f>
        <v>8.4155717592592605E-2</v>
      </c>
      <c r="AK111" s="18">
        <f>IF(km4_splits_ranks[[#This Row],[20 - 24 ]]="DNF","DNF",km4_splits_ranks[[#This Row],[20 km]]+km4_splits_ranks[[#This Row],[20 - 24 ]])</f>
        <v>0.10087618055555557</v>
      </c>
      <c r="AL111" s="18">
        <f>IF(km4_splits_ranks[[#This Row],[24 - 28 ]]="DNF","DNF",km4_splits_ranks[[#This Row],[24 km]]+km4_splits_ranks[[#This Row],[24 - 28 ]])</f>
        <v>0.11799589120370371</v>
      </c>
      <c r="AM111" s="18">
        <f>IF(km4_splits_ranks[[#This Row],[28 - 32 ]]="DNF","DNF",km4_splits_ranks[[#This Row],[28 km]]+km4_splits_ranks[[#This Row],[28 - 32 ]])</f>
        <v>0.13768004629629629</v>
      </c>
      <c r="AN111" s="18">
        <f>IF(km4_splits_ranks[[#This Row],[32 - 36 ]]="DNF","DNF",km4_splits_ranks[[#This Row],[32 km]]+km4_splits_ranks[[#This Row],[32 - 36 ]])</f>
        <v>0.15592254629629629</v>
      </c>
      <c r="AO111" s="18">
        <f>IF(km4_splits_ranks[[#This Row],[36 - 40 ]]="DNF","DNF",km4_splits_ranks[[#This Row],[36 km]]+km4_splits_ranks[[#This Row],[36 - 40 ]])</f>
        <v>0.17419361111111109</v>
      </c>
      <c r="AP111" s="23">
        <f>IF(km4_splits_ranks[[#This Row],[40 - 42 ]]="DNF","DNF",km4_splits_ranks[[#This Row],[40 km]]+km4_splits_ranks[[#This Row],[40 - 42 ]])</f>
        <v>0.18325629629629628</v>
      </c>
      <c r="AQ111" s="48">
        <f>IF(km4_splits_ranks[[#This Row],[4 km]]="DNF","DNF",RANK(km4_splits_ranks[[#This Row],[4 km]],km4_splits_ranks[4 km],1))</f>
        <v>107</v>
      </c>
      <c r="AR111" s="49">
        <f>IF(km4_splits_ranks[[#This Row],[8 km]]="DNF","DNF",RANK(km4_splits_ranks[[#This Row],[8 km]],km4_splits_ranks[8 km],1))</f>
        <v>110</v>
      </c>
      <c r="AS111" s="49">
        <f>IF(km4_splits_ranks[[#This Row],[12 km]]="DNF","DNF",RANK(km4_splits_ranks[[#This Row],[12 km]],km4_splits_ranks[12 km],1))</f>
        <v>112</v>
      </c>
      <c r="AT111" s="49">
        <f>IF(km4_splits_ranks[[#This Row],[16 km]]="DNF","DNF",RANK(km4_splits_ranks[[#This Row],[16 km]],km4_splits_ranks[16 km],1))</f>
        <v>112</v>
      </c>
      <c r="AU111" s="49">
        <f>IF(km4_splits_ranks[[#This Row],[20 km]]="DNF","DNF",RANK(km4_splits_ranks[[#This Row],[20 km]],km4_splits_ranks[20 km],1))</f>
        <v>112</v>
      </c>
      <c r="AV111" s="49">
        <f>IF(km4_splits_ranks[[#This Row],[24 km]]="DNF","DNF",RANK(km4_splits_ranks[[#This Row],[24 km]],km4_splits_ranks[24 km],1))</f>
        <v>110</v>
      </c>
      <c r="AW111" s="49">
        <f>IF(km4_splits_ranks[[#This Row],[28 km]]="DNF","DNF",RANK(km4_splits_ranks[[#This Row],[28 km]],km4_splits_ranks[28 km],1))</f>
        <v>108</v>
      </c>
      <c r="AX111" s="49">
        <f>IF(km4_splits_ranks[[#This Row],[32 km]]="DNF","DNF",RANK(km4_splits_ranks[[#This Row],[32 km]],km4_splits_ranks[32 km],1))</f>
        <v>109</v>
      </c>
      <c r="AY111" s="49">
        <f>IF(km4_splits_ranks[[#This Row],[36 km]]="DNF","DNF",RANK(km4_splits_ranks[[#This Row],[36 km]],km4_splits_ranks[36 km],1))</f>
        <v>108</v>
      </c>
      <c r="AZ111" s="49">
        <f>IF(km4_splits_ranks[[#This Row],[40 km]]="DNF","DNF",RANK(km4_splits_ranks[[#This Row],[40 km]],km4_splits_ranks[40 km],1))</f>
        <v>106</v>
      </c>
      <c r="BA111" s="49">
        <f>IF(km4_splits_ranks[[#This Row],[42 km]]="DNF","DNF",RANK(km4_splits_ranks[[#This Row],[42 km]],km4_splits_ranks[42 km],1))</f>
        <v>106</v>
      </c>
    </row>
    <row r="112" spans="2:53" x14ac:dyDescent="0.2">
      <c r="B112" s="4">
        <v>107</v>
      </c>
      <c r="C112" s="1">
        <f>laps_times[[#This Row],[s.č.]]</f>
        <v>78</v>
      </c>
      <c r="D112" s="1" t="str">
        <f>laps_times[[#This Row],[jméno]]</f>
        <v>Ondrušová Kateřina</v>
      </c>
      <c r="E112" s="2">
        <f>laps_times[[#This Row],[roč]]</f>
        <v>1986</v>
      </c>
      <c r="F112" s="2" t="str">
        <f>laps_times[[#This Row],[kat]]</f>
        <v>Z1</v>
      </c>
      <c r="G112" s="2">
        <f>laps_times[[#This Row],[poř_kat]]</f>
        <v>6</v>
      </c>
      <c r="H112" s="147" t="str">
        <f>IF(ISBLANK(laps_times[[#This Row],[klub]]),"-",laps_times[[#This Row],[klub]])</f>
        <v>-</v>
      </c>
      <c r="I112" s="6">
        <f>laps_times[[#This Row],[celk. čas]]</f>
        <v>0.18454971064814815</v>
      </c>
      <c r="J112" s="29">
        <f>SUM(laps_times[[#This Row],[1]:[6]])</f>
        <v>1.6064444444444444E-2</v>
      </c>
      <c r="K112" s="30">
        <f>SUM(laps_times[[#This Row],[7]:[12]])</f>
        <v>1.5690300925925927E-2</v>
      </c>
      <c r="L112" s="30">
        <f>SUM(laps_times[[#This Row],[13]:[18]])</f>
        <v>1.6227488425925928E-2</v>
      </c>
      <c r="M112" s="30">
        <f>SUM(laps_times[[#This Row],[19]:[24]])</f>
        <v>1.6552650462962962E-2</v>
      </c>
      <c r="N112" s="30">
        <f>SUM(laps_times[[#This Row],[25]:[30]])</f>
        <v>1.7785011574074076E-2</v>
      </c>
      <c r="O112" s="30">
        <f>SUM(laps_times[[#This Row],[31]:[36]])</f>
        <v>1.7905856481481481E-2</v>
      </c>
      <c r="P112" s="30">
        <f>SUM(laps_times[[#This Row],[37]:[42]])</f>
        <v>1.9564745370370368E-2</v>
      </c>
      <c r="Q112" s="30">
        <f>SUM(laps_times[[#This Row],[43]:[48]])</f>
        <v>1.851238425925926E-2</v>
      </c>
      <c r="R112" s="30">
        <f>SUM(laps_times[[#This Row],[49]:[54]])</f>
        <v>1.9241041666666667E-2</v>
      </c>
      <c r="S112" s="30">
        <f>SUM(laps_times[[#This Row],[55]:[60]])</f>
        <v>1.8529004629629628E-2</v>
      </c>
      <c r="T112" s="31">
        <f>SUM(laps_times[[#This Row],[61]:[63]])</f>
        <v>8.4767824074074068E-3</v>
      </c>
      <c r="U112" s="45">
        <f>IF(km4_splits_ranks[[#This Row],[0 - 4 ]]="DNF","DNF",RANK(km4_splits_ranks[[#This Row],[0 - 4 ]],km4_splits_ranks[0 - 4 ],1))</f>
        <v>103</v>
      </c>
      <c r="V112" s="46">
        <f>IF(km4_splits_ranks[[#This Row],[4 - 8 ]]="DNF","DNF",RANK(km4_splits_ranks[[#This Row],[4 - 8 ]],km4_splits_ranks[4 - 8 ],1))</f>
        <v>107</v>
      </c>
      <c r="W112" s="46">
        <f>IF(km4_splits_ranks[[#This Row],[8 - 12 ]]="DNF","DNF",RANK(km4_splits_ranks[[#This Row],[8 - 12 ]],km4_splits_ranks[8 - 12 ],1))</f>
        <v>107</v>
      </c>
      <c r="X112" s="46">
        <f>IF(km4_splits_ranks[[#This Row],[12 - 16 ]]="DNF","DNF",RANK(km4_splits_ranks[[#This Row],[12 - 16 ]],km4_splits_ranks[12 - 16 ],1))</f>
        <v>107</v>
      </c>
      <c r="Y112" s="46">
        <f>IF(km4_splits_ranks[[#This Row],[16 -20 ]]="DNF","DNF",RANK(km4_splits_ranks[[#This Row],[16 -20 ]],km4_splits_ranks[16 -20 ],1))</f>
        <v>113</v>
      </c>
      <c r="Z112" s="46">
        <f>IF(km4_splits_ranks[[#This Row],[20 - 24 ]]="DNF","DNF",RANK(km4_splits_ranks[[#This Row],[20 - 24 ]],km4_splits_ranks[20 - 24 ],1))</f>
        <v>111</v>
      </c>
      <c r="AA112" s="46">
        <f>IF(km4_splits_ranks[[#This Row],[24 - 28 ]]="DNF","DNF",RANK(km4_splits_ranks[[#This Row],[24 - 28 ]],km4_splits_ranks[24 - 28 ],1))</f>
        <v>114</v>
      </c>
      <c r="AB112" s="46">
        <f>IF(km4_splits_ranks[[#This Row],[28 - 32 ]]="DNF","DNF",RANK(km4_splits_ranks[[#This Row],[28 - 32 ]],km4_splits_ranks[28 - 32 ],1))</f>
        <v>103</v>
      </c>
      <c r="AC112" s="46">
        <f>IF(km4_splits_ranks[[#This Row],[32 - 36 ]]="DNF","DNF",RANK(km4_splits_ranks[[#This Row],[32 - 36 ]],km4_splits_ranks[32 - 36 ],1))</f>
        <v>102</v>
      </c>
      <c r="AD112" s="46">
        <f>IF(km4_splits_ranks[[#This Row],[36 - 40 ]]="DNF","DNF",RANK(km4_splits_ranks[[#This Row],[36 - 40 ]],km4_splits_ranks[36 - 40 ],1))</f>
        <v>93</v>
      </c>
      <c r="AE112" s="47">
        <f>IF(km4_splits_ranks[[#This Row],[40 - 42 ]]="DNF","DNF",RANK(km4_splits_ranks[[#This Row],[40 - 42 ]],km4_splits_ranks[40 - 42 ],1))</f>
        <v>92</v>
      </c>
      <c r="AF112" s="22">
        <f>km4_splits_ranks[[#This Row],[0 - 4 ]]</f>
        <v>1.6064444444444444E-2</v>
      </c>
      <c r="AG112" s="18">
        <f>IF(km4_splits_ranks[[#This Row],[4 - 8 ]]="DNF","DNF",km4_splits_ranks[[#This Row],[4 km]]+km4_splits_ranks[[#This Row],[4 - 8 ]])</f>
        <v>3.1754745370370374E-2</v>
      </c>
      <c r="AH112" s="18">
        <f>IF(km4_splits_ranks[[#This Row],[8 - 12 ]]="DNF","DNF",km4_splits_ranks[[#This Row],[8 km]]+km4_splits_ranks[[#This Row],[8 - 12 ]])</f>
        <v>4.7982233796296306E-2</v>
      </c>
      <c r="AI112" s="18">
        <f>IF(km4_splits_ranks[[#This Row],[12 - 16 ]]="DNF","DNF",km4_splits_ranks[[#This Row],[12 km]]+km4_splits_ranks[[#This Row],[12 - 16 ]])</f>
        <v>6.4534884259259268E-2</v>
      </c>
      <c r="AJ112" s="18">
        <f>IF(km4_splits_ranks[[#This Row],[16 -20 ]]="DNF","DNF",km4_splits_ranks[[#This Row],[16 km]]+km4_splits_ranks[[#This Row],[16 -20 ]])</f>
        <v>8.2319895833333351E-2</v>
      </c>
      <c r="AK112" s="18">
        <f>IF(km4_splits_ranks[[#This Row],[20 - 24 ]]="DNF","DNF",km4_splits_ranks[[#This Row],[20 km]]+km4_splits_ranks[[#This Row],[20 - 24 ]])</f>
        <v>0.10022575231481483</v>
      </c>
      <c r="AL112" s="18">
        <f>IF(km4_splits_ranks[[#This Row],[24 - 28 ]]="DNF","DNF",km4_splits_ranks[[#This Row],[24 km]]+km4_splits_ranks[[#This Row],[24 - 28 ]])</f>
        <v>0.1197904976851852</v>
      </c>
      <c r="AM112" s="18">
        <f>IF(km4_splits_ranks[[#This Row],[28 - 32 ]]="DNF","DNF",km4_splits_ranks[[#This Row],[28 km]]+km4_splits_ranks[[#This Row],[28 - 32 ]])</f>
        <v>0.13830288194444446</v>
      </c>
      <c r="AN112" s="18">
        <f>IF(km4_splits_ranks[[#This Row],[32 - 36 ]]="DNF","DNF",km4_splits_ranks[[#This Row],[32 km]]+km4_splits_ranks[[#This Row],[32 - 36 ]])</f>
        <v>0.15754392361111114</v>
      </c>
      <c r="AO112" s="18">
        <f>IF(km4_splits_ranks[[#This Row],[36 - 40 ]]="DNF","DNF",km4_splits_ranks[[#This Row],[36 km]]+km4_splits_ranks[[#This Row],[36 - 40 ]])</f>
        <v>0.17607292824074078</v>
      </c>
      <c r="AP112" s="23">
        <f>IF(km4_splits_ranks[[#This Row],[40 - 42 ]]="DNF","DNF",km4_splits_ranks[[#This Row],[40 km]]+km4_splits_ranks[[#This Row],[40 - 42 ]])</f>
        <v>0.18454971064814818</v>
      </c>
      <c r="AQ112" s="48">
        <f>IF(km4_splits_ranks[[#This Row],[4 km]]="DNF","DNF",RANK(km4_splits_ranks[[#This Row],[4 km]],km4_splits_ranks[4 km],1))</f>
        <v>103</v>
      </c>
      <c r="AR112" s="49">
        <f>IF(km4_splits_ranks[[#This Row],[8 km]]="DNF","DNF",RANK(km4_splits_ranks[[#This Row],[8 km]],km4_splits_ranks[8 km],1))</f>
        <v>105</v>
      </c>
      <c r="AS112" s="49">
        <f>IF(km4_splits_ranks[[#This Row],[12 km]]="DNF","DNF",RANK(km4_splits_ranks[[#This Row],[12 km]],km4_splits_ranks[12 km],1))</f>
        <v>107</v>
      </c>
      <c r="AT112" s="49">
        <f>IF(km4_splits_ranks[[#This Row],[16 km]]="DNF","DNF",RANK(km4_splits_ranks[[#This Row],[16 km]],km4_splits_ranks[16 km],1))</f>
        <v>107</v>
      </c>
      <c r="AU112" s="49">
        <f>IF(km4_splits_ranks[[#This Row],[20 km]]="DNF","DNF",RANK(km4_splits_ranks[[#This Row],[20 km]],km4_splits_ranks[20 km],1))</f>
        <v>108</v>
      </c>
      <c r="AV112" s="49">
        <f>IF(km4_splits_ranks[[#This Row],[24 km]]="DNF","DNF",RANK(km4_splits_ranks[[#This Row],[24 km]],km4_splits_ranks[24 km],1))</f>
        <v>108</v>
      </c>
      <c r="AW112" s="49">
        <f>IF(km4_splits_ranks[[#This Row],[28 km]]="DNF","DNF",RANK(km4_splits_ranks[[#This Row],[28 km]],km4_splits_ranks[28 km],1))</f>
        <v>111</v>
      </c>
      <c r="AX112" s="49">
        <f>IF(km4_splits_ranks[[#This Row],[32 km]]="DNF","DNF",RANK(km4_splits_ranks[[#This Row],[32 km]],km4_splits_ranks[32 km],1))</f>
        <v>110</v>
      </c>
      <c r="AY112" s="49">
        <f>IF(km4_splits_ranks[[#This Row],[36 km]]="DNF","DNF",RANK(km4_splits_ranks[[#This Row],[36 km]],km4_splits_ranks[36 km],1))</f>
        <v>109</v>
      </c>
      <c r="AZ112" s="49">
        <f>IF(km4_splits_ranks[[#This Row],[40 km]]="DNF","DNF",RANK(km4_splits_ranks[[#This Row],[40 km]],km4_splits_ranks[40 km],1))</f>
        <v>107</v>
      </c>
      <c r="BA112" s="49">
        <f>IF(km4_splits_ranks[[#This Row],[42 km]]="DNF","DNF",RANK(km4_splits_ranks[[#This Row],[42 km]],km4_splits_ranks[42 km],1))</f>
        <v>107</v>
      </c>
    </row>
    <row r="113" spans="2:53" x14ac:dyDescent="0.2">
      <c r="B113" s="4">
        <v>108</v>
      </c>
      <c r="C113" s="1">
        <f>laps_times[[#This Row],[s.č.]]</f>
        <v>17</v>
      </c>
      <c r="D113" s="1" t="str">
        <f>laps_times[[#This Row],[jméno]]</f>
        <v>Kopecký Zdeněk</v>
      </c>
      <c r="E113" s="2">
        <f>laps_times[[#This Row],[roč]]</f>
        <v>1937</v>
      </c>
      <c r="F113" s="2" t="str">
        <f>laps_times[[#This Row],[kat]]</f>
        <v>M6</v>
      </c>
      <c r="G113" s="2">
        <f>laps_times[[#This Row],[poř_kat]]</f>
        <v>1</v>
      </c>
      <c r="H113" s="147" t="str">
        <f>IF(ISBLANK(laps_times[[#This Row],[klub]]),"-",laps_times[[#This Row],[klub]])</f>
        <v>Budvar</v>
      </c>
      <c r="I113" s="6">
        <f>laps_times[[#This Row],[celk. čas]]</f>
        <v>0.18768862268518519</v>
      </c>
      <c r="J113" s="29">
        <f>SUM(laps_times[[#This Row],[1]:[6]])</f>
        <v>1.6881504629629628E-2</v>
      </c>
      <c r="K113" s="30">
        <f>SUM(laps_times[[#This Row],[7]:[12]])</f>
        <v>1.6173958333333335E-2</v>
      </c>
      <c r="L113" s="30">
        <f>SUM(laps_times[[#This Row],[13]:[18]])</f>
        <v>1.6496319444444442E-2</v>
      </c>
      <c r="M113" s="30">
        <f>SUM(laps_times[[#This Row],[19]:[24]])</f>
        <v>1.6708506944444444E-2</v>
      </c>
      <c r="N113" s="30">
        <f>SUM(laps_times[[#This Row],[25]:[30]])</f>
        <v>1.7282476851851851E-2</v>
      </c>
      <c r="O113" s="30">
        <f>SUM(laps_times[[#This Row],[31]:[36]])</f>
        <v>1.7764560185185185E-2</v>
      </c>
      <c r="P113" s="30">
        <f>SUM(laps_times[[#This Row],[37]:[42]])</f>
        <v>1.8696793981481483E-2</v>
      </c>
      <c r="Q113" s="30">
        <f>SUM(laps_times[[#This Row],[43]:[48]])</f>
        <v>1.9332048611111111E-2</v>
      </c>
      <c r="R113" s="30">
        <f>SUM(laps_times[[#This Row],[49]:[54]])</f>
        <v>1.9830451388888885E-2</v>
      </c>
      <c r="S113" s="30">
        <f>SUM(laps_times[[#This Row],[55]:[60]])</f>
        <v>1.9329571759259256E-2</v>
      </c>
      <c r="T113" s="31">
        <f>SUM(laps_times[[#This Row],[61]:[63]])</f>
        <v>9.1924305555555561E-3</v>
      </c>
      <c r="U113" s="45">
        <f>IF(km4_splits_ranks[[#This Row],[0 - 4 ]]="DNF","DNF",RANK(km4_splits_ranks[[#This Row],[0 - 4 ]],km4_splits_ranks[0 - 4 ],1))</f>
        <v>112</v>
      </c>
      <c r="V113" s="46">
        <f>IF(km4_splits_ranks[[#This Row],[4 - 8 ]]="DNF","DNF",RANK(km4_splits_ranks[[#This Row],[4 - 8 ]],km4_splits_ranks[4 - 8 ],1))</f>
        <v>111</v>
      </c>
      <c r="W113" s="46">
        <f>IF(km4_splits_ranks[[#This Row],[8 - 12 ]]="DNF","DNF",RANK(km4_splits_ranks[[#This Row],[8 - 12 ]],km4_splits_ranks[8 - 12 ],1))</f>
        <v>110</v>
      </c>
      <c r="X113" s="46">
        <f>IF(km4_splits_ranks[[#This Row],[12 - 16 ]]="DNF","DNF",RANK(km4_splits_ranks[[#This Row],[12 - 16 ]],km4_splits_ranks[12 - 16 ],1))</f>
        <v>110</v>
      </c>
      <c r="Y113" s="46">
        <f>IF(km4_splits_ranks[[#This Row],[16 -20 ]]="DNF","DNF",RANK(km4_splits_ranks[[#This Row],[16 -20 ]],km4_splits_ranks[16 -20 ],1))</f>
        <v>110</v>
      </c>
      <c r="Z113" s="46">
        <f>IF(km4_splits_ranks[[#This Row],[20 - 24 ]]="DNF","DNF",RANK(km4_splits_ranks[[#This Row],[20 - 24 ]],km4_splits_ranks[20 - 24 ],1))</f>
        <v>110</v>
      </c>
      <c r="AA113" s="46">
        <f>IF(km4_splits_ranks[[#This Row],[24 - 28 ]]="DNF","DNF",RANK(km4_splits_ranks[[#This Row],[24 - 28 ]],km4_splits_ranks[24 - 28 ],1))</f>
        <v>113</v>
      </c>
      <c r="AB113" s="46">
        <f>IF(km4_splits_ranks[[#This Row],[28 - 32 ]]="DNF","DNF",RANK(km4_splits_ranks[[#This Row],[28 - 32 ]],km4_splits_ranks[28 - 32 ],1))</f>
        <v>109</v>
      </c>
      <c r="AC113" s="46">
        <f>IF(km4_splits_ranks[[#This Row],[32 - 36 ]]="DNF","DNF",RANK(km4_splits_ranks[[#This Row],[32 - 36 ]],km4_splits_ranks[32 - 36 ],1))</f>
        <v>105</v>
      </c>
      <c r="AD113" s="46">
        <f>IF(km4_splits_ranks[[#This Row],[36 - 40 ]]="DNF","DNF",RANK(km4_splits_ranks[[#This Row],[36 - 40 ]],km4_splits_ranks[36 - 40 ],1))</f>
        <v>96</v>
      </c>
      <c r="AE113" s="47">
        <f>IF(km4_splits_ranks[[#This Row],[40 - 42 ]]="DNF","DNF",RANK(km4_splits_ranks[[#This Row],[40 - 42 ]],km4_splits_ranks[40 - 42 ],1))</f>
        <v>100</v>
      </c>
      <c r="AF113" s="22">
        <f>km4_splits_ranks[[#This Row],[0 - 4 ]]</f>
        <v>1.6881504629629628E-2</v>
      </c>
      <c r="AG113" s="18">
        <f>IF(km4_splits_ranks[[#This Row],[4 - 8 ]]="DNF","DNF",km4_splits_ranks[[#This Row],[4 km]]+km4_splits_ranks[[#This Row],[4 - 8 ]])</f>
        <v>3.3055462962962967E-2</v>
      </c>
      <c r="AH113" s="18">
        <f>IF(km4_splits_ranks[[#This Row],[8 - 12 ]]="DNF","DNF",km4_splits_ranks[[#This Row],[8 km]]+km4_splits_ranks[[#This Row],[8 - 12 ]])</f>
        <v>4.9551782407407409E-2</v>
      </c>
      <c r="AI113" s="18">
        <f>IF(km4_splits_ranks[[#This Row],[12 - 16 ]]="DNF","DNF",km4_splits_ranks[[#This Row],[12 km]]+km4_splits_ranks[[#This Row],[12 - 16 ]])</f>
        <v>6.6260289351851853E-2</v>
      </c>
      <c r="AJ113" s="18">
        <f>IF(km4_splits_ranks[[#This Row],[16 -20 ]]="DNF","DNF",km4_splits_ranks[[#This Row],[16 km]]+km4_splits_ranks[[#This Row],[16 -20 ]])</f>
        <v>8.3542766203703711E-2</v>
      </c>
      <c r="AK113" s="18">
        <f>IF(km4_splits_ranks[[#This Row],[20 - 24 ]]="DNF","DNF",km4_splits_ranks[[#This Row],[20 km]]+km4_splits_ranks[[#This Row],[20 - 24 ]])</f>
        <v>0.1013073263888889</v>
      </c>
      <c r="AL113" s="18">
        <f>IF(km4_splits_ranks[[#This Row],[24 - 28 ]]="DNF","DNF",km4_splits_ranks[[#This Row],[24 km]]+km4_splits_ranks[[#This Row],[24 - 28 ]])</f>
        <v>0.12000412037037038</v>
      </c>
      <c r="AM113" s="18">
        <f>IF(km4_splits_ranks[[#This Row],[28 - 32 ]]="DNF","DNF",km4_splits_ranks[[#This Row],[28 km]]+km4_splits_ranks[[#This Row],[28 - 32 ]])</f>
        <v>0.13933616898148149</v>
      </c>
      <c r="AN113" s="18">
        <f>IF(km4_splits_ranks[[#This Row],[32 - 36 ]]="DNF","DNF",km4_splits_ranks[[#This Row],[32 km]]+km4_splits_ranks[[#This Row],[32 - 36 ]])</f>
        <v>0.15916662037037038</v>
      </c>
      <c r="AO113" s="18">
        <f>IF(km4_splits_ranks[[#This Row],[36 - 40 ]]="DNF","DNF",km4_splits_ranks[[#This Row],[36 km]]+km4_splits_ranks[[#This Row],[36 - 40 ]])</f>
        <v>0.17849619212962964</v>
      </c>
      <c r="AP113" s="23">
        <f>IF(km4_splits_ranks[[#This Row],[40 - 42 ]]="DNF","DNF",km4_splits_ranks[[#This Row],[40 km]]+km4_splits_ranks[[#This Row],[40 - 42 ]])</f>
        <v>0.18768862268518519</v>
      </c>
      <c r="AQ113" s="48">
        <f>IF(km4_splits_ranks[[#This Row],[4 km]]="DNF","DNF",RANK(km4_splits_ranks[[#This Row],[4 km]],km4_splits_ranks[4 km],1))</f>
        <v>112</v>
      </c>
      <c r="AR113" s="49">
        <f>IF(km4_splits_ranks[[#This Row],[8 km]]="DNF","DNF",RANK(km4_splits_ranks[[#This Row],[8 km]],km4_splits_ranks[8 km],1))</f>
        <v>112</v>
      </c>
      <c r="AS113" s="49">
        <f>IF(km4_splits_ranks[[#This Row],[12 km]]="DNF","DNF",RANK(km4_splits_ranks[[#This Row],[12 km]],km4_splits_ranks[12 km],1))</f>
        <v>111</v>
      </c>
      <c r="AT113" s="49">
        <f>IF(km4_splits_ranks[[#This Row],[16 km]]="DNF","DNF",RANK(km4_splits_ranks[[#This Row],[16 km]],km4_splits_ranks[16 km],1))</f>
        <v>111</v>
      </c>
      <c r="AU113" s="49">
        <f>IF(km4_splits_ranks[[#This Row],[20 km]]="DNF","DNF",RANK(km4_splits_ranks[[#This Row],[20 km]],km4_splits_ranks[20 km],1))</f>
        <v>110</v>
      </c>
      <c r="AV113" s="49">
        <f>IF(km4_splits_ranks[[#This Row],[24 km]]="DNF","DNF",RANK(km4_splits_ranks[[#This Row],[24 km]],km4_splits_ranks[24 km],1))</f>
        <v>112</v>
      </c>
      <c r="AW113" s="49">
        <f>IF(km4_splits_ranks[[#This Row],[28 km]]="DNF","DNF",RANK(km4_splits_ranks[[#This Row],[28 km]],km4_splits_ranks[28 km],1))</f>
        <v>112</v>
      </c>
      <c r="AX113" s="49">
        <f>IF(km4_splits_ranks[[#This Row],[32 km]]="DNF","DNF",RANK(km4_splits_ranks[[#This Row],[32 km]],km4_splits_ranks[32 km],1))</f>
        <v>112</v>
      </c>
      <c r="AY113" s="49">
        <f>IF(km4_splits_ranks[[#This Row],[36 km]]="DNF","DNF",RANK(km4_splits_ranks[[#This Row],[36 km]],km4_splits_ranks[36 km],1))</f>
        <v>110</v>
      </c>
      <c r="AZ113" s="49">
        <f>IF(km4_splits_ranks[[#This Row],[40 km]]="DNF","DNF",RANK(km4_splits_ranks[[#This Row],[40 km]],km4_splits_ranks[40 km],1))</f>
        <v>108</v>
      </c>
      <c r="BA113" s="49">
        <f>IF(km4_splits_ranks[[#This Row],[42 km]]="DNF","DNF",RANK(km4_splits_ranks[[#This Row],[42 km]],km4_splits_ranks[42 km],1))</f>
        <v>108</v>
      </c>
    </row>
    <row r="114" spans="2:53" x14ac:dyDescent="0.2">
      <c r="B114" s="4">
        <v>109</v>
      </c>
      <c r="C114" s="1">
        <f>laps_times[[#This Row],[s.č.]]</f>
        <v>75</v>
      </c>
      <c r="D114" s="1" t="str">
        <f>laps_times[[#This Row],[jméno]]</f>
        <v>Navrátil Karel</v>
      </c>
      <c r="E114" s="2">
        <f>laps_times[[#This Row],[roč]]</f>
        <v>1968</v>
      </c>
      <c r="F114" s="2" t="str">
        <f>laps_times[[#This Row],[kat]]</f>
        <v>M3</v>
      </c>
      <c r="G114" s="2">
        <f>laps_times[[#This Row],[poř_kat]]</f>
        <v>36</v>
      </c>
      <c r="H114" s="147" t="str">
        <f>IF(ISBLANK(laps_times[[#This Row],[klub]]),"-",laps_times[[#This Row],[klub]])</f>
        <v>-</v>
      </c>
      <c r="I114" s="6">
        <f>laps_times[[#This Row],[celk. čas]]</f>
        <v>0.19058266203703703</v>
      </c>
      <c r="J114" s="29">
        <f>SUM(laps_times[[#This Row],[1]:[6]])</f>
        <v>1.7542048611111111E-2</v>
      </c>
      <c r="K114" s="30">
        <f>SUM(laps_times[[#This Row],[7]:[12]])</f>
        <v>1.7145891203703703E-2</v>
      </c>
      <c r="L114" s="30">
        <f>SUM(laps_times[[#This Row],[13]:[18]])</f>
        <v>1.7951747685185183E-2</v>
      </c>
      <c r="M114" s="30">
        <f>SUM(laps_times[[#This Row],[19]:[24]])</f>
        <v>1.6518993055555556E-2</v>
      </c>
      <c r="N114" s="30">
        <f>SUM(laps_times[[#This Row],[25]:[30]])</f>
        <v>1.7906886574074073E-2</v>
      </c>
      <c r="O114" s="30">
        <f>SUM(laps_times[[#This Row],[31]:[36]])</f>
        <v>1.6804849537037037E-2</v>
      </c>
      <c r="P114" s="30">
        <f>SUM(laps_times[[#This Row],[37]:[42]])</f>
        <v>1.7972175925925926E-2</v>
      </c>
      <c r="Q114" s="30">
        <f>SUM(laps_times[[#This Row],[43]:[48]])</f>
        <v>1.9062824074074072E-2</v>
      </c>
      <c r="R114" s="30">
        <f>SUM(laps_times[[#This Row],[49]:[54]])</f>
        <v>1.9365057870370371E-2</v>
      </c>
      <c r="S114" s="30">
        <f>SUM(laps_times[[#This Row],[55]:[60]])</f>
        <v>2.0332893518518521E-2</v>
      </c>
      <c r="T114" s="31">
        <f>SUM(laps_times[[#This Row],[61]:[63]])</f>
        <v>9.9792939814814813E-3</v>
      </c>
      <c r="U114" s="45">
        <f>IF(km4_splits_ranks[[#This Row],[0 - 4 ]]="DNF","DNF",RANK(km4_splits_ranks[[#This Row],[0 - 4 ]],km4_splits_ranks[0 - 4 ],1))</f>
        <v>116</v>
      </c>
      <c r="V114" s="46">
        <f>IF(km4_splits_ranks[[#This Row],[4 - 8 ]]="DNF","DNF",RANK(km4_splits_ranks[[#This Row],[4 - 8 ]],km4_splits_ranks[4 - 8 ],1))</f>
        <v>116</v>
      </c>
      <c r="W114" s="46">
        <f>IF(km4_splits_ranks[[#This Row],[8 - 12 ]]="DNF","DNF",RANK(km4_splits_ranks[[#This Row],[8 - 12 ]],km4_splits_ranks[8 - 12 ],1))</f>
        <v>117</v>
      </c>
      <c r="X114" s="46">
        <f>IF(km4_splits_ranks[[#This Row],[12 - 16 ]]="DNF","DNF",RANK(km4_splits_ranks[[#This Row],[12 - 16 ]],km4_splits_ranks[12 - 16 ],1))</f>
        <v>106</v>
      </c>
      <c r="Y114" s="46">
        <f>IF(km4_splits_ranks[[#This Row],[16 -20 ]]="DNF","DNF",RANK(km4_splits_ranks[[#This Row],[16 -20 ]],km4_splits_ranks[16 -20 ],1))</f>
        <v>114</v>
      </c>
      <c r="Z114" s="46">
        <f>IF(km4_splits_ranks[[#This Row],[20 - 24 ]]="DNF","DNF",RANK(km4_splits_ranks[[#This Row],[20 - 24 ]],km4_splits_ranks[20 - 24 ],1))</f>
        <v>105</v>
      </c>
      <c r="AA114" s="46">
        <f>IF(km4_splits_ranks[[#This Row],[24 - 28 ]]="DNF","DNF",RANK(km4_splits_ranks[[#This Row],[24 - 28 ]],km4_splits_ranks[24 - 28 ],1))</f>
        <v>110</v>
      </c>
      <c r="AB114" s="46">
        <f>IF(km4_splits_ranks[[#This Row],[28 - 32 ]]="DNF","DNF",RANK(km4_splits_ranks[[#This Row],[28 - 32 ]],km4_splits_ranks[28 - 32 ],1))</f>
        <v>107</v>
      </c>
      <c r="AC114" s="46">
        <f>IF(km4_splits_ranks[[#This Row],[32 - 36 ]]="DNF","DNF",RANK(km4_splits_ranks[[#This Row],[32 - 36 ]],km4_splits_ranks[32 - 36 ],1))</f>
        <v>103</v>
      </c>
      <c r="AD114" s="46">
        <f>IF(km4_splits_ranks[[#This Row],[36 - 40 ]]="DNF","DNF",RANK(km4_splits_ranks[[#This Row],[36 - 40 ]],km4_splits_ranks[36 - 40 ],1))</f>
        <v>104</v>
      </c>
      <c r="AE114" s="47">
        <f>IF(km4_splits_ranks[[#This Row],[40 - 42 ]]="DNF","DNF",RANK(km4_splits_ranks[[#This Row],[40 - 42 ]],km4_splits_ranks[40 - 42 ],1))</f>
        <v>107</v>
      </c>
      <c r="AF114" s="22">
        <f>km4_splits_ranks[[#This Row],[0 - 4 ]]</f>
        <v>1.7542048611111111E-2</v>
      </c>
      <c r="AG114" s="18">
        <f>IF(km4_splits_ranks[[#This Row],[4 - 8 ]]="DNF","DNF",km4_splits_ranks[[#This Row],[4 km]]+km4_splits_ranks[[#This Row],[4 - 8 ]])</f>
        <v>3.4687939814814814E-2</v>
      </c>
      <c r="AH114" s="18">
        <f>IF(km4_splits_ranks[[#This Row],[8 - 12 ]]="DNF","DNF",km4_splits_ranks[[#This Row],[8 km]]+km4_splits_ranks[[#This Row],[8 - 12 ]])</f>
        <v>5.2639687499999997E-2</v>
      </c>
      <c r="AI114" s="18">
        <f>IF(km4_splits_ranks[[#This Row],[12 - 16 ]]="DNF","DNF",km4_splits_ranks[[#This Row],[12 km]]+km4_splits_ranks[[#This Row],[12 - 16 ]])</f>
        <v>6.9158680555555546E-2</v>
      </c>
      <c r="AJ114" s="18">
        <f>IF(km4_splits_ranks[[#This Row],[16 -20 ]]="DNF","DNF",km4_splits_ranks[[#This Row],[16 km]]+km4_splits_ranks[[#This Row],[16 -20 ]])</f>
        <v>8.7065567129629623E-2</v>
      </c>
      <c r="AK114" s="18">
        <f>IF(km4_splits_ranks[[#This Row],[20 - 24 ]]="DNF","DNF",km4_splits_ranks[[#This Row],[20 km]]+km4_splits_ranks[[#This Row],[20 - 24 ]])</f>
        <v>0.10387041666666666</v>
      </c>
      <c r="AL114" s="18">
        <f>IF(km4_splits_ranks[[#This Row],[24 - 28 ]]="DNF","DNF",km4_splits_ranks[[#This Row],[24 km]]+km4_splits_ranks[[#This Row],[24 - 28 ]])</f>
        <v>0.12184259259259259</v>
      </c>
      <c r="AM114" s="18">
        <f>IF(km4_splits_ranks[[#This Row],[28 - 32 ]]="DNF","DNF",km4_splits_ranks[[#This Row],[28 km]]+km4_splits_ranks[[#This Row],[28 - 32 ]])</f>
        <v>0.14090541666666667</v>
      </c>
      <c r="AN114" s="18">
        <f>IF(km4_splits_ranks[[#This Row],[32 - 36 ]]="DNF","DNF",km4_splits_ranks[[#This Row],[32 km]]+km4_splits_ranks[[#This Row],[32 - 36 ]])</f>
        <v>0.16027047453703705</v>
      </c>
      <c r="AO114" s="18">
        <f>IF(km4_splits_ranks[[#This Row],[36 - 40 ]]="DNF","DNF",km4_splits_ranks[[#This Row],[36 km]]+km4_splits_ranks[[#This Row],[36 - 40 ]])</f>
        <v>0.18060336805555557</v>
      </c>
      <c r="AP114" s="23">
        <f>IF(km4_splits_ranks[[#This Row],[40 - 42 ]]="DNF","DNF",km4_splits_ranks[[#This Row],[40 km]]+km4_splits_ranks[[#This Row],[40 - 42 ]])</f>
        <v>0.19058266203703705</v>
      </c>
      <c r="AQ114" s="48">
        <f>IF(km4_splits_ranks[[#This Row],[4 km]]="DNF","DNF",RANK(km4_splits_ranks[[#This Row],[4 km]],km4_splits_ranks[4 km],1))</f>
        <v>116</v>
      </c>
      <c r="AR114" s="49">
        <f>IF(km4_splits_ranks[[#This Row],[8 km]]="DNF","DNF",RANK(km4_splits_ranks[[#This Row],[8 km]],km4_splits_ranks[8 km],1))</f>
        <v>117</v>
      </c>
      <c r="AS114" s="49">
        <f>IF(km4_splits_ranks[[#This Row],[12 km]]="DNF","DNF",RANK(km4_splits_ranks[[#This Row],[12 km]],km4_splits_ranks[12 km],1))</f>
        <v>117</v>
      </c>
      <c r="AT114" s="49">
        <f>IF(km4_splits_ranks[[#This Row],[16 km]]="DNF","DNF",RANK(km4_splits_ranks[[#This Row],[16 km]],km4_splits_ranks[16 km],1))</f>
        <v>114</v>
      </c>
      <c r="AU114" s="49">
        <f>IF(km4_splits_ranks[[#This Row],[20 km]]="DNF","DNF",RANK(km4_splits_ranks[[#This Row],[20 km]],km4_splits_ranks[20 km],1))</f>
        <v>114</v>
      </c>
      <c r="AV114" s="49">
        <f>IF(km4_splits_ranks[[#This Row],[24 km]]="DNF","DNF",RANK(km4_splits_ranks[[#This Row],[24 km]],km4_splits_ranks[24 km],1))</f>
        <v>114</v>
      </c>
      <c r="AW114" s="49">
        <f>IF(km4_splits_ranks[[#This Row],[28 km]]="DNF","DNF",RANK(km4_splits_ranks[[#This Row],[28 km]],km4_splits_ranks[28 km],1))</f>
        <v>113</v>
      </c>
      <c r="AX114" s="49">
        <f>IF(km4_splits_ranks[[#This Row],[32 km]]="DNF","DNF",RANK(km4_splits_ranks[[#This Row],[32 km]],km4_splits_ranks[32 km],1))</f>
        <v>113</v>
      </c>
      <c r="AY114" s="49">
        <f>IF(km4_splits_ranks[[#This Row],[36 km]]="DNF","DNF",RANK(km4_splits_ranks[[#This Row],[36 km]],km4_splits_ranks[36 km],1))</f>
        <v>111</v>
      </c>
      <c r="AZ114" s="49">
        <f>IF(km4_splits_ranks[[#This Row],[40 km]]="DNF","DNF",RANK(km4_splits_ranks[[#This Row],[40 km]],km4_splits_ranks[40 km],1))</f>
        <v>109</v>
      </c>
      <c r="BA114" s="49">
        <f>IF(km4_splits_ranks[[#This Row],[42 km]]="DNF","DNF",RANK(km4_splits_ranks[[#This Row],[42 km]],km4_splits_ranks[42 km],1))</f>
        <v>109</v>
      </c>
    </row>
    <row r="115" spans="2:53" x14ac:dyDescent="0.2">
      <c r="B115" s="4">
        <v>110</v>
      </c>
      <c r="C115" s="1">
        <f>laps_times[[#This Row],[s.č.]]</f>
        <v>128</v>
      </c>
      <c r="D115" s="1" t="str">
        <f>laps_times[[#This Row],[jméno]]</f>
        <v>Ge Evžen</v>
      </c>
      <c r="E115" s="2">
        <f>laps_times[[#This Row],[roč]]</f>
        <v>1954</v>
      </c>
      <c r="F115" s="2" t="str">
        <f>laps_times[[#This Row],[kat]]</f>
        <v>M5</v>
      </c>
      <c r="G115" s="2">
        <f>laps_times[[#This Row],[poř_kat]]</f>
        <v>7</v>
      </c>
      <c r="H115" s="147" t="str">
        <f>IF(ISBLANK(laps_times[[#This Row],[klub]]),"-",laps_times[[#This Row],[klub]])</f>
        <v>Trailpoint</v>
      </c>
      <c r="I115" s="6">
        <f>laps_times[[#This Row],[celk. čas]]</f>
        <v>0.20003304398148147</v>
      </c>
      <c r="J115" s="29">
        <f>SUM(laps_times[[#This Row],[1]:[6]])</f>
        <v>1.6915046296296296E-2</v>
      </c>
      <c r="K115" s="30">
        <f>SUM(laps_times[[#This Row],[7]:[12]])</f>
        <v>1.709866898148148E-2</v>
      </c>
      <c r="L115" s="30">
        <f>SUM(laps_times[[#This Row],[13]:[18]])</f>
        <v>1.7614756944444445E-2</v>
      </c>
      <c r="M115" s="30">
        <f>SUM(laps_times[[#This Row],[19]:[24]])</f>
        <v>1.8112453703703704E-2</v>
      </c>
      <c r="N115" s="30">
        <f>SUM(laps_times[[#This Row],[25]:[30]])</f>
        <v>1.8658506944444445E-2</v>
      </c>
      <c r="O115" s="30">
        <f>SUM(laps_times[[#This Row],[31]:[36]])</f>
        <v>1.918849537037037E-2</v>
      </c>
      <c r="P115" s="30">
        <f>SUM(laps_times[[#This Row],[37]:[42]])</f>
        <v>1.9732395833333333E-2</v>
      </c>
      <c r="Q115" s="30">
        <f>SUM(laps_times[[#This Row],[43]:[48]])</f>
        <v>2.0454444444444442E-2</v>
      </c>
      <c r="R115" s="30">
        <f>SUM(laps_times[[#This Row],[49]:[54]])</f>
        <v>2.0798773148148146E-2</v>
      </c>
      <c r="S115" s="30">
        <f>SUM(laps_times[[#This Row],[55]:[60]])</f>
        <v>2.1087361111111109E-2</v>
      </c>
      <c r="T115" s="31">
        <f>SUM(laps_times[[#This Row],[61]:[63]])</f>
        <v>1.0372141203703705E-2</v>
      </c>
      <c r="U115" s="45">
        <f>IF(km4_splits_ranks[[#This Row],[0 - 4 ]]="DNF","DNF",RANK(km4_splits_ranks[[#This Row],[0 - 4 ]],km4_splits_ranks[0 - 4 ],1))</f>
        <v>113</v>
      </c>
      <c r="V115" s="46">
        <f>IF(km4_splits_ranks[[#This Row],[4 - 8 ]]="DNF","DNF",RANK(km4_splits_ranks[[#This Row],[4 - 8 ]],km4_splits_ranks[4 - 8 ],1))</f>
        <v>115</v>
      </c>
      <c r="W115" s="46">
        <f>IF(km4_splits_ranks[[#This Row],[8 - 12 ]]="DNF","DNF",RANK(km4_splits_ranks[[#This Row],[8 - 12 ]],km4_splits_ranks[8 - 12 ],1))</f>
        <v>114</v>
      </c>
      <c r="X115" s="46">
        <f>IF(km4_splits_ranks[[#This Row],[12 - 16 ]]="DNF","DNF",RANK(km4_splits_ranks[[#This Row],[12 - 16 ]],km4_splits_ranks[12 - 16 ],1))</f>
        <v>115</v>
      </c>
      <c r="Y115" s="46">
        <f>IF(km4_splits_ranks[[#This Row],[16 -20 ]]="DNF","DNF",RANK(km4_splits_ranks[[#This Row],[16 -20 ]],km4_splits_ranks[16 -20 ],1))</f>
        <v>115</v>
      </c>
      <c r="Z115" s="46">
        <f>IF(km4_splits_ranks[[#This Row],[20 - 24 ]]="DNF","DNF",RANK(km4_splits_ranks[[#This Row],[20 - 24 ]],km4_splits_ranks[20 - 24 ],1))</f>
        <v>115</v>
      </c>
      <c r="AA115" s="46">
        <f>IF(km4_splits_ranks[[#This Row],[24 - 28 ]]="DNF","DNF",RANK(km4_splits_ranks[[#This Row],[24 - 28 ]],km4_splits_ranks[24 - 28 ],1))</f>
        <v>115</v>
      </c>
      <c r="AB115" s="46">
        <f>IF(km4_splits_ranks[[#This Row],[28 - 32 ]]="DNF","DNF",RANK(km4_splits_ranks[[#This Row],[28 - 32 ]],km4_splits_ranks[28 - 32 ],1))</f>
        <v>114</v>
      </c>
      <c r="AC115" s="46">
        <f>IF(km4_splits_ranks[[#This Row],[32 - 36 ]]="DNF","DNF",RANK(km4_splits_ranks[[#This Row],[32 - 36 ]],km4_splits_ranks[32 - 36 ],1))</f>
        <v>110</v>
      </c>
      <c r="AD115" s="46">
        <f>IF(km4_splits_ranks[[#This Row],[36 - 40 ]]="DNF","DNF",RANK(km4_splits_ranks[[#This Row],[36 - 40 ]],km4_splits_ranks[36 - 40 ],1))</f>
        <v>110</v>
      </c>
      <c r="AE115" s="47">
        <f>IF(km4_splits_ranks[[#This Row],[40 - 42 ]]="DNF","DNF",RANK(km4_splits_ranks[[#This Row],[40 - 42 ]],km4_splits_ranks[40 - 42 ],1))</f>
        <v>110</v>
      </c>
      <c r="AF115" s="22">
        <f>km4_splits_ranks[[#This Row],[0 - 4 ]]</f>
        <v>1.6915046296296296E-2</v>
      </c>
      <c r="AG115" s="18">
        <f>IF(km4_splits_ranks[[#This Row],[4 - 8 ]]="DNF","DNF",km4_splits_ranks[[#This Row],[4 km]]+km4_splits_ranks[[#This Row],[4 - 8 ]])</f>
        <v>3.4013715277777773E-2</v>
      </c>
      <c r="AH115" s="18">
        <f>IF(km4_splits_ranks[[#This Row],[8 - 12 ]]="DNF","DNF",km4_splits_ranks[[#This Row],[8 km]]+km4_splits_ranks[[#This Row],[8 - 12 ]])</f>
        <v>5.1628472222222221E-2</v>
      </c>
      <c r="AI115" s="18">
        <f>IF(km4_splits_ranks[[#This Row],[12 - 16 ]]="DNF","DNF",km4_splits_ranks[[#This Row],[12 km]]+km4_splits_ranks[[#This Row],[12 - 16 ]])</f>
        <v>6.9740925925925928E-2</v>
      </c>
      <c r="AJ115" s="18">
        <f>IF(km4_splits_ranks[[#This Row],[16 -20 ]]="DNF","DNF",km4_splits_ranks[[#This Row],[16 km]]+km4_splits_ranks[[#This Row],[16 -20 ]])</f>
        <v>8.8399432870370373E-2</v>
      </c>
      <c r="AK115" s="18">
        <f>IF(km4_splits_ranks[[#This Row],[20 - 24 ]]="DNF","DNF",km4_splits_ranks[[#This Row],[20 km]]+km4_splits_ranks[[#This Row],[20 - 24 ]])</f>
        <v>0.10758792824074075</v>
      </c>
      <c r="AL115" s="18">
        <f>IF(km4_splits_ranks[[#This Row],[24 - 28 ]]="DNF","DNF",km4_splits_ranks[[#This Row],[24 km]]+km4_splits_ranks[[#This Row],[24 - 28 ]])</f>
        <v>0.12732032407407406</v>
      </c>
      <c r="AM115" s="18">
        <f>IF(km4_splits_ranks[[#This Row],[28 - 32 ]]="DNF","DNF",km4_splits_ranks[[#This Row],[28 km]]+km4_splits_ranks[[#This Row],[28 - 32 ]])</f>
        <v>0.14777476851851851</v>
      </c>
      <c r="AN115" s="18">
        <f>IF(km4_splits_ranks[[#This Row],[32 - 36 ]]="DNF","DNF",km4_splits_ranks[[#This Row],[32 km]]+km4_splits_ranks[[#This Row],[32 - 36 ]])</f>
        <v>0.16857354166666666</v>
      </c>
      <c r="AO115" s="18">
        <f>IF(km4_splits_ranks[[#This Row],[36 - 40 ]]="DNF","DNF",km4_splits_ranks[[#This Row],[36 km]]+km4_splits_ranks[[#This Row],[36 - 40 ]])</f>
        <v>0.18966090277777778</v>
      </c>
      <c r="AP115" s="23">
        <f>IF(km4_splits_ranks[[#This Row],[40 - 42 ]]="DNF","DNF",km4_splits_ranks[[#This Row],[40 km]]+km4_splits_ranks[[#This Row],[40 - 42 ]])</f>
        <v>0.20003304398148147</v>
      </c>
      <c r="AQ115" s="48">
        <f>IF(km4_splits_ranks[[#This Row],[4 km]]="DNF","DNF",RANK(km4_splits_ranks[[#This Row],[4 km]],km4_splits_ranks[4 km],1))</f>
        <v>113</v>
      </c>
      <c r="AR115" s="49">
        <f>IF(km4_splits_ranks[[#This Row],[8 km]]="DNF","DNF",RANK(km4_splits_ranks[[#This Row],[8 km]],km4_splits_ranks[8 km],1))</f>
        <v>114</v>
      </c>
      <c r="AS115" s="49">
        <f>IF(km4_splits_ranks[[#This Row],[12 km]]="DNF","DNF",RANK(km4_splits_ranks[[#This Row],[12 km]],km4_splits_ranks[12 km],1))</f>
        <v>115</v>
      </c>
      <c r="AT115" s="49">
        <f>IF(km4_splits_ranks[[#This Row],[16 km]]="DNF","DNF",RANK(km4_splits_ranks[[#This Row],[16 km]],km4_splits_ranks[16 km],1))</f>
        <v>115</v>
      </c>
      <c r="AU115" s="49">
        <f>IF(km4_splits_ranks[[#This Row],[20 km]]="DNF","DNF",RANK(km4_splits_ranks[[#This Row],[20 km]],km4_splits_ranks[20 km],1))</f>
        <v>115</v>
      </c>
      <c r="AV115" s="49">
        <f>IF(km4_splits_ranks[[#This Row],[24 km]]="DNF","DNF",RANK(km4_splits_ranks[[#This Row],[24 km]],km4_splits_ranks[24 km],1))</f>
        <v>115</v>
      </c>
      <c r="AW115" s="49">
        <f>IF(km4_splits_ranks[[#This Row],[28 km]]="DNF","DNF",RANK(km4_splits_ranks[[#This Row],[28 km]],km4_splits_ranks[28 km],1))</f>
        <v>116</v>
      </c>
      <c r="AX115" s="49">
        <f>IF(km4_splits_ranks[[#This Row],[32 km]]="DNF","DNF",RANK(km4_splits_ranks[[#This Row],[32 km]],km4_splits_ranks[32 km],1))</f>
        <v>115</v>
      </c>
      <c r="AY115" s="49">
        <f>IF(km4_splits_ranks[[#This Row],[36 km]]="DNF","DNF",RANK(km4_splits_ranks[[#This Row],[36 km]],km4_splits_ranks[36 km],1))</f>
        <v>113</v>
      </c>
      <c r="AZ115" s="49">
        <f>IF(km4_splits_ranks[[#This Row],[40 km]]="DNF","DNF",RANK(km4_splits_ranks[[#This Row],[40 km]],km4_splits_ranks[40 km],1))</f>
        <v>110</v>
      </c>
      <c r="BA115" s="49">
        <f>IF(km4_splits_ranks[[#This Row],[42 km]]="DNF","DNF",RANK(km4_splits_ranks[[#This Row],[42 km]],km4_splits_ranks[42 km],1))</f>
        <v>110</v>
      </c>
    </row>
    <row r="116" spans="2:53" x14ac:dyDescent="0.2">
      <c r="B116" s="4">
        <v>111</v>
      </c>
      <c r="C116" s="1">
        <f>laps_times[[#This Row],[s.č.]]</f>
        <v>14</v>
      </c>
      <c r="D116" s="1" t="str">
        <f>laps_times[[#This Row],[jméno]]</f>
        <v>Neubauer Petr</v>
      </c>
      <c r="E116" s="2">
        <f>laps_times[[#This Row],[roč]]</f>
        <v>1974</v>
      </c>
      <c r="F116" s="2" t="str">
        <f>laps_times[[#This Row],[kat]]</f>
        <v>M3</v>
      </c>
      <c r="G116" s="2">
        <f>laps_times[[#This Row],[poř_kat]]</f>
        <v>37</v>
      </c>
      <c r="H116" s="147" t="str">
        <f>IF(ISBLANK(laps_times[[#This Row],[klub]]),"-",laps_times[[#This Row],[klub]])</f>
        <v>IRONMAN CLUB Boršov nad Vltavou</v>
      </c>
      <c r="I116" s="6">
        <f>laps_times[[#This Row],[celk. čas]]</f>
        <v>0.20307189814814816</v>
      </c>
      <c r="J116" s="29">
        <f>SUM(laps_times[[#This Row],[1]:[6]])</f>
        <v>1.6469583333333333E-2</v>
      </c>
      <c r="K116" s="30">
        <f>SUM(laps_times[[#This Row],[7]:[12]])</f>
        <v>1.6127939814814814E-2</v>
      </c>
      <c r="L116" s="30">
        <f>SUM(laps_times[[#This Row],[13]:[18]])</f>
        <v>1.6611909722222221E-2</v>
      </c>
      <c r="M116" s="30">
        <f>SUM(laps_times[[#This Row],[19]:[24]])</f>
        <v>1.6937800925925929E-2</v>
      </c>
      <c r="N116" s="30">
        <f>SUM(laps_times[[#This Row],[25]:[30]])</f>
        <v>1.7491944444444442E-2</v>
      </c>
      <c r="O116" s="30">
        <f>SUM(laps_times[[#This Row],[31]:[36]])</f>
        <v>1.8444745370370368E-2</v>
      </c>
      <c r="P116" s="30">
        <f>SUM(laps_times[[#This Row],[37]:[42]])</f>
        <v>1.9810138888888888E-2</v>
      </c>
      <c r="Q116" s="30">
        <f>SUM(laps_times[[#This Row],[43]:[48]])</f>
        <v>2.2512488425925927E-2</v>
      </c>
      <c r="R116" s="30">
        <f>SUM(laps_times[[#This Row],[49]:[54]])</f>
        <v>2.2668854166666665E-2</v>
      </c>
      <c r="S116" s="30">
        <f>SUM(laps_times[[#This Row],[55]:[60]])</f>
        <v>2.4148321759259257E-2</v>
      </c>
      <c r="T116" s="31">
        <f>SUM(laps_times[[#This Row],[61]:[63]])</f>
        <v>1.1848171296296296E-2</v>
      </c>
      <c r="U116" s="45">
        <f>IF(km4_splits_ranks[[#This Row],[0 - 4 ]]="DNF","DNF",RANK(km4_splits_ranks[[#This Row],[0 - 4 ]],km4_splits_ranks[0 - 4 ],1))</f>
        <v>108</v>
      </c>
      <c r="V116" s="46">
        <f>IF(km4_splits_ranks[[#This Row],[4 - 8 ]]="DNF","DNF",RANK(km4_splits_ranks[[#This Row],[4 - 8 ]],km4_splits_ranks[4 - 8 ],1))</f>
        <v>109</v>
      </c>
      <c r="W116" s="46">
        <f>IF(km4_splits_ranks[[#This Row],[8 - 12 ]]="DNF","DNF",RANK(km4_splits_ranks[[#This Row],[8 - 12 ]],km4_splits_ranks[8 - 12 ],1))</f>
        <v>112</v>
      </c>
      <c r="X116" s="46">
        <f>IF(km4_splits_ranks[[#This Row],[12 - 16 ]]="DNF","DNF",RANK(km4_splits_ranks[[#This Row],[12 - 16 ]],km4_splits_ranks[12 - 16 ],1))</f>
        <v>112</v>
      </c>
      <c r="Y116" s="46">
        <f>IF(km4_splits_ranks[[#This Row],[16 -20 ]]="DNF","DNF",RANK(km4_splits_ranks[[#This Row],[16 -20 ]],km4_splits_ranks[16 -20 ],1))</f>
        <v>111</v>
      </c>
      <c r="Z116" s="46">
        <f>IF(km4_splits_ranks[[#This Row],[20 - 24 ]]="DNF","DNF",RANK(km4_splits_ranks[[#This Row],[20 - 24 ]],km4_splits_ranks[20 - 24 ],1))</f>
        <v>114</v>
      </c>
      <c r="AA116" s="46">
        <f>IF(km4_splits_ranks[[#This Row],[24 - 28 ]]="DNF","DNF",RANK(km4_splits_ranks[[#This Row],[24 - 28 ]],km4_splits_ranks[24 - 28 ],1))</f>
        <v>116</v>
      </c>
      <c r="AB116" s="46">
        <f>IF(km4_splits_ranks[[#This Row],[28 - 32 ]]="DNF","DNF",RANK(km4_splits_ranks[[#This Row],[28 - 32 ]],km4_splits_ranks[28 - 32 ],1))</f>
        <v>116</v>
      </c>
      <c r="AC116" s="46">
        <f>IF(km4_splits_ranks[[#This Row],[32 - 36 ]]="DNF","DNF",RANK(km4_splits_ranks[[#This Row],[32 - 36 ]],km4_splits_ranks[32 - 36 ],1))</f>
        <v>114</v>
      </c>
      <c r="AD116" s="46">
        <f>IF(km4_splits_ranks[[#This Row],[36 - 40 ]]="DNF","DNF",RANK(km4_splits_ranks[[#This Row],[36 - 40 ]],km4_splits_ranks[36 - 40 ],1))</f>
        <v>112</v>
      </c>
      <c r="AE116" s="47">
        <f>IF(km4_splits_ranks[[#This Row],[40 - 42 ]]="DNF","DNF",RANK(km4_splits_ranks[[#This Row],[40 - 42 ]],km4_splits_ranks[40 - 42 ],1))</f>
        <v>112</v>
      </c>
      <c r="AF116" s="22">
        <f>km4_splits_ranks[[#This Row],[0 - 4 ]]</f>
        <v>1.6469583333333333E-2</v>
      </c>
      <c r="AG116" s="18">
        <f>IF(km4_splits_ranks[[#This Row],[4 - 8 ]]="DNF","DNF",km4_splits_ranks[[#This Row],[4 km]]+km4_splits_ranks[[#This Row],[4 - 8 ]])</f>
        <v>3.259752314814815E-2</v>
      </c>
      <c r="AH116" s="18">
        <f>IF(km4_splits_ranks[[#This Row],[8 - 12 ]]="DNF","DNF",km4_splits_ranks[[#This Row],[8 km]]+km4_splits_ranks[[#This Row],[8 - 12 ]])</f>
        <v>4.920943287037037E-2</v>
      </c>
      <c r="AI116" s="18">
        <f>IF(km4_splits_ranks[[#This Row],[12 - 16 ]]="DNF","DNF",km4_splits_ranks[[#This Row],[12 km]]+km4_splits_ranks[[#This Row],[12 - 16 ]])</f>
        <v>6.6147233796296306E-2</v>
      </c>
      <c r="AJ116" s="18">
        <f>IF(km4_splits_ranks[[#This Row],[16 -20 ]]="DNF","DNF",km4_splits_ranks[[#This Row],[16 km]]+km4_splits_ranks[[#This Row],[16 -20 ]])</f>
        <v>8.3639178240740741E-2</v>
      </c>
      <c r="AK116" s="18">
        <f>IF(km4_splits_ranks[[#This Row],[20 - 24 ]]="DNF","DNF",km4_splits_ranks[[#This Row],[20 km]]+km4_splits_ranks[[#This Row],[20 - 24 ]])</f>
        <v>0.10208392361111111</v>
      </c>
      <c r="AL116" s="18">
        <f>IF(km4_splits_ranks[[#This Row],[24 - 28 ]]="DNF","DNF",km4_splits_ranks[[#This Row],[24 km]]+km4_splits_ranks[[#This Row],[24 - 28 ]])</f>
        <v>0.1218940625</v>
      </c>
      <c r="AM116" s="18">
        <f>IF(km4_splits_ranks[[#This Row],[28 - 32 ]]="DNF","DNF",km4_splits_ranks[[#This Row],[28 km]]+km4_splits_ranks[[#This Row],[28 - 32 ]])</f>
        <v>0.14440655092592591</v>
      </c>
      <c r="AN116" s="18">
        <f>IF(km4_splits_ranks[[#This Row],[32 - 36 ]]="DNF","DNF",km4_splits_ranks[[#This Row],[32 km]]+km4_splits_ranks[[#This Row],[32 - 36 ]])</f>
        <v>0.16707540509259258</v>
      </c>
      <c r="AO116" s="18">
        <f>IF(km4_splits_ranks[[#This Row],[36 - 40 ]]="DNF","DNF",km4_splits_ranks[[#This Row],[36 km]]+km4_splits_ranks[[#This Row],[36 - 40 ]])</f>
        <v>0.19122372685185185</v>
      </c>
      <c r="AP116" s="23">
        <f>IF(km4_splits_ranks[[#This Row],[40 - 42 ]]="DNF","DNF",km4_splits_ranks[[#This Row],[40 km]]+km4_splits_ranks[[#This Row],[40 - 42 ]])</f>
        <v>0.20307189814814813</v>
      </c>
      <c r="AQ116" s="48">
        <f>IF(km4_splits_ranks[[#This Row],[4 km]]="DNF","DNF",RANK(km4_splits_ranks[[#This Row],[4 km]],km4_splits_ranks[4 km],1))</f>
        <v>108</v>
      </c>
      <c r="AR116" s="49">
        <f>IF(km4_splits_ranks[[#This Row],[8 km]]="DNF","DNF",RANK(km4_splits_ranks[[#This Row],[8 km]],km4_splits_ranks[8 km],1))</f>
        <v>108</v>
      </c>
      <c r="AS116" s="49">
        <f>IF(km4_splits_ranks[[#This Row],[12 km]]="DNF","DNF",RANK(km4_splits_ranks[[#This Row],[12 km]],km4_splits_ranks[12 km],1))</f>
        <v>110</v>
      </c>
      <c r="AT116" s="49">
        <f>IF(km4_splits_ranks[[#This Row],[16 km]]="DNF","DNF",RANK(km4_splits_ranks[[#This Row],[16 km]],km4_splits_ranks[16 km],1))</f>
        <v>110</v>
      </c>
      <c r="AU116" s="49">
        <f>IF(km4_splits_ranks[[#This Row],[20 km]]="DNF","DNF",RANK(km4_splits_ranks[[#This Row],[20 km]],km4_splits_ranks[20 km],1))</f>
        <v>111</v>
      </c>
      <c r="AV116" s="49">
        <f>IF(km4_splits_ranks[[#This Row],[24 km]]="DNF","DNF",RANK(km4_splits_ranks[[#This Row],[24 km]],km4_splits_ranks[24 km],1))</f>
        <v>113</v>
      </c>
      <c r="AW116" s="49">
        <f>IF(km4_splits_ranks[[#This Row],[28 km]]="DNF","DNF",RANK(km4_splits_ranks[[#This Row],[28 km]],km4_splits_ranks[28 km],1))</f>
        <v>114</v>
      </c>
      <c r="AX116" s="49">
        <f>IF(km4_splits_ranks[[#This Row],[32 km]]="DNF","DNF",RANK(km4_splits_ranks[[#This Row],[32 km]],km4_splits_ranks[32 km],1))</f>
        <v>114</v>
      </c>
      <c r="AY116" s="49">
        <f>IF(km4_splits_ranks[[#This Row],[36 km]]="DNF","DNF",RANK(km4_splits_ranks[[#This Row],[36 km]],km4_splits_ranks[36 km],1))</f>
        <v>112</v>
      </c>
      <c r="AZ116" s="49">
        <f>IF(km4_splits_ranks[[#This Row],[40 km]]="DNF","DNF",RANK(km4_splits_ranks[[#This Row],[40 km]],km4_splits_ranks[40 km],1))</f>
        <v>111</v>
      </c>
      <c r="BA116" s="49">
        <f>IF(km4_splits_ranks[[#This Row],[42 km]]="DNF","DNF",RANK(km4_splits_ranks[[#This Row],[42 km]],km4_splits_ranks[42 km],1))</f>
        <v>111</v>
      </c>
    </row>
    <row r="117" spans="2:53" x14ac:dyDescent="0.2">
      <c r="B117" s="4">
        <v>112</v>
      </c>
      <c r="C117" s="1">
        <f>laps_times[[#This Row],[s.č.]]</f>
        <v>97</v>
      </c>
      <c r="D117" s="1" t="str">
        <f>laps_times[[#This Row],[jméno]]</f>
        <v>Pártl Roman</v>
      </c>
      <c r="E117" s="2">
        <f>laps_times[[#This Row],[roč]]</f>
        <v>1970</v>
      </c>
      <c r="F117" s="2" t="str">
        <f>laps_times[[#This Row],[kat]]</f>
        <v>M3</v>
      </c>
      <c r="G117" s="2">
        <f>laps_times[[#This Row],[poř_kat]]</f>
        <v>38</v>
      </c>
      <c r="H117" s="147" t="str">
        <f>IF(ISBLANK(laps_times[[#This Row],[klub]]),"-",laps_times[[#This Row],[klub]])</f>
        <v>pproma Choceň</v>
      </c>
      <c r="I117" s="6">
        <f>laps_times[[#This Row],[celk. čas]]</f>
        <v>0.20878619212962965</v>
      </c>
      <c r="J117" s="29">
        <f>SUM(laps_times[[#This Row],[1]:[6]])</f>
        <v>1.6878518518518518E-2</v>
      </c>
      <c r="K117" s="30">
        <f>SUM(laps_times[[#This Row],[7]:[12]])</f>
        <v>1.6789259259259257E-2</v>
      </c>
      <c r="L117" s="30">
        <f>SUM(laps_times[[#This Row],[13]:[18]])</f>
        <v>1.7905011574074071E-2</v>
      </c>
      <c r="M117" s="30">
        <f>SUM(laps_times[[#This Row],[19]:[24]])</f>
        <v>2.0300543981481484E-2</v>
      </c>
      <c r="N117" s="30">
        <f>SUM(laps_times[[#This Row],[25]:[30]])</f>
        <v>2.0342812499999998E-2</v>
      </c>
      <c r="O117" s="30">
        <f>SUM(laps_times[[#This Row],[31]:[36]])</f>
        <v>2.1441620370370368E-2</v>
      </c>
      <c r="P117" s="30">
        <f>SUM(laps_times[[#This Row],[37]:[42]])</f>
        <v>2.1492997685185186E-2</v>
      </c>
      <c r="Q117" s="30">
        <f>SUM(laps_times[[#This Row],[43]:[48]])</f>
        <v>2.1778333333333337E-2</v>
      </c>
      <c r="R117" s="30">
        <f>SUM(laps_times[[#This Row],[49]:[54]])</f>
        <v>2.1069421296296298E-2</v>
      </c>
      <c r="S117" s="30">
        <f>SUM(laps_times[[#This Row],[55]:[60]])</f>
        <v>2.1065266203703706E-2</v>
      </c>
      <c r="T117" s="31">
        <f>SUM(laps_times[[#This Row],[61]:[63]])</f>
        <v>9.7223958333333329E-3</v>
      </c>
      <c r="U117" s="45">
        <f>IF(km4_splits_ranks[[#This Row],[0 - 4 ]]="DNF","DNF",RANK(km4_splits_ranks[[#This Row],[0 - 4 ]],km4_splits_ranks[0 - 4 ],1))</f>
        <v>111</v>
      </c>
      <c r="V117" s="46">
        <f>IF(km4_splits_ranks[[#This Row],[4 - 8 ]]="DNF","DNF",RANK(km4_splits_ranks[[#This Row],[4 - 8 ]],km4_splits_ranks[4 - 8 ],1))</f>
        <v>114</v>
      </c>
      <c r="W117" s="46">
        <f>IF(km4_splits_ranks[[#This Row],[8 - 12 ]]="DNF","DNF",RANK(km4_splits_ranks[[#This Row],[8 - 12 ]],km4_splits_ranks[8 - 12 ],1))</f>
        <v>116</v>
      </c>
      <c r="X117" s="46">
        <f>IF(km4_splits_ranks[[#This Row],[12 - 16 ]]="DNF","DNF",RANK(km4_splits_ranks[[#This Row],[12 - 16 ]],km4_splits_ranks[12 - 16 ],1))</f>
        <v>118</v>
      </c>
      <c r="Y117" s="46">
        <f>IF(km4_splits_ranks[[#This Row],[16 -20 ]]="DNF","DNF",RANK(km4_splits_ranks[[#This Row],[16 -20 ]],km4_splits_ranks[16 -20 ],1))</f>
        <v>118</v>
      </c>
      <c r="Z117" s="46">
        <f>IF(km4_splits_ranks[[#This Row],[20 - 24 ]]="DNF","DNF",RANK(km4_splits_ranks[[#This Row],[20 - 24 ]],km4_splits_ranks[20 - 24 ],1))</f>
        <v>116</v>
      </c>
      <c r="AA117" s="46">
        <f>IF(km4_splits_ranks[[#This Row],[24 - 28 ]]="DNF","DNF",RANK(km4_splits_ranks[[#This Row],[24 - 28 ]],km4_splits_ranks[24 - 28 ],1))</f>
        <v>117</v>
      </c>
      <c r="AB117" s="46">
        <f>IF(km4_splits_ranks[[#This Row],[28 - 32 ]]="DNF","DNF",RANK(km4_splits_ranks[[#This Row],[28 - 32 ]],km4_splits_ranks[28 - 32 ],1))</f>
        <v>115</v>
      </c>
      <c r="AC117" s="46">
        <f>IF(km4_splits_ranks[[#This Row],[32 - 36 ]]="DNF","DNF",RANK(km4_splits_ranks[[#This Row],[32 - 36 ]],km4_splits_ranks[32 - 36 ],1))</f>
        <v>112</v>
      </c>
      <c r="AD117" s="46">
        <f>IF(km4_splits_ranks[[#This Row],[36 - 40 ]]="DNF","DNF",RANK(km4_splits_ranks[[#This Row],[36 - 40 ]],km4_splits_ranks[36 - 40 ],1))</f>
        <v>109</v>
      </c>
      <c r="AE117" s="47">
        <f>IF(km4_splits_ranks[[#This Row],[40 - 42 ]]="DNF","DNF",RANK(km4_splits_ranks[[#This Row],[40 - 42 ]],km4_splits_ranks[40 - 42 ],1))</f>
        <v>105</v>
      </c>
      <c r="AF117" s="22">
        <f>km4_splits_ranks[[#This Row],[0 - 4 ]]</f>
        <v>1.6878518518518518E-2</v>
      </c>
      <c r="AG117" s="18">
        <f>IF(km4_splits_ranks[[#This Row],[4 - 8 ]]="DNF","DNF",km4_splits_ranks[[#This Row],[4 km]]+km4_splits_ranks[[#This Row],[4 - 8 ]])</f>
        <v>3.3667777777777776E-2</v>
      </c>
      <c r="AH117" s="18">
        <f>IF(km4_splits_ranks[[#This Row],[8 - 12 ]]="DNF","DNF",km4_splits_ranks[[#This Row],[8 km]]+km4_splits_ranks[[#This Row],[8 - 12 ]])</f>
        <v>5.1572789351851847E-2</v>
      </c>
      <c r="AI117" s="18">
        <f>IF(km4_splits_ranks[[#This Row],[12 - 16 ]]="DNF","DNF",km4_splits_ranks[[#This Row],[12 km]]+km4_splits_ranks[[#This Row],[12 - 16 ]])</f>
        <v>7.1873333333333331E-2</v>
      </c>
      <c r="AJ117" s="18">
        <f>IF(km4_splits_ranks[[#This Row],[16 -20 ]]="DNF","DNF",km4_splits_ranks[[#This Row],[16 km]]+km4_splits_ranks[[#This Row],[16 -20 ]])</f>
        <v>9.2216145833333332E-2</v>
      </c>
      <c r="AK117" s="18">
        <f>IF(km4_splits_ranks[[#This Row],[20 - 24 ]]="DNF","DNF",km4_splits_ranks[[#This Row],[20 km]]+km4_splits_ranks[[#This Row],[20 - 24 ]])</f>
        <v>0.1136577662037037</v>
      </c>
      <c r="AL117" s="18">
        <f>IF(km4_splits_ranks[[#This Row],[24 - 28 ]]="DNF","DNF",km4_splits_ranks[[#This Row],[24 km]]+km4_splits_ranks[[#This Row],[24 - 28 ]])</f>
        <v>0.13515076388888889</v>
      </c>
      <c r="AM117" s="18">
        <f>IF(km4_splits_ranks[[#This Row],[28 - 32 ]]="DNF","DNF",km4_splits_ranks[[#This Row],[28 km]]+km4_splits_ranks[[#This Row],[28 - 32 ]])</f>
        <v>0.15692909722222223</v>
      </c>
      <c r="AN117" s="18">
        <f>IF(km4_splits_ranks[[#This Row],[32 - 36 ]]="DNF","DNF",km4_splits_ranks[[#This Row],[32 km]]+km4_splits_ranks[[#This Row],[32 - 36 ]])</f>
        <v>0.17799851851851853</v>
      </c>
      <c r="AO117" s="18">
        <f>IF(km4_splits_ranks[[#This Row],[36 - 40 ]]="DNF","DNF",km4_splits_ranks[[#This Row],[36 km]]+km4_splits_ranks[[#This Row],[36 - 40 ]])</f>
        <v>0.19906378472222225</v>
      </c>
      <c r="AP117" s="23">
        <f>IF(km4_splits_ranks[[#This Row],[40 - 42 ]]="DNF","DNF",km4_splits_ranks[[#This Row],[40 km]]+km4_splits_ranks[[#This Row],[40 - 42 ]])</f>
        <v>0.20878618055555559</v>
      </c>
      <c r="AQ117" s="48">
        <f>IF(km4_splits_ranks[[#This Row],[4 km]]="DNF","DNF",RANK(km4_splits_ranks[[#This Row],[4 km]],km4_splits_ranks[4 km],1))</f>
        <v>111</v>
      </c>
      <c r="AR117" s="49">
        <f>IF(km4_splits_ranks[[#This Row],[8 km]]="DNF","DNF",RANK(km4_splits_ranks[[#This Row],[8 km]],km4_splits_ranks[8 km],1))</f>
        <v>113</v>
      </c>
      <c r="AS117" s="49">
        <f>IF(km4_splits_ranks[[#This Row],[12 km]]="DNF","DNF",RANK(km4_splits_ranks[[#This Row],[12 km]],km4_splits_ranks[12 km],1))</f>
        <v>114</v>
      </c>
      <c r="AT117" s="49">
        <f>IF(km4_splits_ranks[[#This Row],[16 km]]="DNF","DNF",RANK(km4_splits_ranks[[#This Row],[16 km]],km4_splits_ranks[16 km],1))</f>
        <v>117</v>
      </c>
      <c r="AU117" s="49">
        <f>IF(km4_splits_ranks[[#This Row],[20 km]]="DNF","DNF",RANK(km4_splits_ranks[[#This Row],[20 km]],km4_splits_ranks[20 km],1))</f>
        <v>117</v>
      </c>
      <c r="AV117" s="49">
        <f>IF(km4_splits_ranks[[#This Row],[24 km]]="DNF","DNF",RANK(km4_splits_ranks[[#This Row],[24 km]],km4_splits_ranks[24 km],1))</f>
        <v>117</v>
      </c>
      <c r="AW117" s="49">
        <f>IF(km4_splits_ranks[[#This Row],[28 km]]="DNF","DNF",RANK(km4_splits_ranks[[#This Row],[28 km]],km4_splits_ranks[28 km],1))</f>
        <v>117</v>
      </c>
      <c r="AX117" s="49">
        <f>IF(km4_splits_ranks[[#This Row],[32 km]]="DNF","DNF",RANK(km4_splits_ranks[[#This Row],[32 km]],km4_splits_ranks[32 km],1))</f>
        <v>116</v>
      </c>
      <c r="AY117" s="49">
        <f>IF(km4_splits_ranks[[#This Row],[36 km]]="DNF","DNF",RANK(km4_splits_ranks[[#This Row],[36 km]],km4_splits_ranks[36 km],1))</f>
        <v>114</v>
      </c>
      <c r="AZ117" s="49">
        <f>IF(km4_splits_ranks[[#This Row],[40 km]]="DNF","DNF",RANK(km4_splits_ranks[[#This Row],[40 km]],km4_splits_ranks[40 km],1))</f>
        <v>112</v>
      </c>
      <c r="BA117" s="49">
        <f>IF(km4_splits_ranks[[#This Row],[42 km]]="DNF","DNF",RANK(km4_splits_ranks[[#This Row],[42 km]],km4_splits_ranks[42 km],1))</f>
        <v>112</v>
      </c>
    </row>
    <row r="118" spans="2:53" x14ac:dyDescent="0.2">
      <c r="B118" s="4">
        <v>113</v>
      </c>
      <c r="C118" s="1">
        <f>laps_times[[#This Row],[s.č.]]</f>
        <v>42</v>
      </c>
      <c r="D118" s="1" t="str">
        <f>laps_times[[#This Row],[jméno]]</f>
        <v>Reiter Anton</v>
      </c>
      <c r="E118" s="2">
        <f>laps_times[[#This Row],[roč]]</f>
        <v>1954</v>
      </c>
      <c r="F118" s="2" t="str">
        <f>laps_times[[#This Row],[kat]]</f>
        <v>M5</v>
      </c>
      <c r="G118" s="2">
        <f>laps_times[[#This Row],[poř_kat]]</f>
        <v>8</v>
      </c>
      <c r="H118" s="147" t="str">
        <f>IF(ISBLANK(laps_times[[#This Row],[klub]]),"-",laps_times[[#This Row],[klub]])</f>
        <v>Marathon maniacs</v>
      </c>
      <c r="I118" s="6">
        <f>laps_times[[#This Row],[celk. čas]]</f>
        <v>0.21843386574074075</v>
      </c>
      <c r="J118" s="29">
        <f>SUM(laps_times[[#This Row],[1]:[6]])</f>
        <v>1.7305219907407406E-2</v>
      </c>
      <c r="K118" s="30">
        <f>SUM(laps_times[[#This Row],[7]:[12]])</f>
        <v>1.7219537037037037E-2</v>
      </c>
      <c r="L118" s="30">
        <f>SUM(laps_times[[#This Row],[13]:[18]])</f>
        <v>1.7817800925925924E-2</v>
      </c>
      <c r="M118" s="30">
        <f>SUM(laps_times[[#This Row],[19]:[24]])</f>
        <v>1.8921365740740742E-2</v>
      </c>
      <c r="N118" s="30">
        <f>SUM(laps_times[[#This Row],[25]:[30]])</f>
        <v>1.9865451388888889E-2</v>
      </c>
      <c r="O118" s="30">
        <f>SUM(laps_times[[#This Row],[31]:[36]])</f>
        <v>2.2262037037037039E-2</v>
      </c>
      <c r="P118" s="30">
        <f>SUM(laps_times[[#This Row],[37]:[42]])</f>
        <v>2.5012754629629628E-2</v>
      </c>
      <c r="Q118" s="30">
        <f>SUM(laps_times[[#This Row],[43]:[48]])</f>
        <v>2.3081238425925927E-2</v>
      </c>
      <c r="R118" s="30">
        <f>SUM(laps_times[[#This Row],[49]:[54]])</f>
        <v>2.3379803240740744E-2</v>
      </c>
      <c r="S118" s="30">
        <f>SUM(laps_times[[#This Row],[55]:[60]])</f>
        <v>2.3401712962962964E-2</v>
      </c>
      <c r="T118" s="31">
        <f>SUM(laps_times[[#This Row],[61]:[63]])</f>
        <v>1.0166944444444445E-2</v>
      </c>
      <c r="U118" s="45">
        <f>IF(km4_splits_ranks[[#This Row],[0 - 4 ]]="DNF","DNF",RANK(km4_splits_ranks[[#This Row],[0 - 4 ]],km4_splits_ranks[0 - 4 ],1))</f>
        <v>115</v>
      </c>
      <c r="V118" s="46">
        <f>IF(km4_splits_ranks[[#This Row],[4 - 8 ]]="DNF","DNF",RANK(km4_splits_ranks[[#This Row],[4 - 8 ]],km4_splits_ranks[4 - 8 ],1))</f>
        <v>117</v>
      </c>
      <c r="W118" s="46">
        <f>IF(km4_splits_ranks[[#This Row],[8 - 12 ]]="DNF","DNF",RANK(km4_splits_ranks[[#This Row],[8 - 12 ]],km4_splits_ranks[8 - 12 ],1))</f>
        <v>115</v>
      </c>
      <c r="X118" s="46">
        <f>IF(km4_splits_ranks[[#This Row],[12 - 16 ]]="DNF","DNF",RANK(km4_splits_ranks[[#This Row],[12 - 16 ]],km4_splits_ranks[12 - 16 ],1))</f>
        <v>116</v>
      </c>
      <c r="Y118" s="46">
        <f>IF(km4_splits_ranks[[#This Row],[16 -20 ]]="DNF","DNF",RANK(km4_splits_ranks[[#This Row],[16 -20 ]],km4_splits_ranks[16 -20 ],1))</f>
        <v>116</v>
      </c>
      <c r="Z118" s="46">
        <f>IF(km4_splits_ranks[[#This Row],[20 - 24 ]]="DNF","DNF",RANK(km4_splits_ranks[[#This Row],[20 - 24 ]],km4_splits_ranks[20 - 24 ],1))</f>
        <v>117</v>
      </c>
      <c r="AA118" s="46">
        <f>IF(km4_splits_ranks[[#This Row],[24 - 28 ]]="DNF","DNF",RANK(km4_splits_ranks[[#This Row],[24 - 28 ]],km4_splits_ranks[24 - 28 ],1))</f>
        <v>118</v>
      </c>
      <c r="AB118" s="46">
        <f>IF(km4_splits_ranks[[#This Row],[28 - 32 ]]="DNF","DNF",RANK(km4_splits_ranks[[#This Row],[28 - 32 ]],km4_splits_ranks[28 - 32 ],1))</f>
        <v>117</v>
      </c>
      <c r="AC118" s="46">
        <f>IF(km4_splits_ranks[[#This Row],[32 - 36 ]]="DNF","DNF",RANK(km4_splits_ranks[[#This Row],[32 - 36 ]],km4_splits_ranks[32 - 36 ],1))</f>
        <v>115</v>
      </c>
      <c r="AD118" s="46">
        <f>IF(km4_splits_ranks[[#This Row],[36 - 40 ]]="DNF","DNF",RANK(km4_splits_ranks[[#This Row],[36 - 40 ]],km4_splits_ranks[36 - 40 ],1))</f>
        <v>111</v>
      </c>
      <c r="AE118" s="47">
        <f>IF(km4_splits_ranks[[#This Row],[40 - 42 ]]="DNF","DNF",RANK(km4_splits_ranks[[#This Row],[40 - 42 ]],km4_splits_ranks[40 - 42 ],1))</f>
        <v>109</v>
      </c>
      <c r="AF118" s="22">
        <f>km4_splits_ranks[[#This Row],[0 - 4 ]]</f>
        <v>1.7305219907407406E-2</v>
      </c>
      <c r="AG118" s="18">
        <f>IF(km4_splits_ranks[[#This Row],[4 - 8 ]]="DNF","DNF",km4_splits_ranks[[#This Row],[4 km]]+km4_splits_ranks[[#This Row],[4 - 8 ]])</f>
        <v>3.4524756944444443E-2</v>
      </c>
      <c r="AH118" s="18">
        <f>IF(km4_splits_ranks[[#This Row],[8 - 12 ]]="DNF","DNF",km4_splits_ranks[[#This Row],[8 km]]+km4_splits_ranks[[#This Row],[8 - 12 ]])</f>
        <v>5.2342557870370371E-2</v>
      </c>
      <c r="AI118" s="18">
        <f>IF(km4_splits_ranks[[#This Row],[12 - 16 ]]="DNF","DNF",km4_splits_ranks[[#This Row],[12 km]]+km4_splits_ranks[[#This Row],[12 - 16 ]])</f>
        <v>7.1263923611111113E-2</v>
      </c>
      <c r="AJ118" s="18">
        <f>IF(km4_splits_ranks[[#This Row],[16 -20 ]]="DNF","DNF",km4_splits_ranks[[#This Row],[16 km]]+km4_splits_ranks[[#This Row],[16 -20 ]])</f>
        <v>9.1129374999999999E-2</v>
      </c>
      <c r="AK118" s="18">
        <f>IF(km4_splits_ranks[[#This Row],[20 - 24 ]]="DNF","DNF",km4_splits_ranks[[#This Row],[20 km]]+km4_splits_ranks[[#This Row],[20 - 24 ]])</f>
        <v>0.11339141203703704</v>
      </c>
      <c r="AL118" s="18">
        <f>IF(km4_splits_ranks[[#This Row],[24 - 28 ]]="DNF","DNF",km4_splits_ranks[[#This Row],[24 km]]+km4_splits_ranks[[#This Row],[24 - 28 ]])</f>
        <v>0.13840416666666666</v>
      </c>
      <c r="AM118" s="18">
        <f>IF(km4_splits_ranks[[#This Row],[28 - 32 ]]="DNF","DNF",km4_splits_ranks[[#This Row],[28 km]]+km4_splits_ranks[[#This Row],[28 - 32 ]])</f>
        <v>0.1614854050925926</v>
      </c>
      <c r="AN118" s="18">
        <f>IF(km4_splits_ranks[[#This Row],[32 - 36 ]]="DNF","DNF",km4_splits_ranks[[#This Row],[32 km]]+km4_splits_ranks[[#This Row],[32 - 36 ]])</f>
        <v>0.18486520833333334</v>
      </c>
      <c r="AO118" s="18">
        <f>IF(km4_splits_ranks[[#This Row],[36 - 40 ]]="DNF","DNF",km4_splits_ranks[[#This Row],[36 km]]+km4_splits_ranks[[#This Row],[36 - 40 ]])</f>
        <v>0.20826692129629631</v>
      </c>
      <c r="AP118" s="23">
        <f>IF(km4_splits_ranks[[#This Row],[40 - 42 ]]="DNF","DNF",km4_splits_ranks[[#This Row],[40 km]]+km4_splits_ranks[[#This Row],[40 - 42 ]])</f>
        <v>0.21843386574074075</v>
      </c>
      <c r="AQ118" s="48">
        <f>IF(km4_splits_ranks[[#This Row],[4 km]]="DNF","DNF",RANK(km4_splits_ranks[[#This Row],[4 km]],km4_splits_ranks[4 km],1))</f>
        <v>115</v>
      </c>
      <c r="AR118" s="49">
        <f>IF(km4_splits_ranks[[#This Row],[8 km]]="DNF","DNF",RANK(km4_splits_ranks[[#This Row],[8 km]],km4_splits_ranks[8 km],1))</f>
        <v>116</v>
      </c>
      <c r="AS118" s="49">
        <f>IF(km4_splits_ranks[[#This Row],[12 km]]="DNF","DNF",RANK(km4_splits_ranks[[#This Row],[12 km]],km4_splits_ranks[12 km],1))</f>
        <v>116</v>
      </c>
      <c r="AT118" s="49">
        <f>IF(km4_splits_ranks[[#This Row],[16 km]]="DNF","DNF",RANK(km4_splits_ranks[[#This Row],[16 km]],km4_splits_ranks[16 km],1))</f>
        <v>116</v>
      </c>
      <c r="AU118" s="49">
        <f>IF(km4_splits_ranks[[#This Row],[20 km]]="DNF","DNF",RANK(km4_splits_ranks[[#This Row],[20 km]],km4_splits_ranks[20 km],1))</f>
        <v>116</v>
      </c>
      <c r="AV118" s="49">
        <f>IF(km4_splits_ranks[[#This Row],[24 km]]="DNF","DNF",RANK(km4_splits_ranks[[#This Row],[24 km]],km4_splits_ranks[24 km],1))</f>
        <v>116</v>
      </c>
      <c r="AW118" s="49">
        <f>IF(km4_splits_ranks[[#This Row],[28 km]]="DNF","DNF",RANK(km4_splits_ranks[[#This Row],[28 km]],km4_splits_ranks[28 km],1))</f>
        <v>118</v>
      </c>
      <c r="AX118" s="49">
        <f>IF(km4_splits_ranks[[#This Row],[32 km]]="DNF","DNF",RANK(km4_splits_ranks[[#This Row],[32 km]],km4_splits_ranks[32 km],1))</f>
        <v>117</v>
      </c>
      <c r="AY118" s="49">
        <f>IF(km4_splits_ranks[[#This Row],[36 km]]="DNF","DNF",RANK(km4_splits_ranks[[#This Row],[36 km]],km4_splits_ranks[36 km],1))</f>
        <v>115</v>
      </c>
      <c r="AZ118" s="49">
        <f>IF(km4_splits_ranks[[#This Row],[40 km]]="DNF","DNF",RANK(km4_splits_ranks[[#This Row],[40 km]],km4_splits_ranks[40 km],1))</f>
        <v>113</v>
      </c>
      <c r="BA118" s="49">
        <f>IF(km4_splits_ranks[[#This Row],[42 km]]="DNF","DNF",RANK(km4_splits_ranks[[#This Row],[42 km]],km4_splits_ranks[42 km],1))</f>
        <v>113</v>
      </c>
    </row>
    <row r="119" spans="2:53" x14ac:dyDescent="0.2">
      <c r="B119" s="4" t="s">
        <v>498</v>
      </c>
      <c r="C119" s="1">
        <f>laps_times[[#This Row],[s.č.]]</f>
        <v>45</v>
      </c>
      <c r="D119" s="1" t="str">
        <f>laps_times[[#This Row],[jméno]]</f>
        <v>Kmuníčková Jana</v>
      </c>
      <c r="E119" s="2">
        <f>laps_times[[#This Row],[roč]]</f>
        <v>1970</v>
      </c>
      <c r="F119" s="2" t="str">
        <f>laps_times[[#This Row],[kat]]</f>
        <v>Z2</v>
      </c>
      <c r="G119" s="2" t="str">
        <f>laps_times[[#This Row],[poř_kat]]</f>
        <v>DNF</v>
      </c>
      <c r="H119" s="147" t="str">
        <f>IF(ISBLANK(laps_times[[#This Row],[klub]]),"-",laps_times[[#This Row],[klub]])</f>
        <v>Maratón Klub Kladno</v>
      </c>
      <c r="I119" s="6" t="str">
        <f>laps_times[[#This Row],[celk. čas]]</f>
        <v>DNF</v>
      </c>
      <c r="J119" s="174">
        <f>SUM(laps_times[[#This Row],[1]:[6]])</f>
        <v>1.7542118055555556E-2</v>
      </c>
      <c r="K119" s="175">
        <f>SUM(laps_times[[#This Row],[7]:[12]])</f>
        <v>1.6626423611111114E-2</v>
      </c>
      <c r="L119" s="175">
        <f>SUM(laps_times[[#This Row],[13]:[18]])</f>
        <v>1.6547604166666667E-2</v>
      </c>
      <c r="M119" s="175">
        <f>SUM(laps_times[[#This Row],[19]:[24]])</f>
        <v>1.6673472222222221E-2</v>
      </c>
      <c r="N119" s="175">
        <f>SUM(laps_times[[#This Row],[25]:[30]])</f>
        <v>1.6784548611111113E-2</v>
      </c>
      <c r="O119" s="175">
        <f>SUM(laps_times[[#This Row],[31]:[36]])</f>
        <v>1.6861539351851852E-2</v>
      </c>
      <c r="P119" s="175">
        <f>SUM(laps_times[[#This Row],[37]:[42]])</f>
        <v>1.7538842592592592E-2</v>
      </c>
      <c r="Q119" s="175">
        <f>SUM(laps_times[[#This Row],[43]:[48]])</f>
        <v>1.831304398148148E-2</v>
      </c>
      <c r="R119" s="175">
        <f>SUM(laps_times[[#This Row],[49]:[54]])</f>
        <v>1.6417500000000002E-2</v>
      </c>
      <c r="S119" s="175" t="s">
        <v>498</v>
      </c>
      <c r="T119" s="175" t="s">
        <v>498</v>
      </c>
      <c r="U119" s="45">
        <f>IF(km4_splits_ranks[[#This Row],[0 - 4 ]]="DNF","DNF",RANK(km4_splits_ranks[[#This Row],[0 - 4 ]],km4_splits_ranks[0 - 4 ],1))</f>
        <v>117</v>
      </c>
      <c r="V119" s="171">
        <f>IF(km4_splits_ranks[[#This Row],[4 - 8 ]]="DNF","DNF",RANK(km4_splits_ranks[[#This Row],[4 - 8 ]],km4_splits_ranks[4 - 8 ],1))</f>
        <v>113</v>
      </c>
      <c r="W119" s="171">
        <f>IF(km4_splits_ranks[[#This Row],[8 - 12 ]]="DNF","DNF",RANK(km4_splits_ranks[[#This Row],[8 - 12 ]],km4_splits_ranks[8 - 12 ],1))</f>
        <v>111</v>
      </c>
      <c r="X119" s="171">
        <f>IF(km4_splits_ranks[[#This Row],[12 - 16 ]]="DNF","DNF",RANK(km4_splits_ranks[[#This Row],[12 - 16 ]],km4_splits_ranks[12 - 16 ],1))</f>
        <v>109</v>
      </c>
      <c r="Y119" s="171">
        <f>IF(km4_splits_ranks[[#This Row],[16 -20 ]]="DNF","DNF",RANK(km4_splits_ranks[[#This Row],[16 -20 ]],km4_splits_ranks[16 -20 ],1))</f>
        <v>107</v>
      </c>
      <c r="Z119" s="171">
        <f>IF(km4_splits_ranks[[#This Row],[20 - 24 ]]="DNF","DNF",RANK(km4_splits_ranks[[#This Row],[20 - 24 ]],km4_splits_ranks[20 - 24 ],1))</f>
        <v>106</v>
      </c>
      <c r="AA119" s="171">
        <f>IF(km4_splits_ranks[[#This Row],[24 - 28 ]]="DNF","DNF",RANK(km4_splits_ranks[[#This Row],[24 - 28 ]],km4_splits_ranks[24 - 28 ],1))</f>
        <v>107</v>
      </c>
      <c r="AB119" s="171">
        <f>IF(km4_splits_ranks[[#This Row],[28 - 32 ]]="DNF","DNF",RANK(km4_splits_ranks[[#This Row],[28 - 32 ]],km4_splits_ranks[28 - 32 ],1))</f>
        <v>101</v>
      </c>
      <c r="AC119" s="171">
        <f>IF(km4_splits_ranks[[#This Row],[32 - 36 ]]="DNF","DNF",RANK(km4_splits_ranks[[#This Row],[32 - 36 ]],km4_splits_ranks[32 - 36 ],1))</f>
        <v>79</v>
      </c>
      <c r="AD119" s="171" t="str">
        <f>IF(km4_splits_ranks[[#This Row],[36 - 40 ]]="DNF","DNF",RANK(km4_splits_ranks[[#This Row],[36 - 40 ]],km4_splits_ranks[36 - 40 ],1))</f>
        <v>DNF</v>
      </c>
      <c r="AE119" s="47" t="str">
        <f>IF(km4_splits_ranks[[#This Row],[40 - 42 ]]="DNF","DNF",RANK(km4_splits_ranks[[#This Row],[40 - 42 ]],km4_splits_ranks[40 - 42 ],1))</f>
        <v>DNF</v>
      </c>
      <c r="AF119" s="22">
        <f>km4_splits_ranks[[#This Row],[0 - 4 ]]</f>
        <v>1.7542118055555556E-2</v>
      </c>
      <c r="AG119" s="172">
        <f>IF(km4_splits_ranks[[#This Row],[4 - 8 ]]="DNF","DNF",km4_splits_ranks[[#This Row],[4 km]]+km4_splits_ranks[[#This Row],[4 - 8 ]])</f>
        <v>3.416854166666667E-2</v>
      </c>
      <c r="AH119" s="172">
        <f>IF(km4_splits_ranks[[#This Row],[8 - 12 ]]="DNF","DNF",km4_splits_ranks[[#This Row],[8 km]]+km4_splits_ranks[[#This Row],[8 - 12 ]])</f>
        <v>5.0716145833333337E-2</v>
      </c>
      <c r="AI119" s="172">
        <f>IF(km4_splits_ranks[[#This Row],[12 - 16 ]]="DNF","DNF",km4_splits_ranks[[#This Row],[12 km]]+km4_splits_ranks[[#This Row],[12 - 16 ]])</f>
        <v>6.7389618055555559E-2</v>
      </c>
      <c r="AJ119" s="172">
        <f>IF(km4_splits_ranks[[#This Row],[16 -20 ]]="DNF","DNF",km4_splits_ranks[[#This Row],[16 km]]+km4_splits_ranks[[#This Row],[16 -20 ]])</f>
        <v>8.4174166666666675E-2</v>
      </c>
      <c r="AK119" s="172">
        <f>IF(km4_splits_ranks[[#This Row],[20 - 24 ]]="DNF","DNF",km4_splits_ranks[[#This Row],[20 km]]+km4_splits_ranks[[#This Row],[20 - 24 ]])</f>
        <v>0.10103570601851852</v>
      </c>
      <c r="AL119" s="172">
        <f>IF(km4_splits_ranks[[#This Row],[24 - 28 ]]="DNF","DNF",km4_splits_ranks[[#This Row],[24 km]]+km4_splits_ranks[[#This Row],[24 - 28 ]])</f>
        <v>0.11857454861111111</v>
      </c>
      <c r="AM119" s="172">
        <f>IF(km4_splits_ranks[[#This Row],[28 - 32 ]]="DNF","DNF",km4_splits_ranks[[#This Row],[28 km]]+km4_splits_ranks[[#This Row],[28 - 32 ]])</f>
        <v>0.13688759259259259</v>
      </c>
      <c r="AN119" s="172">
        <f>IF(km4_splits_ranks[[#This Row],[32 - 36 ]]="DNF","DNF",km4_splits_ranks[[#This Row],[32 km]]+km4_splits_ranks[[#This Row],[32 - 36 ]])</f>
        <v>0.15330509259259259</v>
      </c>
      <c r="AO119" s="172" t="str">
        <f>IF(km4_splits_ranks[[#This Row],[36 - 40 ]]="DNF","DNF",km4_splits_ranks[[#This Row],[36 km]]+km4_splits_ranks[[#This Row],[36 - 40 ]])</f>
        <v>DNF</v>
      </c>
      <c r="AP119" s="23" t="str">
        <f>IF(km4_splits_ranks[[#This Row],[40 - 42 ]]="DNF","DNF",km4_splits_ranks[[#This Row],[40 km]]+km4_splits_ranks[[#This Row],[40 - 42 ]])</f>
        <v>DNF</v>
      </c>
      <c r="AQ119" s="48">
        <f>IF(km4_splits_ranks[[#This Row],[4 km]]="DNF","DNF",RANK(km4_splits_ranks[[#This Row],[4 km]],km4_splits_ranks[4 km],1))</f>
        <v>117</v>
      </c>
      <c r="AR119" s="173">
        <f>IF(km4_splits_ranks[[#This Row],[8 km]]="DNF","DNF",RANK(km4_splits_ranks[[#This Row],[8 km]],km4_splits_ranks[8 km],1))</f>
        <v>115</v>
      </c>
      <c r="AS119" s="173">
        <f>IF(km4_splits_ranks[[#This Row],[12 km]]="DNF","DNF",RANK(km4_splits_ranks[[#This Row],[12 km]],km4_splits_ranks[12 km],1))</f>
        <v>113</v>
      </c>
      <c r="AT119" s="173">
        <f>IF(km4_splits_ranks[[#This Row],[16 km]]="DNF","DNF",RANK(km4_splits_ranks[[#This Row],[16 km]],km4_splits_ranks[16 km],1))</f>
        <v>113</v>
      </c>
      <c r="AU119" s="173">
        <f>IF(km4_splits_ranks[[#This Row],[20 km]]="DNF","DNF",RANK(km4_splits_ranks[[#This Row],[20 km]],km4_splits_ranks[20 km],1))</f>
        <v>113</v>
      </c>
      <c r="AV119" s="173">
        <f>IF(km4_splits_ranks[[#This Row],[24 km]]="DNF","DNF",RANK(km4_splits_ranks[[#This Row],[24 km]],km4_splits_ranks[24 km],1))</f>
        <v>111</v>
      </c>
      <c r="AW119" s="173">
        <f>IF(km4_splits_ranks[[#This Row],[28 km]]="DNF","DNF",RANK(km4_splits_ranks[[#This Row],[28 km]],km4_splits_ranks[28 km],1))</f>
        <v>109</v>
      </c>
      <c r="AX119" s="173">
        <f>IF(km4_splits_ranks[[#This Row],[32 km]]="DNF","DNF",RANK(km4_splits_ranks[[#This Row],[32 km]],km4_splits_ranks[32 km],1))</f>
        <v>108</v>
      </c>
      <c r="AY119" s="173">
        <f>IF(km4_splits_ranks[[#This Row],[36 km]]="DNF","DNF",RANK(km4_splits_ranks[[#This Row],[36 km]],km4_splits_ranks[36 km],1))</f>
        <v>107</v>
      </c>
      <c r="AZ119" s="173" t="str">
        <f>IF(km4_splits_ranks[[#This Row],[40 km]]="DNF","DNF",RANK(km4_splits_ranks[[#This Row],[40 km]],km4_splits_ranks[40 km],1))</f>
        <v>DNF</v>
      </c>
      <c r="BA119" s="49" t="str">
        <f>IF(km4_splits_ranks[[#This Row],[42 km]]="DNF","DNF",RANK(km4_splits_ranks[[#This Row],[42 km]],km4_splits_ranks[42 km],1))</f>
        <v>DNF</v>
      </c>
    </row>
    <row r="120" spans="2:53" x14ac:dyDescent="0.2">
      <c r="B120" s="4" t="s">
        <v>498</v>
      </c>
      <c r="C120" s="1">
        <f>laps_times[[#This Row],[s.č.]]</f>
        <v>89</v>
      </c>
      <c r="D120" s="1" t="str">
        <f>laps_times[[#This Row],[jméno]]</f>
        <v>Havranová Stanislava</v>
      </c>
      <c r="E120" s="2">
        <f>laps_times[[#This Row],[roč]]</f>
        <v>1970</v>
      </c>
      <c r="F120" s="2" t="str">
        <f>laps_times[[#This Row],[kat]]</f>
        <v>Z2</v>
      </c>
      <c r="G120" s="2" t="str">
        <f>laps_times[[#This Row],[poř_kat]]</f>
        <v>DNF</v>
      </c>
      <c r="H120" s="147" t="str">
        <f>IF(ISBLANK(laps_times[[#This Row],[klub]]),"-",laps_times[[#This Row],[klub]])</f>
        <v>-</v>
      </c>
      <c r="I120" s="6" t="str">
        <f>laps_times[[#This Row],[celk. čas]]</f>
        <v>DNF</v>
      </c>
      <c r="J120" s="174">
        <f>SUM(laps_times[[#This Row],[1]:[6]])</f>
        <v>1.6269479166666666E-2</v>
      </c>
      <c r="K120" s="175">
        <f>SUM(laps_times[[#This Row],[7]:[12]])</f>
        <v>1.5967465277777777E-2</v>
      </c>
      <c r="L120" s="175">
        <f>SUM(laps_times[[#This Row],[13]:[18]])</f>
        <v>1.631585648148148E-2</v>
      </c>
      <c r="M120" s="175">
        <f>SUM(laps_times[[#This Row],[19]:[24]])</f>
        <v>1.6635543981481482E-2</v>
      </c>
      <c r="N120" s="175">
        <f>SUM(laps_times[[#This Row],[25]:[30]])</f>
        <v>1.7188622685185187E-2</v>
      </c>
      <c r="O120" s="175">
        <f>SUM(laps_times[[#This Row],[31]:[36]])</f>
        <v>1.7945717592592593E-2</v>
      </c>
      <c r="P120" s="175">
        <f>SUM(laps_times[[#This Row],[37]:[42]])</f>
        <v>1.8505844907407407E-2</v>
      </c>
      <c r="Q120" s="175">
        <f>SUM(laps_times[[#This Row],[43]:[48]])</f>
        <v>2.0048032407407407E-2</v>
      </c>
      <c r="R120" s="175">
        <f>SUM(laps_times[[#This Row],[49]:[54]])</f>
        <v>6.9785648148148159E-3</v>
      </c>
      <c r="S120" s="175" t="s">
        <v>498</v>
      </c>
      <c r="T120" s="175" t="s">
        <v>498</v>
      </c>
      <c r="U120" s="45">
        <f>IF(km4_splits_ranks[[#This Row],[0 - 4 ]]="DNF","DNF",RANK(km4_splits_ranks[[#This Row],[0 - 4 ]],km4_splits_ranks[0 - 4 ],1))</f>
        <v>106</v>
      </c>
      <c r="V120" s="171">
        <f>IF(km4_splits_ranks[[#This Row],[4 - 8 ]]="DNF","DNF",RANK(km4_splits_ranks[[#This Row],[4 - 8 ]],km4_splits_ranks[4 - 8 ],1))</f>
        <v>108</v>
      </c>
      <c r="W120" s="171">
        <f>IF(km4_splits_ranks[[#This Row],[8 - 12 ]]="DNF","DNF",RANK(km4_splits_ranks[[#This Row],[8 - 12 ]],km4_splits_ranks[8 - 12 ],1))</f>
        <v>108</v>
      </c>
      <c r="X120" s="171">
        <f>IF(km4_splits_ranks[[#This Row],[12 - 16 ]]="DNF","DNF",RANK(km4_splits_ranks[[#This Row],[12 - 16 ]],km4_splits_ranks[12 - 16 ],1))</f>
        <v>108</v>
      </c>
      <c r="Y120" s="171">
        <f>IF(km4_splits_ranks[[#This Row],[16 -20 ]]="DNF","DNF",RANK(km4_splits_ranks[[#This Row],[16 -20 ]],km4_splits_ranks[16 -20 ],1))</f>
        <v>109</v>
      </c>
      <c r="Z120" s="171">
        <f>IF(km4_splits_ranks[[#This Row],[20 - 24 ]]="DNF","DNF",RANK(km4_splits_ranks[[#This Row],[20 - 24 ]],km4_splits_ranks[20 - 24 ],1))</f>
        <v>112</v>
      </c>
      <c r="AA120" s="171">
        <f>IF(km4_splits_ranks[[#This Row],[24 - 28 ]]="DNF","DNF",RANK(km4_splits_ranks[[#This Row],[24 - 28 ]],km4_splits_ranks[24 - 28 ],1))</f>
        <v>111</v>
      </c>
      <c r="AB120" s="171">
        <f>IF(km4_splits_ranks[[#This Row],[28 - 32 ]]="DNF","DNF",RANK(km4_splits_ranks[[#This Row],[28 - 32 ]],km4_splits_ranks[28 - 32 ],1))</f>
        <v>113</v>
      </c>
      <c r="AC120" s="171">
        <f>IF(km4_splits_ranks[[#This Row],[32 - 36 ]]="DNF","DNF",RANK(km4_splits_ranks[[#This Row],[32 - 36 ]],km4_splits_ranks[32 - 36 ],1))</f>
        <v>1</v>
      </c>
      <c r="AD120" s="171" t="str">
        <f>IF(km4_splits_ranks[[#This Row],[36 - 40 ]]="DNF","DNF",RANK(km4_splits_ranks[[#This Row],[36 - 40 ]],km4_splits_ranks[36 - 40 ],1))</f>
        <v>DNF</v>
      </c>
      <c r="AE120" s="47" t="str">
        <f>IF(km4_splits_ranks[[#This Row],[40 - 42 ]]="DNF","DNF",RANK(km4_splits_ranks[[#This Row],[40 - 42 ]],km4_splits_ranks[40 - 42 ],1))</f>
        <v>DNF</v>
      </c>
      <c r="AF120" s="22">
        <f>km4_splits_ranks[[#This Row],[0 - 4 ]]</f>
        <v>1.6269479166666666E-2</v>
      </c>
      <c r="AG120" s="172">
        <f>IF(km4_splits_ranks[[#This Row],[4 - 8 ]]="DNF","DNF",km4_splits_ranks[[#This Row],[4 km]]+km4_splits_ranks[[#This Row],[4 - 8 ]])</f>
        <v>3.2236944444444443E-2</v>
      </c>
      <c r="AH120" s="172">
        <f>IF(km4_splits_ranks[[#This Row],[8 - 12 ]]="DNF","DNF",km4_splits_ranks[[#This Row],[8 km]]+km4_splits_ranks[[#This Row],[8 - 12 ]])</f>
        <v>4.8552800925925926E-2</v>
      </c>
      <c r="AI120" s="172">
        <f>IF(km4_splits_ranks[[#This Row],[12 - 16 ]]="DNF","DNF",km4_splits_ranks[[#This Row],[12 km]]+km4_splits_ranks[[#This Row],[12 - 16 ]])</f>
        <v>6.5188344907407408E-2</v>
      </c>
      <c r="AJ120" s="172">
        <f>IF(km4_splits_ranks[[#This Row],[16 -20 ]]="DNF","DNF",km4_splits_ranks[[#This Row],[16 km]]+km4_splits_ranks[[#This Row],[16 -20 ]])</f>
        <v>8.2376967592592595E-2</v>
      </c>
      <c r="AK120" s="172">
        <f>IF(km4_splits_ranks[[#This Row],[20 - 24 ]]="DNF","DNF",km4_splits_ranks[[#This Row],[20 km]]+km4_splits_ranks[[#This Row],[20 - 24 ]])</f>
        <v>0.1003226851851852</v>
      </c>
      <c r="AL120" s="172">
        <f>IF(km4_splits_ranks[[#This Row],[24 - 28 ]]="DNF","DNF",km4_splits_ranks[[#This Row],[24 km]]+km4_splits_ranks[[#This Row],[24 - 28 ]])</f>
        <v>0.1188285300925926</v>
      </c>
      <c r="AM120" s="172">
        <f>IF(km4_splits_ranks[[#This Row],[28 - 32 ]]="DNF","DNF",km4_splits_ranks[[#This Row],[28 km]]+km4_splits_ranks[[#This Row],[28 - 32 ]])</f>
        <v>0.13887656250000002</v>
      </c>
      <c r="AN120" s="172">
        <f>IF(km4_splits_ranks[[#This Row],[32 - 36 ]]="DNF","DNF",km4_splits_ranks[[#This Row],[32 km]]+km4_splits_ranks[[#This Row],[32 - 36 ]])</f>
        <v>0.14585512731481484</v>
      </c>
      <c r="AO120" s="172" t="str">
        <f>IF(km4_splits_ranks[[#This Row],[36 - 40 ]]="DNF","DNF",km4_splits_ranks[[#This Row],[36 km]]+km4_splits_ranks[[#This Row],[36 - 40 ]])</f>
        <v>DNF</v>
      </c>
      <c r="AP120" s="23" t="str">
        <f>IF(km4_splits_ranks[[#This Row],[40 - 42 ]]="DNF","DNF",km4_splits_ranks[[#This Row],[40 km]]+km4_splits_ranks[[#This Row],[40 - 42 ]])</f>
        <v>DNF</v>
      </c>
      <c r="AQ120" s="48">
        <f>IF(km4_splits_ranks[[#This Row],[4 km]]="DNF","DNF",RANK(km4_splits_ranks[[#This Row],[4 km]],km4_splits_ranks[4 km],1))</f>
        <v>106</v>
      </c>
      <c r="AR120" s="173">
        <f>IF(km4_splits_ranks[[#This Row],[8 km]]="DNF","DNF",RANK(km4_splits_ranks[[#This Row],[8 km]],km4_splits_ranks[8 km],1))</f>
        <v>106</v>
      </c>
      <c r="AS120" s="173">
        <f>IF(km4_splits_ranks[[#This Row],[12 km]]="DNF","DNF",RANK(km4_splits_ranks[[#This Row],[12 km]],km4_splits_ranks[12 km],1))</f>
        <v>109</v>
      </c>
      <c r="AT120" s="173">
        <f>IF(km4_splits_ranks[[#This Row],[16 km]]="DNF","DNF",RANK(km4_splits_ranks[[#This Row],[16 km]],km4_splits_ranks[16 km],1))</f>
        <v>109</v>
      </c>
      <c r="AU120" s="173">
        <f>IF(km4_splits_ranks[[#This Row],[20 km]]="DNF","DNF",RANK(km4_splits_ranks[[#This Row],[20 km]],km4_splits_ranks[20 km],1))</f>
        <v>109</v>
      </c>
      <c r="AV120" s="173">
        <f>IF(km4_splits_ranks[[#This Row],[24 km]]="DNF","DNF",RANK(km4_splits_ranks[[#This Row],[24 km]],km4_splits_ranks[24 km],1))</f>
        <v>109</v>
      </c>
      <c r="AW120" s="173">
        <f>IF(km4_splits_ranks[[#This Row],[28 km]]="DNF","DNF",RANK(km4_splits_ranks[[#This Row],[28 km]],km4_splits_ranks[28 km],1))</f>
        <v>110</v>
      </c>
      <c r="AX120" s="173">
        <f>IF(km4_splits_ranks[[#This Row],[32 km]]="DNF","DNF",RANK(km4_splits_ranks[[#This Row],[32 km]],km4_splits_ranks[32 km],1))</f>
        <v>111</v>
      </c>
      <c r="AY120" s="173">
        <f>IF(km4_splits_ranks[[#This Row],[36 km]]="DNF","DNF",RANK(km4_splits_ranks[[#This Row],[36 km]],km4_splits_ranks[36 km],1))</f>
        <v>100</v>
      </c>
      <c r="AZ120" s="173" t="str">
        <f>IF(km4_splits_ranks[[#This Row],[40 km]]="DNF","DNF",RANK(km4_splits_ranks[[#This Row],[40 km]],km4_splits_ranks[40 km],1))</f>
        <v>DNF</v>
      </c>
      <c r="BA120" s="49" t="str">
        <f>IF(km4_splits_ranks[[#This Row],[42 km]]="DNF","DNF",RANK(km4_splits_ranks[[#This Row],[42 km]],km4_splits_ranks[42 km],1))</f>
        <v>DNF</v>
      </c>
    </row>
    <row r="121" spans="2:53" x14ac:dyDescent="0.2">
      <c r="B121" s="4" t="s">
        <v>498</v>
      </c>
      <c r="C121" s="1">
        <f>laps_times[[#This Row],[s.č.]]</f>
        <v>49</v>
      </c>
      <c r="D121" s="1" t="str">
        <f>laps_times[[#This Row],[jméno]]</f>
        <v>Kmuníček Miloš</v>
      </c>
      <c r="E121" s="2">
        <f>laps_times[[#This Row],[roč]]</f>
        <v>1961</v>
      </c>
      <c r="F121" s="2" t="str">
        <f>laps_times[[#This Row],[kat]]</f>
        <v>M4</v>
      </c>
      <c r="G121" s="2" t="str">
        <f>laps_times[[#This Row],[poř_kat]]</f>
        <v>DNF</v>
      </c>
      <c r="H121" s="147" t="str">
        <f>IF(ISBLANK(laps_times[[#This Row],[klub]]),"-",laps_times[[#This Row],[klub]])</f>
        <v>Maratón Klub Kladno</v>
      </c>
      <c r="I121" s="6" t="str">
        <f>laps_times[[#This Row],[celk. čas]]</f>
        <v>DNF</v>
      </c>
      <c r="J121" s="174">
        <f>SUM(laps_times[[#This Row],[1]:[6]])</f>
        <v>1.4440092592592595E-2</v>
      </c>
      <c r="K121" s="175">
        <f>SUM(laps_times[[#This Row],[7]:[12]])</f>
        <v>1.355375E-2</v>
      </c>
      <c r="L121" s="175">
        <f>SUM(laps_times[[#This Row],[13]:[18]])</f>
        <v>1.3399606481481481E-2</v>
      </c>
      <c r="M121" s="175">
        <f>SUM(laps_times[[#This Row],[19]:[24]])</f>
        <v>1.3920034722222221E-2</v>
      </c>
      <c r="N121" s="175">
        <f>SUM(laps_times[[#This Row],[25]:[30]])</f>
        <v>1.3682175925925924E-2</v>
      </c>
      <c r="O121" s="175">
        <f>SUM(laps_times[[#This Row],[31]:[36]])</f>
        <v>1.4145185185185184E-2</v>
      </c>
      <c r="P121" s="175">
        <f>SUM(laps_times[[#This Row],[37]:[42]])</f>
        <v>1.4652951388888889E-2</v>
      </c>
      <c r="Q121" s="175">
        <f>SUM(laps_times[[#This Row],[43]:[48]])</f>
        <v>1.478775462962963E-2</v>
      </c>
      <c r="R121" s="175" t="s">
        <v>498</v>
      </c>
      <c r="S121" s="175" t="s">
        <v>498</v>
      </c>
      <c r="T121" s="175" t="s">
        <v>498</v>
      </c>
      <c r="U121" s="45">
        <f>IF(km4_splits_ranks[[#This Row],[0 - 4 ]]="DNF","DNF",RANK(km4_splits_ranks[[#This Row],[0 - 4 ]],km4_splits_ranks[0 - 4 ],1))</f>
        <v>70</v>
      </c>
      <c r="V121" s="171">
        <f>IF(km4_splits_ranks[[#This Row],[4 - 8 ]]="DNF","DNF",RANK(km4_splits_ranks[[#This Row],[4 - 8 ]],km4_splits_ranks[4 - 8 ],1))</f>
        <v>66</v>
      </c>
      <c r="W121" s="171">
        <f>IF(km4_splits_ranks[[#This Row],[8 - 12 ]]="DNF","DNF",RANK(km4_splits_ranks[[#This Row],[8 - 12 ]],km4_splits_ranks[8 - 12 ],1))</f>
        <v>53</v>
      </c>
      <c r="X121" s="171">
        <f>IF(km4_splits_ranks[[#This Row],[12 - 16 ]]="DNF","DNF",RANK(km4_splits_ranks[[#This Row],[12 - 16 ]],km4_splits_ranks[12 - 16 ],1))</f>
        <v>66</v>
      </c>
      <c r="Y121" s="171">
        <f>IF(km4_splits_ranks[[#This Row],[16 -20 ]]="DNF","DNF",RANK(km4_splits_ranks[[#This Row],[16 -20 ]],km4_splits_ranks[16 -20 ],1))</f>
        <v>56</v>
      </c>
      <c r="Z121" s="171">
        <f>IF(km4_splits_ranks[[#This Row],[20 - 24 ]]="DNF","DNF",RANK(km4_splits_ranks[[#This Row],[20 - 24 ]],km4_splits_ranks[20 - 24 ],1))</f>
        <v>59</v>
      </c>
      <c r="AA121" s="171">
        <f>IF(km4_splits_ranks[[#This Row],[24 - 28 ]]="DNF","DNF",RANK(km4_splits_ranks[[#This Row],[24 - 28 ]],km4_splits_ranks[24 - 28 ],1))</f>
        <v>64</v>
      </c>
      <c r="AB121" s="171">
        <f>IF(km4_splits_ranks[[#This Row],[28 - 32 ]]="DNF","DNF",RANK(km4_splits_ranks[[#This Row],[28 - 32 ]],km4_splits_ranks[28 - 32 ],1))</f>
        <v>54</v>
      </c>
      <c r="AC121" s="171" t="str">
        <f>IF(km4_splits_ranks[[#This Row],[32 - 36 ]]="DNF","DNF",RANK(km4_splits_ranks[[#This Row],[32 - 36 ]],km4_splits_ranks[32 - 36 ],1))</f>
        <v>DNF</v>
      </c>
      <c r="AD121" s="171" t="str">
        <f>IF(km4_splits_ranks[[#This Row],[36 - 40 ]]="DNF","DNF",RANK(km4_splits_ranks[[#This Row],[36 - 40 ]],km4_splits_ranks[36 - 40 ],1))</f>
        <v>DNF</v>
      </c>
      <c r="AE121" s="47" t="str">
        <f>IF(km4_splits_ranks[[#This Row],[40 - 42 ]]="DNF","DNF",RANK(km4_splits_ranks[[#This Row],[40 - 42 ]],km4_splits_ranks[40 - 42 ],1))</f>
        <v>DNF</v>
      </c>
      <c r="AF121" s="22">
        <f>km4_splits_ranks[[#This Row],[0 - 4 ]]</f>
        <v>1.4440092592592595E-2</v>
      </c>
      <c r="AG121" s="172">
        <f>IF(km4_splits_ranks[[#This Row],[4 - 8 ]]="DNF","DNF",km4_splits_ranks[[#This Row],[4 km]]+km4_splits_ranks[[#This Row],[4 - 8 ]])</f>
        <v>2.7993842592592594E-2</v>
      </c>
      <c r="AH121" s="172">
        <f>IF(km4_splits_ranks[[#This Row],[8 - 12 ]]="DNF","DNF",km4_splits_ranks[[#This Row],[8 km]]+km4_splits_ranks[[#This Row],[8 - 12 ]])</f>
        <v>4.1393449074074079E-2</v>
      </c>
      <c r="AI121" s="172">
        <f>IF(km4_splits_ranks[[#This Row],[12 - 16 ]]="DNF","DNF",km4_splits_ranks[[#This Row],[12 km]]+km4_splits_ranks[[#This Row],[12 - 16 ]])</f>
        <v>5.5313483796296303E-2</v>
      </c>
      <c r="AJ121" s="172">
        <f>IF(km4_splits_ranks[[#This Row],[16 -20 ]]="DNF","DNF",km4_splits_ranks[[#This Row],[16 km]]+km4_splits_ranks[[#This Row],[16 -20 ]])</f>
        <v>6.8995659722222227E-2</v>
      </c>
      <c r="AK121" s="172">
        <f>IF(km4_splits_ranks[[#This Row],[20 - 24 ]]="DNF","DNF",km4_splits_ranks[[#This Row],[20 km]]+km4_splits_ranks[[#This Row],[20 - 24 ]])</f>
        <v>8.3140844907407419E-2</v>
      </c>
      <c r="AL121" s="172">
        <f>IF(km4_splits_ranks[[#This Row],[24 - 28 ]]="DNF","DNF",km4_splits_ranks[[#This Row],[24 km]]+km4_splits_ranks[[#This Row],[24 - 28 ]])</f>
        <v>9.7793796296296309E-2</v>
      </c>
      <c r="AM121" s="172">
        <f>IF(km4_splits_ranks[[#This Row],[28 - 32 ]]="DNF","DNF",km4_splits_ranks[[#This Row],[28 km]]+km4_splits_ranks[[#This Row],[28 - 32 ]])</f>
        <v>0.11258155092592594</v>
      </c>
      <c r="AN121" s="172" t="str">
        <f>IF(km4_splits_ranks[[#This Row],[32 - 36 ]]="DNF","DNF",km4_splits_ranks[[#This Row],[32 km]]+km4_splits_ranks[[#This Row],[32 - 36 ]])</f>
        <v>DNF</v>
      </c>
      <c r="AO121" s="172" t="str">
        <f>IF(km4_splits_ranks[[#This Row],[36 - 40 ]]="DNF","DNF",km4_splits_ranks[[#This Row],[36 km]]+km4_splits_ranks[[#This Row],[36 - 40 ]])</f>
        <v>DNF</v>
      </c>
      <c r="AP121" s="23" t="str">
        <f>IF(km4_splits_ranks[[#This Row],[40 - 42 ]]="DNF","DNF",km4_splits_ranks[[#This Row],[40 km]]+km4_splits_ranks[[#This Row],[40 - 42 ]])</f>
        <v>DNF</v>
      </c>
      <c r="AQ121" s="48">
        <f>IF(km4_splits_ranks[[#This Row],[4 km]]="DNF","DNF",RANK(km4_splits_ranks[[#This Row],[4 km]],km4_splits_ranks[4 km],1))</f>
        <v>70</v>
      </c>
      <c r="AR121" s="173">
        <f>IF(km4_splits_ranks[[#This Row],[8 km]]="DNF","DNF",RANK(km4_splits_ranks[[#This Row],[8 km]],km4_splits_ranks[8 km],1))</f>
        <v>68</v>
      </c>
      <c r="AS121" s="173">
        <f>IF(km4_splits_ranks[[#This Row],[12 km]]="DNF","DNF",RANK(km4_splits_ranks[[#This Row],[12 km]],km4_splits_ranks[12 km],1))</f>
        <v>56</v>
      </c>
      <c r="AT121" s="173">
        <f>IF(km4_splits_ranks[[#This Row],[16 km]]="DNF","DNF",RANK(km4_splits_ranks[[#This Row],[16 km]],km4_splits_ranks[16 km],1))</f>
        <v>63</v>
      </c>
      <c r="AU121" s="173">
        <f>IF(km4_splits_ranks[[#This Row],[20 km]]="DNF","DNF",RANK(km4_splits_ranks[[#This Row],[20 km]],km4_splits_ranks[20 km],1))</f>
        <v>61</v>
      </c>
      <c r="AV121" s="173">
        <f>IF(km4_splits_ranks[[#This Row],[24 km]]="DNF","DNF",RANK(km4_splits_ranks[[#This Row],[24 km]],km4_splits_ranks[24 km],1))</f>
        <v>58</v>
      </c>
      <c r="AW121" s="173">
        <f>IF(km4_splits_ranks[[#This Row],[28 km]]="DNF","DNF",RANK(km4_splits_ranks[[#This Row],[28 km]],km4_splits_ranks[28 km],1))</f>
        <v>59</v>
      </c>
      <c r="AX121" s="173">
        <f>IF(km4_splits_ranks[[#This Row],[32 km]]="DNF","DNF",RANK(km4_splits_ranks[[#This Row],[32 km]],km4_splits_ranks[32 km],1))</f>
        <v>59</v>
      </c>
      <c r="AY121" s="173" t="str">
        <f>IF(km4_splits_ranks[[#This Row],[36 km]]="DNF","DNF",RANK(km4_splits_ranks[[#This Row],[36 km]],km4_splits_ranks[36 km],1))</f>
        <v>DNF</v>
      </c>
      <c r="AZ121" s="173" t="str">
        <f>IF(km4_splits_ranks[[#This Row],[40 km]]="DNF","DNF",RANK(km4_splits_ranks[[#This Row],[40 km]],km4_splits_ranks[40 km],1))</f>
        <v>DNF</v>
      </c>
      <c r="BA121" s="49" t="str">
        <f>IF(km4_splits_ranks[[#This Row],[42 km]]="DNF","DNF",RANK(km4_splits_ranks[[#This Row],[42 km]],km4_splits_ranks[42 km],1))</f>
        <v>DNF</v>
      </c>
    </row>
    <row r="122" spans="2:53" x14ac:dyDescent="0.2">
      <c r="B122" s="4" t="s">
        <v>498</v>
      </c>
      <c r="C122" s="1">
        <f>laps_times[[#This Row],[s.č.]]</f>
        <v>27</v>
      </c>
      <c r="D122" s="1" t="str">
        <f>laps_times[[#This Row],[jméno]]</f>
        <v>Chudožilov Michal</v>
      </c>
      <c r="E122" s="2">
        <f>laps_times[[#This Row],[roč]]</f>
        <v>1986</v>
      </c>
      <c r="F122" s="2" t="str">
        <f>laps_times[[#This Row],[kat]]</f>
        <v>M2</v>
      </c>
      <c r="G122" s="2" t="str">
        <f>laps_times[[#This Row],[poř_kat]]</f>
        <v>DNF</v>
      </c>
      <c r="H122" s="147" t="str">
        <f>IF(ISBLANK(laps_times[[#This Row],[klub]]),"-",laps_times[[#This Row],[klub]])</f>
        <v>ELI Beamlines</v>
      </c>
      <c r="I122" s="6" t="str">
        <f>laps_times[[#This Row],[celk. čas]]</f>
        <v>DNF</v>
      </c>
      <c r="J122" s="174">
        <f>SUM(laps_times[[#This Row],[1]:[6]])</f>
        <v>1.4859641203703705E-2</v>
      </c>
      <c r="K122" s="175">
        <f>SUM(laps_times[[#This Row],[7]:[12]])</f>
        <v>1.4145752314814814E-2</v>
      </c>
      <c r="L122" s="175">
        <f>SUM(laps_times[[#This Row],[13]:[18]])</f>
        <v>1.4348391203703703E-2</v>
      </c>
      <c r="M122" s="175">
        <f>SUM(laps_times[[#This Row],[19]:[24]])</f>
        <v>1.4500844907407408E-2</v>
      </c>
      <c r="N122" s="175">
        <f>SUM(laps_times[[#This Row],[25]:[30]])</f>
        <v>1.4953171296296296E-2</v>
      </c>
      <c r="O122" s="175">
        <f>SUM(laps_times[[#This Row],[31]:[36]])</f>
        <v>1.581230324074074E-2</v>
      </c>
      <c r="P122" s="175">
        <f>SUM(laps_times[[#This Row],[37]:[42]])</f>
        <v>1.6250856481481481E-2</v>
      </c>
      <c r="Q122" s="175">
        <f>SUM(laps_times[[#This Row],[43]:[48]])</f>
        <v>1.7987789351851854E-2</v>
      </c>
      <c r="R122" s="175" t="s">
        <v>498</v>
      </c>
      <c r="S122" s="175" t="s">
        <v>498</v>
      </c>
      <c r="T122" s="175" t="s">
        <v>498</v>
      </c>
      <c r="U122" s="45">
        <f>IF(km4_splits_ranks[[#This Row],[0 - 4 ]]="DNF","DNF",RANK(km4_splits_ranks[[#This Row],[0 - 4 ]],km4_splits_ranks[0 - 4 ],1))</f>
        <v>85</v>
      </c>
      <c r="V122" s="171">
        <f>IF(km4_splits_ranks[[#This Row],[4 - 8 ]]="DNF","DNF",RANK(km4_splits_ranks[[#This Row],[4 - 8 ]],km4_splits_ranks[4 - 8 ],1))</f>
        <v>80</v>
      </c>
      <c r="W122" s="171">
        <f>IF(km4_splits_ranks[[#This Row],[8 - 12 ]]="DNF","DNF",RANK(km4_splits_ranks[[#This Row],[8 - 12 ]],km4_splits_ranks[8 - 12 ],1))</f>
        <v>80</v>
      </c>
      <c r="X122" s="171">
        <f>IF(km4_splits_ranks[[#This Row],[12 - 16 ]]="DNF","DNF",RANK(km4_splits_ranks[[#This Row],[12 - 16 ]],km4_splits_ranks[12 - 16 ],1))</f>
        <v>82</v>
      </c>
      <c r="Y122" s="171">
        <f>IF(km4_splits_ranks[[#This Row],[16 -20 ]]="DNF","DNF",RANK(km4_splits_ranks[[#This Row],[16 -20 ]],km4_splits_ranks[16 -20 ],1))</f>
        <v>84</v>
      </c>
      <c r="Z122" s="171">
        <f>IF(km4_splits_ranks[[#This Row],[20 - 24 ]]="DNF","DNF",RANK(km4_splits_ranks[[#This Row],[20 - 24 ]],km4_splits_ranks[20 - 24 ],1))</f>
        <v>95</v>
      </c>
      <c r="AA122" s="171">
        <f>IF(km4_splits_ranks[[#This Row],[24 - 28 ]]="DNF","DNF",RANK(km4_splits_ranks[[#This Row],[24 - 28 ]],km4_splits_ranks[24 - 28 ],1))</f>
        <v>97</v>
      </c>
      <c r="AB122" s="171">
        <f>IF(km4_splits_ranks[[#This Row],[28 - 32 ]]="DNF","DNF",RANK(km4_splits_ranks[[#This Row],[28 - 32 ]],km4_splits_ranks[28 - 32 ],1))</f>
        <v>100</v>
      </c>
      <c r="AC122" s="171" t="str">
        <f>IF(km4_splits_ranks[[#This Row],[32 - 36 ]]="DNF","DNF",RANK(km4_splits_ranks[[#This Row],[32 - 36 ]],km4_splits_ranks[32 - 36 ],1))</f>
        <v>DNF</v>
      </c>
      <c r="AD122" s="171" t="str">
        <f>IF(km4_splits_ranks[[#This Row],[36 - 40 ]]="DNF","DNF",RANK(km4_splits_ranks[[#This Row],[36 - 40 ]],km4_splits_ranks[36 - 40 ],1))</f>
        <v>DNF</v>
      </c>
      <c r="AE122" s="47" t="str">
        <f>IF(km4_splits_ranks[[#This Row],[40 - 42 ]]="DNF","DNF",RANK(km4_splits_ranks[[#This Row],[40 - 42 ]],km4_splits_ranks[40 - 42 ],1))</f>
        <v>DNF</v>
      </c>
      <c r="AF122" s="22">
        <f>km4_splits_ranks[[#This Row],[0 - 4 ]]</f>
        <v>1.4859641203703705E-2</v>
      </c>
      <c r="AG122" s="172">
        <f>IF(km4_splits_ranks[[#This Row],[4 - 8 ]]="DNF","DNF",km4_splits_ranks[[#This Row],[4 km]]+km4_splits_ranks[[#This Row],[4 - 8 ]])</f>
        <v>2.9005393518518517E-2</v>
      </c>
      <c r="AH122" s="172">
        <f>IF(km4_splits_ranks[[#This Row],[8 - 12 ]]="DNF","DNF",km4_splits_ranks[[#This Row],[8 km]]+km4_splits_ranks[[#This Row],[8 - 12 ]])</f>
        <v>4.3353784722222219E-2</v>
      </c>
      <c r="AI122" s="172">
        <f>IF(km4_splits_ranks[[#This Row],[12 - 16 ]]="DNF","DNF",km4_splits_ranks[[#This Row],[12 km]]+km4_splits_ranks[[#This Row],[12 - 16 ]])</f>
        <v>5.7854629629629631E-2</v>
      </c>
      <c r="AJ122" s="172">
        <f>IF(km4_splits_ranks[[#This Row],[16 -20 ]]="DNF","DNF",km4_splits_ranks[[#This Row],[16 km]]+km4_splits_ranks[[#This Row],[16 -20 ]])</f>
        <v>7.2807800925925925E-2</v>
      </c>
      <c r="AK122" s="172">
        <f>IF(km4_splits_ranks[[#This Row],[20 - 24 ]]="DNF","DNF",km4_splits_ranks[[#This Row],[20 km]]+km4_splits_ranks[[#This Row],[20 - 24 ]])</f>
        <v>8.8620104166666658E-2</v>
      </c>
      <c r="AL122" s="172">
        <f>IF(km4_splits_ranks[[#This Row],[24 - 28 ]]="DNF","DNF",km4_splits_ranks[[#This Row],[24 km]]+km4_splits_ranks[[#This Row],[24 - 28 ]])</f>
        <v>0.10487096064814813</v>
      </c>
      <c r="AM122" s="172">
        <f>IF(km4_splits_ranks[[#This Row],[28 - 32 ]]="DNF","DNF",km4_splits_ranks[[#This Row],[28 km]]+km4_splits_ranks[[#This Row],[28 - 32 ]])</f>
        <v>0.12285874999999999</v>
      </c>
      <c r="AN122" s="172" t="str">
        <f>IF(km4_splits_ranks[[#This Row],[32 - 36 ]]="DNF","DNF",km4_splits_ranks[[#This Row],[32 km]]+km4_splits_ranks[[#This Row],[32 - 36 ]])</f>
        <v>DNF</v>
      </c>
      <c r="AO122" s="172" t="str">
        <f>IF(km4_splits_ranks[[#This Row],[36 - 40 ]]="DNF","DNF",km4_splits_ranks[[#This Row],[36 km]]+km4_splits_ranks[[#This Row],[36 - 40 ]])</f>
        <v>DNF</v>
      </c>
      <c r="AP122" s="23" t="str">
        <f>IF(km4_splits_ranks[[#This Row],[40 - 42 ]]="DNF","DNF",km4_splits_ranks[[#This Row],[40 km]]+km4_splits_ranks[[#This Row],[40 - 42 ]])</f>
        <v>DNF</v>
      </c>
      <c r="AQ122" s="48">
        <f>IF(km4_splits_ranks[[#This Row],[4 km]]="DNF","DNF",RANK(km4_splits_ranks[[#This Row],[4 km]],km4_splits_ranks[4 km],1))</f>
        <v>85</v>
      </c>
      <c r="AR122" s="173">
        <f>IF(km4_splits_ranks[[#This Row],[8 km]]="DNF","DNF",RANK(km4_splits_ranks[[#This Row],[8 km]],km4_splits_ranks[8 km],1))</f>
        <v>82</v>
      </c>
      <c r="AS122" s="173">
        <f>IF(km4_splits_ranks[[#This Row],[12 km]]="DNF","DNF",RANK(km4_splits_ranks[[#This Row],[12 km]],km4_splits_ranks[12 km],1))</f>
        <v>83</v>
      </c>
      <c r="AT122" s="173">
        <f>IF(km4_splits_ranks[[#This Row],[16 km]]="DNF","DNF",RANK(km4_splits_ranks[[#This Row],[16 km]],km4_splits_ranks[16 km],1))</f>
        <v>83</v>
      </c>
      <c r="AU122" s="173">
        <f>IF(km4_splits_ranks[[#This Row],[20 km]]="DNF","DNF",RANK(km4_splits_ranks[[#This Row],[20 km]],km4_splits_ranks[20 km],1))</f>
        <v>83</v>
      </c>
      <c r="AV122" s="173">
        <f>IF(km4_splits_ranks[[#This Row],[24 km]]="DNF","DNF",RANK(km4_splits_ranks[[#This Row],[24 km]],km4_splits_ranks[24 km],1))</f>
        <v>84</v>
      </c>
      <c r="AW122" s="173">
        <f>IF(km4_splits_ranks[[#This Row],[28 km]]="DNF","DNF",RANK(km4_splits_ranks[[#This Row],[28 km]],km4_splits_ranks[28 km],1))</f>
        <v>86</v>
      </c>
      <c r="AX122" s="173">
        <f>IF(km4_splits_ranks[[#This Row],[32 km]]="DNF","DNF",RANK(km4_splits_ranks[[#This Row],[32 km]],km4_splits_ranks[32 km],1))</f>
        <v>89</v>
      </c>
      <c r="AY122" s="173" t="str">
        <f>IF(km4_splits_ranks[[#This Row],[36 km]]="DNF","DNF",RANK(km4_splits_ranks[[#This Row],[36 km]],km4_splits_ranks[36 km],1))</f>
        <v>DNF</v>
      </c>
      <c r="AZ122" s="173" t="str">
        <f>IF(km4_splits_ranks[[#This Row],[40 km]]="DNF","DNF",RANK(km4_splits_ranks[[#This Row],[40 km]],km4_splits_ranks[40 km],1))</f>
        <v>DNF</v>
      </c>
      <c r="BA122" s="49" t="str">
        <f>IF(km4_splits_ranks[[#This Row],[42 km]]="DNF","DNF",RANK(km4_splits_ranks[[#This Row],[42 km]],km4_splits_ranks[42 km],1))</f>
        <v>DNF</v>
      </c>
    </row>
    <row r="123" spans="2:53" x14ac:dyDescent="0.2">
      <c r="B123" s="4" t="s">
        <v>498</v>
      </c>
      <c r="C123" s="1">
        <f>laps_times[[#This Row],[s.č.]]</f>
        <v>127</v>
      </c>
      <c r="D123" s="1" t="str">
        <f>laps_times[[#This Row],[jméno]]</f>
        <v>Běhounek Rostislav</v>
      </c>
      <c r="E123" s="2">
        <f>laps_times[[#This Row],[roč]]</f>
        <v>1962</v>
      </c>
      <c r="F123" s="2" t="str">
        <f>laps_times[[#This Row],[kat]]</f>
        <v>M4</v>
      </c>
      <c r="G123" s="2" t="str">
        <f>laps_times[[#This Row],[poř_kat]]</f>
        <v>DNF</v>
      </c>
      <c r="H123" s="147" t="str">
        <f>IF(ISBLANK(laps_times[[#This Row],[klub]]),"-",laps_times[[#This Row],[klub]])</f>
        <v>Tragéd Team</v>
      </c>
      <c r="I123" s="6" t="str">
        <f>laps_times[[#This Row],[celk. čas]]</f>
        <v>DNF</v>
      </c>
      <c r="J123" s="174">
        <f>SUM(laps_times[[#This Row],[1]:[6]])</f>
        <v>1.8623599537037034E-2</v>
      </c>
      <c r="K123" s="175">
        <f>SUM(laps_times[[#This Row],[7]:[12]])</f>
        <v>1.8010416666666668E-2</v>
      </c>
      <c r="L123" s="175">
        <f>SUM(laps_times[[#This Row],[13]:[18]])</f>
        <v>1.8446863425925927E-2</v>
      </c>
      <c r="M123" s="175">
        <f>SUM(laps_times[[#This Row],[19]:[24]])</f>
        <v>1.9051041666666664E-2</v>
      </c>
      <c r="N123" s="175">
        <f>SUM(laps_times[[#This Row],[25]:[30]])</f>
        <v>2.0140324074074074E-2</v>
      </c>
      <c r="O123" s="175">
        <f>SUM(laps_times[[#This Row],[31]:[36]])</f>
        <v>2.6008541666666666E-2</v>
      </c>
      <c r="P123" s="175">
        <f>SUM(laps_times[[#This Row],[37]:[42]])</f>
        <v>3.6657060185185182E-3</v>
      </c>
      <c r="Q123" s="175" t="s">
        <v>498</v>
      </c>
      <c r="R123" s="175" t="s">
        <v>498</v>
      </c>
      <c r="S123" s="175" t="s">
        <v>498</v>
      </c>
      <c r="T123" s="175" t="s">
        <v>498</v>
      </c>
      <c r="U123" s="45">
        <f>IF(km4_splits_ranks[[#This Row],[0 - 4 ]]="DNF","DNF",RANK(km4_splits_ranks[[#This Row],[0 - 4 ]],km4_splits_ranks[0 - 4 ],1))</f>
        <v>118</v>
      </c>
      <c r="V123" s="171">
        <f>IF(km4_splits_ranks[[#This Row],[4 - 8 ]]="DNF","DNF",RANK(km4_splits_ranks[[#This Row],[4 - 8 ]],km4_splits_ranks[4 - 8 ],1))</f>
        <v>118</v>
      </c>
      <c r="W123" s="171">
        <f>IF(km4_splits_ranks[[#This Row],[8 - 12 ]]="DNF","DNF",RANK(km4_splits_ranks[[#This Row],[8 - 12 ]],km4_splits_ranks[8 - 12 ],1))</f>
        <v>118</v>
      </c>
      <c r="X123" s="171">
        <f>IF(km4_splits_ranks[[#This Row],[12 - 16 ]]="DNF","DNF",RANK(km4_splits_ranks[[#This Row],[12 - 16 ]],km4_splits_ranks[12 - 16 ],1))</f>
        <v>117</v>
      </c>
      <c r="Y123" s="171">
        <f>IF(km4_splits_ranks[[#This Row],[16 -20 ]]="DNF","DNF",RANK(km4_splits_ranks[[#This Row],[16 -20 ]],km4_splits_ranks[16 -20 ],1))</f>
        <v>117</v>
      </c>
      <c r="Z123" s="171">
        <f>IF(km4_splits_ranks[[#This Row],[20 - 24 ]]="DNF","DNF",RANK(km4_splits_ranks[[#This Row],[20 - 24 ]],km4_splits_ranks[20 - 24 ],1))</f>
        <v>118</v>
      </c>
      <c r="AA123" s="171">
        <f>IF(km4_splits_ranks[[#This Row],[24 - 28 ]]="DNF","DNF",RANK(km4_splits_ranks[[#This Row],[24 - 28 ]],km4_splits_ranks[24 - 28 ],1))</f>
        <v>1</v>
      </c>
      <c r="AB123" s="171" t="str">
        <f>IF(km4_splits_ranks[[#This Row],[28 - 32 ]]="DNF","DNF",RANK(km4_splits_ranks[[#This Row],[28 - 32 ]],km4_splits_ranks[28 - 32 ],1))</f>
        <v>DNF</v>
      </c>
      <c r="AC123" s="171" t="str">
        <f>IF(km4_splits_ranks[[#This Row],[32 - 36 ]]="DNF","DNF",RANK(km4_splits_ranks[[#This Row],[32 - 36 ]],km4_splits_ranks[32 - 36 ],1))</f>
        <v>DNF</v>
      </c>
      <c r="AD123" s="171" t="str">
        <f>IF(km4_splits_ranks[[#This Row],[36 - 40 ]]="DNF","DNF",RANK(km4_splits_ranks[[#This Row],[36 - 40 ]],km4_splits_ranks[36 - 40 ],1))</f>
        <v>DNF</v>
      </c>
      <c r="AE123" s="47" t="str">
        <f>IF(km4_splits_ranks[[#This Row],[40 - 42 ]]="DNF","DNF",RANK(km4_splits_ranks[[#This Row],[40 - 42 ]],km4_splits_ranks[40 - 42 ],1))</f>
        <v>DNF</v>
      </c>
      <c r="AF123" s="22">
        <f>km4_splits_ranks[[#This Row],[0 - 4 ]]</f>
        <v>1.8623599537037034E-2</v>
      </c>
      <c r="AG123" s="172">
        <f>IF(km4_splits_ranks[[#This Row],[4 - 8 ]]="DNF","DNF",km4_splits_ranks[[#This Row],[4 km]]+km4_splits_ranks[[#This Row],[4 - 8 ]])</f>
        <v>3.6634016203703698E-2</v>
      </c>
      <c r="AH123" s="172">
        <f>IF(km4_splits_ranks[[#This Row],[8 - 12 ]]="DNF","DNF",km4_splits_ranks[[#This Row],[8 km]]+km4_splits_ranks[[#This Row],[8 - 12 ]])</f>
        <v>5.5080879629629625E-2</v>
      </c>
      <c r="AI123" s="172">
        <f>IF(km4_splits_ranks[[#This Row],[12 - 16 ]]="DNF","DNF",km4_splits_ranks[[#This Row],[12 km]]+km4_splits_ranks[[#This Row],[12 - 16 ]])</f>
        <v>7.4131921296296283E-2</v>
      </c>
      <c r="AJ123" s="172">
        <f>IF(km4_splits_ranks[[#This Row],[16 -20 ]]="DNF","DNF",km4_splits_ranks[[#This Row],[16 km]]+km4_splits_ranks[[#This Row],[16 -20 ]])</f>
        <v>9.427224537037035E-2</v>
      </c>
      <c r="AK123" s="172">
        <f>IF(km4_splits_ranks[[#This Row],[20 - 24 ]]="DNF","DNF",km4_splits_ranks[[#This Row],[20 km]]+km4_splits_ranks[[#This Row],[20 - 24 ]])</f>
        <v>0.12028078703703701</v>
      </c>
      <c r="AL123" s="172">
        <f>IF(km4_splits_ranks[[#This Row],[24 - 28 ]]="DNF","DNF",km4_splits_ranks[[#This Row],[24 km]]+km4_splits_ranks[[#This Row],[24 - 28 ]])</f>
        <v>0.12394649305555554</v>
      </c>
      <c r="AM123" s="172" t="str">
        <f>IF(km4_splits_ranks[[#This Row],[28 - 32 ]]="DNF","DNF",km4_splits_ranks[[#This Row],[28 km]]+km4_splits_ranks[[#This Row],[28 - 32 ]])</f>
        <v>DNF</v>
      </c>
      <c r="AN123" s="172" t="str">
        <f>IF(km4_splits_ranks[[#This Row],[32 - 36 ]]="DNF","DNF",km4_splits_ranks[[#This Row],[32 km]]+km4_splits_ranks[[#This Row],[32 - 36 ]])</f>
        <v>DNF</v>
      </c>
      <c r="AO123" s="172" t="str">
        <f>IF(km4_splits_ranks[[#This Row],[36 - 40 ]]="DNF","DNF",km4_splits_ranks[[#This Row],[36 km]]+km4_splits_ranks[[#This Row],[36 - 40 ]])</f>
        <v>DNF</v>
      </c>
      <c r="AP123" s="23" t="str">
        <f>IF(km4_splits_ranks[[#This Row],[40 - 42 ]]="DNF","DNF",km4_splits_ranks[[#This Row],[40 km]]+km4_splits_ranks[[#This Row],[40 - 42 ]])</f>
        <v>DNF</v>
      </c>
      <c r="AQ123" s="48">
        <f>IF(km4_splits_ranks[[#This Row],[4 km]]="DNF","DNF",RANK(km4_splits_ranks[[#This Row],[4 km]],km4_splits_ranks[4 km],1))</f>
        <v>118</v>
      </c>
      <c r="AR123" s="173">
        <f>IF(km4_splits_ranks[[#This Row],[8 km]]="DNF","DNF",RANK(km4_splits_ranks[[#This Row],[8 km]],km4_splits_ranks[8 km],1))</f>
        <v>118</v>
      </c>
      <c r="AS123" s="173">
        <f>IF(km4_splits_ranks[[#This Row],[12 km]]="DNF","DNF",RANK(km4_splits_ranks[[#This Row],[12 km]],km4_splits_ranks[12 km],1))</f>
        <v>118</v>
      </c>
      <c r="AT123" s="173">
        <f>IF(km4_splits_ranks[[#This Row],[16 km]]="DNF","DNF",RANK(km4_splits_ranks[[#This Row],[16 km]],km4_splits_ranks[16 km],1))</f>
        <v>118</v>
      </c>
      <c r="AU123" s="173">
        <f>IF(km4_splits_ranks[[#This Row],[20 km]]="DNF","DNF",RANK(km4_splits_ranks[[#This Row],[20 km]],km4_splits_ranks[20 km],1))</f>
        <v>118</v>
      </c>
      <c r="AV123" s="173">
        <f>IF(km4_splits_ranks[[#This Row],[24 km]]="DNF","DNF",RANK(km4_splits_ranks[[#This Row],[24 km]],km4_splits_ranks[24 km],1))</f>
        <v>118</v>
      </c>
      <c r="AW123" s="173">
        <f>IF(km4_splits_ranks[[#This Row],[28 km]]="DNF","DNF",RANK(km4_splits_ranks[[#This Row],[28 km]],km4_splits_ranks[28 km],1))</f>
        <v>115</v>
      </c>
      <c r="AX123" s="173" t="str">
        <f>IF(km4_splits_ranks[[#This Row],[32 km]]="DNF","DNF",RANK(km4_splits_ranks[[#This Row],[32 km]],km4_splits_ranks[32 km],1))</f>
        <v>DNF</v>
      </c>
      <c r="AY123" s="173" t="str">
        <f>IF(km4_splits_ranks[[#This Row],[36 km]]="DNF","DNF",RANK(km4_splits_ranks[[#This Row],[36 km]],km4_splits_ranks[36 km],1))</f>
        <v>DNF</v>
      </c>
      <c r="AZ123" s="173" t="str">
        <f>IF(km4_splits_ranks[[#This Row],[40 km]]="DNF","DNF",RANK(km4_splits_ranks[[#This Row],[40 km]],km4_splits_ranks[40 km],1))</f>
        <v>DNF</v>
      </c>
      <c r="BA123" s="49" t="str">
        <f>IF(km4_splits_ranks[[#This Row],[42 km]]="DNF","DNF",RANK(km4_splits_ranks[[#This Row],[42 km]],km4_splits_ranks[42 km],1))</f>
        <v>DNF</v>
      </c>
    </row>
    <row r="124" spans="2:53" x14ac:dyDescent="0.2"/>
    <row r="125" spans="2:53" x14ac:dyDescent="0.2">
      <c r="B125" s="1">
        <v>0</v>
      </c>
      <c r="C125" s="1">
        <v>999</v>
      </c>
      <c r="D125" s="1" t="s">
        <v>197</v>
      </c>
      <c r="J125" s="57">
        <v>9.7685185185185201E-3</v>
      </c>
      <c r="K125" s="57">
        <v>9.6238425925925936E-3</v>
      </c>
      <c r="L125" s="57">
        <v>9.5995370370370384E-3</v>
      </c>
      <c r="M125" s="57">
        <v>9.6828703703703695E-3</v>
      </c>
      <c r="N125" s="57">
        <v>9.7268518518518528E-3</v>
      </c>
      <c r="O125" s="57">
        <v>9.7881944444444431E-3</v>
      </c>
      <c r="P125" s="57">
        <v>9.9421296296296306E-3</v>
      </c>
      <c r="Q125" s="57">
        <v>1.0121527777777778E-2</v>
      </c>
      <c r="R125" s="57">
        <v>1.0101851851851851E-2</v>
      </c>
      <c r="S125" s="57">
        <v>1.0159722222222221E-2</v>
      </c>
      <c r="T125" s="57">
        <v>5.0856481481481482E-3</v>
      </c>
      <c r="AF125" s="59">
        <f>J125</f>
        <v>9.7685185185185201E-3</v>
      </c>
      <c r="AG125" s="59">
        <f t="shared" ref="AG125:AP125" si="0">AF125+K125</f>
        <v>1.9392361111111114E-2</v>
      </c>
      <c r="AH125" s="59">
        <f t="shared" si="0"/>
        <v>2.8991898148148152E-2</v>
      </c>
      <c r="AI125" s="59">
        <f t="shared" si="0"/>
        <v>3.8674768518518518E-2</v>
      </c>
      <c r="AJ125" s="59">
        <f t="shared" si="0"/>
        <v>4.8401620370370373E-2</v>
      </c>
      <c r="AK125" s="59">
        <f t="shared" si="0"/>
        <v>5.8189814814814819E-2</v>
      </c>
      <c r="AL125" s="59">
        <f t="shared" si="0"/>
        <v>6.8131944444444453E-2</v>
      </c>
      <c r="AM125" s="59">
        <f t="shared" si="0"/>
        <v>7.8253472222222231E-2</v>
      </c>
      <c r="AN125" s="59">
        <f t="shared" si="0"/>
        <v>8.8355324074074079E-2</v>
      </c>
      <c r="AO125" s="59">
        <f t="shared" si="0"/>
        <v>9.8515046296296302E-2</v>
      </c>
      <c r="AP125" s="59">
        <f t="shared" si="0"/>
        <v>0.10360069444444445</v>
      </c>
    </row>
    <row r="126" spans="2:53" x14ac:dyDescent="0.2"/>
  </sheetData>
  <sheetProtection password="C7B2" sheet="1" objects="1" scenarios="1"/>
  <hyperlinks>
    <hyperlink ref="H2" location="index!A1" display="zpět na OBSAH"/>
  </hyperlinks>
  <pageMargins left="0" right="0" top="0" bottom="0" header="0" footer="0"/>
  <pageSetup paperSize="9" scale="46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8"/>
  <sheetViews>
    <sheetView showGridLines="0" showRowColHeaders="0" workbookViewId="0">
      <pane ySplit="4" topLeftCell="A5" activePane="bottomLeft" state="frozen"/>
      <selection pane="bottomLeft" activeCell="B3" sqref="B3:E3"/>
    </sheetView>
  </sheetViews>
  <sheetFormatPr defaultColWidth="0" defaultRowHeight="12.75" zeroHeight="1" x14ac:dyDescent="0.25"/>
  <cols>
    <col min="1" max="1" width="3.7109375" style="37" customWidth="1"/>
    <col min="2" max="2" width="9.7109375" style="39" customWidth="1"/>
    <col min="3" max="4" width="8.42578125" style="37" customWidth="1"/>
    <col min="5" max="5" width="9.140625" style="37" customWidth="1"/>
    <col min="6" max="6" width="8.28515625" style="37" customWidth="1"/>
    <col min="7" max="7" width="9.28515625" style="37" bestFit="1" customWidth="1"/>
    <col min="8" max="8" width="9.7109375" style="37" bestFit="1" customWidth="1"/>
    <col min="9" max="10" width="9.140625" style="37" customWidth="1"/>
    <col min="11" max="13" width="9.7109375" style="37" bestFit="1" customWidth="1"/>
    <col min="14" max="14" width="9.140625" style="37" customWidth="1"/>
    <col min="15" max="15" width="9.7109375" style="37" customWidth="1"/>
    <col min="16" max="16" width="3.7109375" style="37" customWidth="1"/>
    <col min="17" max="18" width="9.140625" style="37" customWidth="1"/>
    <col min="19" max="19" width="1.7109375" style="37" customWidth="1"/>
    <col min="20" max="20" width="23.5703125" style="85" hidden="1" customWidth="1"/>
    <col min="21" max="16384" width="9.140625" style="37" hidden="1"/>
  </cols>
  <sheetData>
    <row r="1" spans="1:20" ht="6" customHeight="1" x14ac:dyDescent="0.25"/>
    <row r="2" spans="1:20" ht="13.5" thickBot="1" x14ac:dyDescent="0.3">
      <c r="B2" s="114" t="s">
        <v>260</v>
      </c>
    </row>
    <row r="3" spans="1:20" ht="17.25" thickTop="1" thickBot="1" x14ac:dyDescent="0.3">
      <c r="B3" s="157" t="s">
        <v>193</v>
      </c>
      <c r="C3" s="158"/>
      <c r="D3" s="158"/>
      <c r="E3" s="159"/>
      <c r="F3" s="86" t="str">
        <f>IF(OR(B3="tady vyber jméno",B3="rekord"),"-",VALUE(LEFT(RIGHT(B3,LEN(B3)-SEARCH("(",B3)),LEN(RIGHT(B3,LEN(B3)-SEARCH("(",B3)))-1)))</f>
        <v>-</v>
      </c>
      <c r="G3" s="86"/>
      <c r="H3" s="75" t="s">
        <v>191</v>
      </c>
      <c r="I3" s="88" t="str">
        <f>IF(ISERROR(VLOOKUP(F3,'4km_splits'!C:F,4,0)),"-",VLOOKUP(F3,'4km_splits'!C:F,4,0))</f>
        <v>-</v>
      </c>
      <c r="J3" s="52" t="s">
        <v>174</v>
      </c>
      <c r="K3" s="51" t="str">
        <f>IF(ISERROR(VLOOKUP(F3,'4km_splits'!C:H,3,0)),"-",IF(VLOOKUP(F3,'4km_splits'!C:H,3,0)=0,"-",VLOOKUP(F3,'4km_splits'!C:H,3,0)))</f>
        <v>-</v>
      </c>
      <c r="L3" s="53"/>
      <c r="M3" s="53"/>
      <c r="N3" s="53"/>
      <c r="O3" s="54" t="str">
        <f>IF(ISERROR(VLOOKUP(F3,'4km_splits'!C:H,6,0)),"-",IF(VLOOKUP(F3,'4km_splits'!C:H,6,0)=0,"-",VLOOKUP(F3,'4km_splits'!C:H,6,0)))</f>
        <v>-</v>
      </c>
      <c r="Q3" s="170" t="s">
        <v>222</v>
      </c>
      <c r="R3" s="170"/>
      <c r="T3" s="84"/>
    </row>
    <row r="4" spans="1:20" s="76" customFormat="1" ht="24" customHeight="1" thickTop="1" x14ac:dyDescent="0.25">
      <c r="B4" s="156" t="s">
        <v>190</v>
      </c>
      <c r="C4" s="156"/>
      <c r="D4" s="81" t="str">
        <f>IF(F3="-","-",CONCATENATE(SUMIF('4km_splits'!C:C,F3,'4km_splits'!B:B),".  celkově"))</f>
        <v>-</v>
      </c>
      <c r="F4" s="79"/>
      <c r="G4" s="77"/>
      <c r="H4" s="161" t="str">
        <f>CONCATENATE((SUMIF('4km_splits'!C:C,F3,'4km_splits'!G:G)),".  z  ",COUNTIF('4km_splits'!F:F,I3),"  v kategorii ",I3)</f>
        <v>0.  z  0  v kategorii -</v>
      </c>
      <c r="I4" s="161"/>
      <c r="J4" s="161"/>
      <c r="N4" s="113" t="s">
        <v>192</v>
      </c>
      <c r="O4" s="78">
        <f>SUMIF('4km_splits'!C:C,F3,'4km_splits'!I:I)</f>
        <v>0</v>
      </c>
      <c r="T4" s="84" t="s">
        <v>193</v>
      </c>
    </row>
    <row r="5" spans="1:20" x14ac:dyDescent="0.25">
      <c r="L5" s="39"/>
      <c r="T5" s="85" t="s">
        <v>453</v>
      </c>
    </row>
    <row r="6" spans="1:20" s="38" customFormat="1" x14ac:dyDescent="0.25">
      <c r="B6" s="55" t="s">
        <v>199</v>
      </c>
      <c r="C6" s="115" t="s">
        <v>209</v>
      </c>
      <c r="D6" s="37"/>
      <c r="E6" s="92"/>
      <c r="F6" s="92"/>
      <c r="G6" s="92"/>
      <c r="H6" s="92"/>
      <c r="I6" s="92"/>
      <c r="J6" s="92"/>
      <c r="K6" s="92"/>
      <c r="L6" s="92"/>
      <c r="M6" s="92"/>
      <c r="N6" s="92"/>
      <c r="O6" s="56" t="s">
        <v>203</v>
      </c>
      <c r="P6" s="37"/>
      <c r="Q6" s="37"/>
      <c r="R6" s="37"/>
      <c r="S6" s="37"/>
      <c r="T6" s="85" t="s">
        <v>469</v>
      </c>
    </row>
    <row r="7" spans="1:20" s="38" customFormat="1" ht="12.75" customHeight="1" x14ac:dyDescent="0.25">
      <c r="B7" s="101" t="s">
        <v>175</v>
      </c>
      <c r="C7" s="87" t="s">
        <v>47</v>
      </c>
      <c r="D7" s="83"/>
      <c r="E7" s="105" t="s">
        <v>151</v>
      </c>
      <c r="F7" s="105" t="s">
        <v>152</v>
      </c>
      <c r="G7" s="105" t="s">
        <v>153</v>
      </c>
      <c r="H7" s="105" t="s">
        <v>154</v>
      </c>
      <c r="I7" s="105" t="s">
        <v>155</v>
      </c>
      <c r="J7" s="105" t="s">
        <v>156</v>
      </c>
      <c r="K7" s="105" t="s">
        <v>157</v>
      </c>
      <c r="L7" s="105" t="s">
        <v>158</v>
      </c>
      <c r="M7" s="105" t="s">
        <v>159</v>
      </c>
      <c r="N7" s="105" t="s">
        <v>160</v>
      </c>
      <c r="O7" s="105" t="s">
        <v>161</v>
      </c>
      <c r="P7" s="37"/>
      <c r="Q7" s="37"/>
      <c r="R7" s="37"/>
      <c r="S7" s="37"/>
      <c r="T7" s="89" t="s">
        <v>471</v>
      </c>
    </row>
    <row r="8" spans="1:20" s="38" customFormat="1" x14ac:dyDescent="0.25">
      <c r="B8" s="43" t="str">
        <f>IF($F$3="-","-",IF(VLOOKUP($F$3,'4km_splits'!C:G,5,0)="DNF","-",(IF(B9=1,0,B9-1))))</f>
        <v>-</v>
      </c>
      <c r="C8" s="42" t="str">
        <f>IF(ISERROR(VLOOKUP(B8,'4km_splits'!B:D,3,0)),"-",VLOOKUP(B8,'4km_splits'!B:D,3,0))</f>
        <v>-</v>
      </c>
      <c r="D8" s="37"/>
      <c r="E8" s="93" t="str">
        <f>IF(SUMIF('4km_splits'!$B:$B,$B8,'4km_splits'!J:J)-E9&gt;0,TEXT(SUMIF('4km_splits'!$B:$B,$B8,'4km_splits'!J:J)-E9,"+ mm:ss"),TEXT(ABS(SUMIF('4km_splits'!$B:$B,$B8,'4km_splits'!J:J)-E9),"- mm:ss"))</f>
        <v>- 00:00</v>
      </c>
      <c r="F8" s="93" t="str">
        <f>IF(SUMIF('4km_splits'!$B:$B,$B8,'4km_splits'!K:K)-F9&gt;0,TEXT(SUMIF('4km_splits'!$B:$B,$B8,'4km_splits'!K:K)-F9,"+ mm:ss"),TEXT(ABS(SUMIF('4km_splits'!$B:$B,$B8,'4km_splits'!K:K)-F9),"- mm:ss"))</f>
        <v>- 00:00</v>
      </c>
      <c r="G8" s="93" t="str">
        <f>IF(SUMIF('4km_splits'!$B:$B,$B8,'4km_splits'!L:L)-G9&gt;0,TEXT(SUMIF('4km_splits'!$B:$B,$B8,'4km_splits'!L:L)-G9,"+ mm:ss"),TEXT(ABS(SUMIF('4km_splits'!$B:$B,$B8,'4km_splits'!L:L)-G9),"- mm:ss"))</f>
        <v>- 00:00</v>
      </c>
      <c r="H8" s="93" t="str">
        <f>IF(SUMIF('4km_splits'!$B:$B,$B8,'4km_splits'!M:M)-H9&gt;0,TEXT(SUMIF('4km_splits'!$B:$B,$B8,'4km_splits'!M:M)-H9,"+ mm:ss"),TEXT(ABS(SUMIF('4km_splits'!$B:$B,$B8,'4km_splits'!M:M)-H9),"- mm:ss"))</f>
        <v>- 00:00</v>
      </c>
      <c r="I8" s="93" t="str">
        <f>IF(SUMIF('4km_splits'!$B:$B,$B8,'4km_splits'!N:N)-I9&gt;0,TEXT(SUMIF('4km_splits'!$B:$B,$B8,'4km_splits'!N:N)-I9,"+ mm:ss"),TEXT(ABS(SUMIF('4km_splits'!$B:$B,$B8,'4km_splits'!N:N)-I9),"- mm:ss"))</f>
        <v>- 00:00</v>
      </c>
      <c r="J8" s="93" t="str">
        <f>IF(SUMIF('4km_splits'!$B:$B,$B8,'4km_splits'!O:O)-J9&gt;0,TEXT(SUMIF('4km_splits'!$B:$B,$B8,'4km_splits'!O:O)-J9,"+ mm:ss"),TEXT(ABS(SUMIF('4km_splits'!$B:$B,$B8,'4km_splits'!O:O)-J9),"- mm:ss"))</f>
        <v>- 00:00</v>
      </c>
      <c r="K8" s="93" t="str">
        <f>IF(SUMIF('4km_splits'!$B:$B,$B8,'4km_splits'!P:P)-K9&gt;0,TEXT(SUMIF('4km_splits'!$B:$B,$B8,'4km_splits'!P:P)-K9,"+ mm:ss"),TEXT(ABS(SUMIF('4km_splits'!$B:$B,$B8,'4km_splits'!P:P)-K9),"- mm:ss"))</f>
        <v>- 00:00</v>
      </c>
      <c r="L8" s="93" t="str">
        <f>IF(SUMIF('4km_splits'!$B:$B,$B8,'4km_splits'!Q:Q)-L9&gt;0,TEXT(SUMIF('4km_splits'!$B:$B,$B8,'4km_splits'!Q:Q)-L9,"+ mm:ss"),TEXT(ABS(SUMIF('4km_splits'!$B:$B,$B8,'4km_splits'!Q:Q)-L9),"- mm:ss"))</f>
        <v>- 00:00</v>
      </c>
      <c r="M8" s="93" t="str">
        <f>IF(SUMIF('4km_splits'!$B:$B,$B8,'4km_splits'!R:R)-M9&gt;0,TEXT(SUMIF('4km_splits'!$B:$B,$B8,'4km_splits'!R:R)-M9,"+ mm:ss"),TEXT(ABS(SUMIF('4km_splits'!$B:$B,$B8,'4km_splits'!R:R)-M9),"- mm:ss"))</f>
        <v>- 00:00</v>
      </c>
      <c r="N8" s="93" t="str">
        <f>IF(SUMIF('4km_splits'!$B:$B,$B8,'4km_splits'!S:S)-N9&gt;0,TEXT(SUMIF('4km_splits'!$B:$B,$B8,'4km_splits'!S:S)-N9,"+ mm:ss"),TEXT(ABS(SUMIF('4km_splits'!$B:$B,$B8,'4km_splits'!S:S)-N9),"- mm:ss"))</f>
        <v>- 00:00</v>
      </c>
      <c r="O8" s="93" t="str">
        <f>IF(SUMIF('4km_splits'!$B:$B,$B8,'4km_splits'!T:T)-O9&gt;0,TEXT(SUMIF('4km_splits'!$B:$B,$B8,'4km_splits'!T:T)-O9,"+ mm:ss"),TEXT(ABS(SUMIF('4km_splits'!$B:$B,$B8,'4km_splits'!T:T)-O9),"- mm:ss"))</f>
        <v>- 00:00</v>
      </c>
      <c r="P8" s="37"/>
      <c r="Q8" s="37"/>
      <c r="R8" s="37"/>
      <c r="S8" s="37"/>
      <c r="T8" s="85" t="s">
        <v>481</v>
      </c>
    </row>
    <row r="9" spans="1:20" s="38" customFormat="1" x14ac:dyDescent="0.25">
      <c r="B9" s="71" t="str">
        <f>IF($F$3="-","-",IF(VLOOKUP($F$3,'4km_splits'!C:G,5,0)="DNF","-",SUMIF('4km_splits'!C:C,$F$3,'4km_splits'!B:B)))</f>
        <v>-</v>
      </c>
      <c r="C9" s="72" t="str">
        <f>IF(ISERROR(VLOOKUP(B9,'4km_splits'!B:D,3,0)),"-",VLOOKUP(B9,'4km_splits'!B:D,3,0))</f>
        <v>-</v>
      </c>
      <c r="D9" s="94"/>
      <c r="E9" s="95">
        <f>SUMIF('4km_splits'!$B:$B,$B9,'4km_splits'!J:J)</f>
        <v>0</v>
      </c>
      <c r="F9" s="95">
        <f>SUMIF('4km_splits'!$B:$B,$B9,'4km_splits'!K:K)</f>
        <v>0</v>
      </c>
      <c r="G9" s="95">
        <f>SUMIF('4km_splits'!$B:$B,$B9,'4km_splits'!L:L)</f>
        <v>0</v>
      </c>
      <c r="H9" s="95">
        <f>SUMIF('4km_splits'!$B:$B,$B9,'4km_splits'!M:M)</f>
        <v>0</v>
      </c>
      <c r="I9" s="95">
        <f>SUMIF('4km_splits'!$B:$B,$B9,'4km_splits'!N:N)</f>
        <v>0</v>
      </c>
      <c r="J9" s="95">
        <f>SUMIF('4km_splits'!$B:$B,$B9,'4km_splits'!O:O)</f>
        <v>0</v>
      </c>
      <c r="K9" s="95">
        <f>SUMIF('4km_splits'!$B:$B,$B9,'4km_splits'!P:P)</f>
        <v>0</v>
      </c>
      <c r="L9" s="95">
        <f>SUMIF('4km_splits'!$B:$B,$B9,'4km_splits'!Q:Q)</f>
        <v>0</v>
      </c>
      <c r="M9" s="95">
        <f>SUMIF('4km_splits'!$B:$B,$B9,'4km_splits'!R:R)</f>
        <v>0</v>
      </c>
      <c r="N9" s="95">
        <f>SUMIF('4km_splits'!$B:$B,$B9,'4km_splits'!S:S)</f>
        <v>0</v>
      </c>
      <c r="O9" s="95">
        <f>SUMIF('4km_splits'!$B:$B,$B9,'4km_splits'!T:T)</f>
        <v>0</v>
      </c>
      <c r="P9" s="37"/>
      <c r="Q9" s="50"/>
      <c r="R9" s="37"/>
      <c r="S9" s="37"/>
      <c r="T9" s="85" t="s">
        <v>422</v>
      </c>
    </row>
    <row r="10" spans="1:20" s="38" customFormat="1" x14ac:dyDescent="0.25">
      <c r="B10" s="43" t="str">
        <f>IF($F$3="-","-",IF(VLOOKUP($F$3,'4km_splits'!C:G,5,0)="DNF","-",B9+1))</f>
        <v>-</v>
      </c>
      <c r="C10" s="42" t="str">
        <f>IF(ISERROR(VLOOKUP(B10,'4km_splits'!B:D,3,0)),"-",VLOOKUP(B10,'4km_splits'!B:D,3,0))</f>
        <v>-</v>
      </c>
      <c r="D10" s="37"/>
      <c r="E10" s="93" t="str">
        <f>IF(SUMIF('4km_splits'!$B:$B,$B10,'4km_splits'!J:J)-E9&gt;0,TEXT(SUMIF('4km_splits'!$B:$B,$B10,'4km_splits'!J:J)-E9,"+ mm:ss"),TEXT(ABS(SUMIF('4km_splits'!$B:$B,$B10,'4km_splits'!J:J)-E9),"- mm:ss"))</f>
        <v>- 00:00</v>
      </c>
      <c r="F10" s="93" t="str">
        <f>IF(SUMIF('4km_splits'!$B:$B,$B10,'4km_splits'!K:K)-F9&gt;0,TEXT(SUMIF('4km_splits'!$B:$B,$B10,'4km_splits'!K:K)-F9,"+ mm:ss"),TEXT(ABS(SUMIF('4km_splits'!$B:$B,$B10,'4km_splits'!K:K)-F9),"- mm:ss"))</f>
        <v>- 00:00</v>
      </c>
      <c r="G10" s="93" t="str">
        <f>IF(SUMIF('4km_splits'!$B:$B,$B10,'4km_splits'!L:L)-G9&gt;0,TEXT(SUMIF('4km_splits'!$B:$B,$B10,'4km_splits'!L:L)-G9,"+ mm:ss"),TEXT(ABS(SUMIF('4km_splits'!$B:$B,$B10,'4km_splits'!L:L)-G9),"- mm:ss"))</f>
        <v>- 00:00</v>
      </c>
      <c r="H10" s="93" t="str">
        <f>IF(SUMIF('4km_splits'!$B:$B,$B10,'4km_splits'!M:M)-H9&gt;0,TEXT(SUMIF('4km_splits'!$B:$B,$B10,'4km_splits'!M:M)-H9,"+ mm:ss"),TEXT(ABS(SUMIF('4km_splits'!$B:$B,$B10,'4km_splits'!M:M)-H9),"- mm:ss"))</f>
        <v>- 00:00</v>
      </c>
      <c r="I10" s="93" t="str">
        <f>IF(SUMIF('4km_splits'!$B:$B,$B10,'4km_splits'!N:N)-I9&gt;0,TEXT(SUMIF('4km_splits'!$B:$B,$B10,'4km_splits'!N:N)-I9,"+ mm:ss"),TEXT(ABS(SUMIF('4km_splits'!$B:$B,$B10,'4km_splits'!N:N)-I9),"- mm:ss"))</f>
        <v>- 00:00</v>
      </c>
      <c r="J10" s="93" t="str">
        <f>IF(SUMIF('4km_splits'!$B:$B,$B10,'4km_splits'!O:O)-J9&gt;0,TEXT(SUMIF('4km_splits'!$B:$B,$B10,'4km_splits'!O:O)-J9,"+ mm:ss"),TEXT(ABS(SUMIF('4km_splits'!$B:$B,$B10,'4km_splits'!O:O)-J9),"- mm:ss"))</f>
        <v>- 00:00</v>
      </c>
      <c r="K10" s="93" t="str">
        <f>IF(SUMIF('4km_splits'!$B:$B,$B10,'4km_splits'!P:P)-K9&gt;0,TEXT(SUMIF('4km_splits'!$B:$B,$B10,'4km_splits'!P:P)-K9,"+ mm:ss"),TEXT(ABS(SUMIF('4km_splits'!$B:$B,$B10,'4km_splits'!P:P)-K9),"- mm:ss"))</f>
        <v>- 00:00</v>
      </c>
      <c r="L10" s="93" t="str">
        <f>IF(SUMIF('4km_splits'!$B:$B,$B10,'4km_splits'!Q:Q)-L9&gt;0,TEXT(SUMIF('4km_splits'!$B:$B,$B10,'4km_splits'!Q:Q)-L9,"+ mm:ss"),TEXT(ABS(SUMIF('4km_splits'!$B:$B,$B10,'4km_splits'!Q:Q)-L9),"- mm:ss"))</f>
        <v>- 00:00</v>
      </c>
      <c r="M10" s="93" t="str">
        <f>IF(SUMIF('4km_splits'!$B:$B,$B10,'4km_splits'!R:R)-M9&gt;0,TEXT(SUMIF('4km_splits'!$B:$B,$B10,'4km_splits'!R:R)-M9,"+ mm:ss"),TEXT(ABS(SUMIF('4km_splits'!$B:$B,$B10,'4km_splits'!R:R)-M9),"- mm:ss"))</f>
        <v>- 00:00</v>
      </c>
      <c r="N10" s="93" t="str">
        <f>IF(SUMIF('4km_splits'!$B:$B,$B10,'4km_splits'!S:S)-N9&gt;0,TEXT(SUMIF('4km_splits'!$B:$B,$B10,'4km_splits'!S:S)-N9,"+ mm:ss"),TEXT(ABS(SUMIF('4km_splits'!$B:$B,$B10,'4km_splits'!S:S)-N9),"- mm:ss"))</f>
        <v>- 00:00</v>
      </c>
      <c r="O10" s="93" t="str">
        <f>IF(SUMIF('4km_splits'!$B:$B,$B10,'4km_splits'!T:T)-O9&gt;0,TEXT(SUMIF('4km_splits'!$B:$B,$B10,'4km_splits'!T:T)-O9,"+ mm:ss"),TEXT(ABS(SUMIF('4km_splits'!$B:$B,$B10,'4km_splits'!T:T)-O9),"- mm:ss"))</f>
        <v>- 00:00</v>
      </c>
      <c r="P10" s="37"/>
      <c r="Q10" s="37"/>
      <c r="R10" s="37"/>
      <c r="S10" s="37"/>
      <c r="T10" s="85" t="s">
        <v>485</v>
      </c>
    </row>
    <row r="11" spans="1:20" s="64" customFormat="1" x14ac:dyDescent="0.25">
      <c r="A11" s="38"/>
      <c r="B11" s="39"/>
      <c r="C11" s="37"/>
      <c r="D11" s="37"/>
      <c r="E11" s="37"/>
      <c r="F11" s="37"/>
      <c r="G11" s="37"/>
      <c r="H11" s="37"/>
      <c r="I11" s="37"/>
      <c r="J11" s="37"/>
      <c r="K11" s="37"/>
      <c r="L11" s="39"/>
      <c r="M11" s="37"/>
      <c r="N11" s="37"/>
      <c r="O11" s="37"/>
      <c r="P11" s="37"/>
      <c r="Q11" s="37"/>
      <c r="R11" s="37"/>
      <c r="S11" s="37"/>
      <c r="T11" s="85" t="s">
        <v>431</v>
      </c>
    </row>
    <row r="12" spans="1:20" s="38" customFormat="1" x14ac:dyDescent="0.25">
      <c r="B12" s="55" t="s">
        <v>148</v>
      </c>
      <c r="C12" s="116" t="s">
        <v>210</v>
      </c>
      <c r="D12" s="40"/>
      <c r="E12" s="40"/>
      <c r="F12" s="40"/>
      <c r="O12" s="56" t="s">
        <v>205</v>
      </c>
      <c r="T12" s="85" t="s">
        <v>424</v>
      </c>
    </row>
    <row r="13" spans="1:20" s="38" customFormat="1" ht="12.75" customHeight="1" x14ac:dyDescent="0.25">
      <c r="B13" s="101" t="s">
        <v>175</v>
      </c>
      <c r="C13" s="102" t="s">
        <v>47</v>
      </c>
      <c r="D13" s="103"/>
      <c r="E13" s="104" t="s">
        <v>124</v>
      </c>
      <c r="F13" s="104" t="s">
        <v>125</v>
      </c>
      <c r="G13" s="104" t="s">
        <v>126</v>
      </c>
      <c r="H13" s="104" t="s">
        <v>127</v>
      </c>
      <c r="I13" s="104" t="s">
        <v>128</v>
      </c>
      <c r="J13" s="104" t="s">
        <v>129</v>
      </c>
      <c r="K13" s="104" t="s">
        <v>130</v>
      </c>
      <c r="L13" s="104" t="s">
        <v>131</v>
      </c>
      <c r="M13" s="104" t="s">
        <v>132</v>
      </c>
      <c r="N13" s="104" t="s">
        <v>133</v>
      </c>
      <c r="O13" s="104" t="s">
        <v>176</v>
      </c>
      <c r="Q13" s="160" t="s">
        <v>198</v>
      </c>
      <c r="R13" s="160"/>
      <c r="T13" s="85" t="s">
        <v>484</v>
      </c>
    </row>
    <row r="14" spans="1:20" s="38" customFormat="1" x14ac:dyDescent="0.25">
      <c r="B14" s="43" t="str">
        <f>IF($F$3="-","-",IF(VLOOKUP($F$3,'4km_splits'!C:G,5,0)="DNF","-",(IF(B15=1,0,B15-1))))</f>
        <v>-</v>
      </c>
      <c r="C14" s="42" t="str">
        <f>IF(ISERROR(VLOOKUP(B14,'4km_splits'!B:D,3,0)),"-",VLOOKUP(B14,'4km_splits'!B:D,3,0))</f>
        <v>-</v>
      </c>
      <c r="D14" s="42"/>
      <c r="E14" s="93" t="str">
        <f>IF(SUMIF('4km_splits'!$B:$B,$B14,'4km_splits'!AF:AF)-E15&gt;0,TEXT(SUMIF('4km_splits'!$B:$B,$B14,'4km_splits'!AF:AF)-E15,"+ mm:ss"),TEXT(ABS(SUMIF('4km_splits'!$B:$B,$B14,'4km_splits'!AF:AF)-E15),"- mm:ss"))</f>
        <v>- 00:00</v>
      </c>
      <c r="F14" s="93" t="str">
        <f>IF(SUMIF('4km_splits'!$B:$B,$B14,'4km_splits'!AG:AG)-F15&gt;0,TEXT(SUMIF('4km_splits'!$B:$B,$B14,'4km_splits'!AG:AG)-F15,"+ mm:ss"),TEXT(ABS(SUMIF('4km_splits'!$B:$B,$B14,'4km_splits'!AG:AG)-F15),"- mm:ss"))</f>
        <v>- 00:00</v>
      </c>
      <c r="G14" s="93" t="str">
        <f>IF(SUMIF('4km_splits'!$B:$B,$B14,'4km_splits'!AH:AH)-G15&gt;0,TEXT(SUMIF('4km_splits'!$B:$B,$B14,'4km_splits'!AH:AH)-G15,"+ mm:ss"),TEXT(ABS(SUMIF('4km_splits'!$B:$B,$B14,'4km_splits'!AH:AH)-G15),"- mm:ss"))</f>
        <v>- 00:00</v>
      </c>
      <c r="H14" s="93" t="str">
        <f>IF(SUMIF('4km_splits'!$B:$B,$B14,'4km_splits'!AI:AI)-H15&gt;0,TEXT(SUMIF('4km_splits'!$B:$B,$B14,'4km_splits'!AI:AI)-H15,"+ mm:ss"),TEXT(ABS(SUMIF('4km_splits'!$B:$B,$B14,'4km_splits'!AI:AI)-H15),"- mm:ss"))</f>
        <v>- 00:00</v>
      </c>
      <c r="I14" s="93" t="str">
        <f>IF(SUMIF('4km_splits'!$B:$B,$B14,'4km_splits'!AJ:AJ)-I15&gt;0,TEXT(SUMIF('4km_splits'!$B:$B,$B14,'4km_splits'!AJ:AJ)-I15,"+ mm:ss"),TEXT(ABS(SUMIF('4km_splits'!$B:$B,$B14,'4km_splits'!AJ:AJ)-I15),"- mm:ss"))</f>
        <v>- 00:00</v>
      </c>
      <c r="J14" s="93" t="str">
        <f>IF(SUMIF('4km_splits'!$B:$B,$B14,'4km_splits'!AK:AK)-J15&gt;0,TEXT(SUMIF('4km_splits'!$B:$B,$B14,'4km_splits'!AK:AK)-J15,"+ mm:ss"),TEXT(ABS(SUMIF('4km_splits'!$B:$B,$B14,'4km_splits'!AK:AK)-J15),"- mm:ss"))</f>
        <v>- 00:00</v>
      </c>
      <c r="K14" s="93" t="str">
        <f>IF(SUMIF('4km_splits'!$B:$B,$B14,'4km_splits'!AL:AL)-K15&gt;0,TEXT(SUMIF('4km_splits'!$B:$B,$B14,'4km_splits'!AL:AL)-K15,"+ mm:ss"),TEXT(ABS(SUMIF('4km_splits'!$B:$B,$B14,'4km_splits'!AL:AL)-K15),"- mm:ss"))</f>
        <v>- 00:00</v>
      </c>
      <c r="L14" s="93" t="str">
        <f>IF(SUMIF('4km_splits'!$B:$B,$B14,'4km_splits'!AM:AM)-L15&gt;0,TEXT(SUMIF('4km_splits'!$B:$B,$B14,'4km_splits'!AM:AM)-L15,"+ mm:ss"),TEXT(ABS(SUMIF('4km_splits'!$B:$B,$B14,'4km_splits'!AM:AM)-L15),"- mm:ss"))</f>
        <v>- 00:00</v>
      </c>
      <c r="M14" s="93" t="str">
        <f>IF(SUMIF('4km_splits'!$B:$B,$B14,'4km_splits'!AN:AN)-M15&gt;0,TEXT(SUMIF('4km_splits'!$B:$B,$B14,'4km_splits'!AN:AN)-M15,"+ mm:ss"),TEXT(ABS(SUMIF('4km_splits'!$B:$B,$B14,'4km_splits'!AN:AN)-M15),"- mm:ss"))</f>
        <v>- 00:00</v>
      </c>
      <c r="N14" s="93" t="str">
        <f>IF(SUMIF('4km_splits'!$B:$B,$B14,'4km_splits'!AO:AO)-N15&gt;0,TEXT(SUMIF('4km_splits'!$B:$B,$B14,'4km_splits'!AO:AO)-N15,"+ mm:ss"),TEXT(ABS(SUMIF('4km_splits'!$B:$B,$B14,'4km_splits'!AO:AO)-N15),"- mm:ss"))</f>
        <v>- 00:00</v>
      </c>
      <c r="O14" s="93" t="str">
        <f>IF(SUMIF('4km_splits'!$B:$B,$B14,'4km_splits'!AP:AP)-O15&gt;0,TEXT(SUMIF('4km_splits'!$B:$B,$B14,'4km_splits'!AP:AP)-O15,"+ mm:ss"),TEXT(ABS(SUMIF('4km_splits'!$B:$B,$B14,'4km_splits'!AP:AP)-O15),"- mm:ss"))</f>
        <v>- 00:00</v>
      </c>
      <c r="Q14" s="166"/>
      <c r="R14" s="167"/>
      <c r="T14" s="85" t="s">
        <v>472</v>
      </c>
    </row>
    <row r="15" spans="1:20" s="38" customFormat="1" x14ac:dyDescent="0.25">
      <c r="B15" s="71" t="str">
        <f>IF($F$3="-","-",IF(VLOOKUP($F$3,'4km_splits'!C:G,5,0)="DNF","-",SUMIF('4km_splits'!C:C,$F$3,'4km_splits'!B:B)))</f>
        <v>-</v>
      </c>
      <c r="C15" s="72" t="str">
        <f>IF(ISERROR(VLOOKUP(B15,'4km_splits'!B:D,3,0)),"-",VLOOKUP(B15,'4km_splits'!B:D,3,0))</f>
        <v>-</v>
      </c>
      <c r="D15" s="73"/>
      <c r="E15" s="96">
        <f>SUMIF('4km_splits'!$B:$B,$B15,'4km_splits'!AF:AF)</f>
        <v>0</v>
      </c>
      <c r="F15" s="96">
        <f>SUMIF('4km_splits'!$B:$B,$B15,'4km_splits'!AG:AG)</f>
        <v>0</v>
      </c>
      <c r="G15" s="96">
        <f>SUMIF('4km_splits'!$B:$B,$B15,'4km_splits'!AH:AH)</f>
        <v>0</v>
      </c>
      <c r="H15" s="96">
        <f>SUMIF('4km_splits'!$B:$B,$B15,'4km_splits'!AI:AI)</f>
        <v>0</v>
      </c>
      <c r="I15" s="96">
        <f>SUMIF('4km_splits'!$B:$B,$B15,'4km_splits'!AJ:AJ)</f>
        <v>0</v>
      </c>
      <c r="J15" s="96">
        <f>SUMIF('4km_splits'!$B:$B,$B15,'4km_splits'!AK:AK)</f>
        <v>0</v>
      </c>
      <c r="K15" s="96">
        <f>SUMIF('4km_splits'!$B:$B,$B15,'4km_splits'!AL:AL)</f>
        <v>0</v>
      </c>
      <c r="L15" s="96">
        <f>SUMIF('4km_splits'!$B:$B,$B15,'4km_splits'!AM:AM)</f>
        <v>0</v>
      </c>
      <c r="M15" s="96">
        <f>SUMIF('4km_splits'!$B:$B,$B15,'4km_splits'!AN:AN)</f>
        <v>0</v>
      </c>
      <c r="N15" s="96">
        <f>SUMIF('4km_splits'!$B:$B,$B15,'4km_splits'!AO:AO)</f>
        <v>0</v>
      </c>
      <c r="O15" s="96">
        <f>SUMIF('4km_splits'!$B:$B,$B15,'4km_splits'!AP:AP)</f>
        <v>0</v>
      </c>
      <c r="Q15" s="166"/>
      <c r="R15" s="167"/>
      <c r="T15" s="85" t="s">
        <v>430</v>
      </c>
    </row>
    <row r="16" spans="1:20" s="38" customFormat="1" x14ac:dyDescent="0.25">
      <c r="A16" s="64"/>
      <c r="B16" s="43" t="str">
        <f>IF($F$3="-","-",IF(VLOOKUP($F$3,'4km_splits'!C:G,5,0)="DNF","-",B15+1))</f>
        <v>-</v>
      </c>
      <c r="C16" s="42" t="str">
        <f>IF(ISERROR(VLOOKUP(B16,'4km_splits'!B:D,3,0)),"-",VLOOKUP(B16,'4km_splits'!B:D,3,0))</f>
        <v>-</v>
      </c>
      <c r="D16" s="41"/>
      <c r="E16" s="93" t="str">
        <f>IF(SUMIF('4km_splits'!$B:$B,$B16,'4km_splits'!AF:AF)-E15&gt;0,TEXT(SUMIF('4km_splits'!$B:$B,$B16,'4km_splits'!AF:AF)-E15,"+ mm:ss"),TEXT(ABS(SUMIF('4km_splits'!$B:$B,$B16,'4km_splits'!AF:AF)-E15),"- mm:ss"))</f>
        <v>- 00:00</v>
      </c>
      <c r="F16" s="93" t="str">
        <f>IF(SUMIF('4km_splits'!$B:$B,$B16,'4km_splits'!AG:AG)-F15&gt;0,TEXT(SUMIF('4km_splits'!$B:$B,$B16,'4km_splits'!AG:AG)-F15,"+ mm:ss"),TEXT(ABS(SUMIF('4km_splits'!$B:$B,$B16,'4km_splits'!AG:AG)-F15),"- mm:ss"))</f>
        <v>- 00:00</v>
      </c>
      <c r="G16" s="93" t="str">
        <f>IF(SUMIF('4km_splits'!$B:$B,$B16,'4km_splits'!AH:AH)-G15&gt;0,TEXT(SUMIF('4km_splits'!$B:$B,$B16,'4km_splits'!AH:AH)-G15,"+ mm:ss"),TEXT(ABS(SUMIF('4km_splits'!$B:$B,$B16,'4km_splits'!AH:AH)-G15),"- mm:ss"))</f>
        <v>- 00:00</v>
      </c>
      <c r="H16" s="93" t="str">
        <f>IF(SUMIF('4km_splits'!$B:$B,$B16,'4km_splits'!AI:AI)-H15&gt;0,TEXT(SUMIF('4km_splits'!$B:$B,$B16,'4km_splits'!AI:AI)-H15,"+ mm:ss"),TEXT(ABS(SUMIF('4km_splits'!$B:$B,$B16,'4km_splits'!AI:AI)-H15),"- mm:ss"))</f>
        <v>- 00:00</v>
      </c>
      <c r="I16" s="93" t="str">
        <f>IF(SUMIF('4km_splits'!$B:$B,$B16,'4km_splits'!AJ:AJ)-I15&gt;0,TEXT(SUMIF('4km_splits'!$B:$B,$B16,'4km_splits'!AJ:AJ)-I15,"+ mm:ss"),TEXT(ABS(SUMIF('4km_splits'!$B:$B,$B16,'4km_splits'!AJ:AJ)-I15),"- mm:ss"))</f>
        <v>- 00:00</v>
      </c>
      <c r="J16" s="93" t="str">
        <f>IF(SUMIF('4km_splits'!$B:$B,$B16,'4km_splits'!AK:AK)-J15&gt;0,TEXT(SUMIF('4km_splits'!$B:$B,$B16,'4km_splits'!AK:AK)-J15,"+ mm:ss"),TEXT(ABS(SUMIF('4km_splits'!$B:$B,$B16,'4km_splits'!AK:AK)-J15),"- mm:ss"))</f>
        <v>- 00:00</v>
      </c>
      <c r="K16" s="93" t="str">
        <f>IF(SUMIF('4km_splits'!$B:$B,$B16,'4km_splits'!AL:AL)-K15&gt;0,TEXT(SUMIF('4km_splits'!$B:$B,$B16,'4km_splits'!AL:AL)-K15,"+ mm:ss"),TEXT(ABS(SUMIF('4km_splits'!$B:$B,$B16,'4km_splits'!AL:AL)-K15),"- mm:ss"))</f>
        <v>- 00:00</v>
      </c>
      <c r="L16" s="93" t="str">
        <f>IF(SUMIF('4km_splits'!$B:$B,$B16,'4km_splits'!AM:AM)-L15&gt;0,TEXT(SUMIF('4km_splits'!$B:$B,$B16,'4km_splits'!AM:AM)-L15,"+ mm:ss"),TEXT(ABS(SUMIF('4km_splits'!$B:$B,$B16,'4km_splits'!AM:AM)-L15),"- mm:ss"))</f>
        <v>- 00:00</v>
      </c>
      <c r="M16" s="93" t="str">
        <f>IF(SUMIF('4km_splits'!$B:$B,$B16,'4km_splits'!AN:AN)-M15&gt;0,TEXT(SUMIF('4km_splits'!$B:$B,$B16,'4km_splits'!AN:AN)-M15,"+ mm:ss"),TEXT(ABS(SUMIF('4km_splits'!$B:$B,$B16,'4km_splits'!AN:AN)-M15),"- mm:ss"))</f>
        <v>- 00:00</v>
      </c>
      <c r="N16" s="93" t="str">
        <f>IF(SUMIF('4km_splits'!$B:$B,$B16,'4km_splits'!AO:AO)-N15&gt;0,TEXT(SUMIF('4km_splits'!$B:$B,$B16,'4km_splits'!AO:AO)-N15,"+ mm:ss"),TEXT(ABS(SUMIF('4km_splits'!$B:$B,$B16,'4km_splits'!AO:AO)-N15),"- mm:ss"))</f>
        <v>- 00:00</v>
      </c>
      <c r="O16" s="93" t="str">
        <f>IF(SUMIF('4km_splits'!$B:$B,$B16,'4km_splits'!AP:AP)-O15&gt;0,TEXT(SUMIF('4km_splits'!$B:$B,$B16,'4km_splits'!AP:AP)-O15,"+ mm:ss"),TEXT(ABS(SUMIF('4km_splits'!$B:$B,$B16,'4km_splits'!AP:AP)-O15),"- mm:ss"))</f>
        <v>- 00:00</v>
      </c>
      <c r="Q16" s="168"/>
      <c r="R16" s="169"/>
      <c r="T16" s="85" t="s">
        <v>467</v>
      </c>
    </row>
    <row r="17" spans="1:20" s="64" customFormat="1" x14ac:dyDescent="0.25">
      <c r="A17" s="38"/>
      <c r="B17" s="65"/>
      <c r="D17" s="40"/>
      <c r="E17" s="70">
        <f>SUMIF('4km_splits'!$B:$B,$B14,'4km_splits'!AF:AF)-E15</f>
        <v>0</v>
      </c>
      <c r="F17" s="70">
        <f>SUMIF('4km_splits'!$B:$B,$B14,'4km_splits'!AG:AG)-F15</f>
        <v>0</v>
      </c>
      <c r="G17" s="70">
        <f>SUMIF('4km_splits'!$B:$B,$B14,'4km_splits'!AH:AH)-G15</f>
        <v>0</v>
      </c>
      <c r="H17" s="70">
        <f>SUMIF('4km_splits'!$B:$B,$B14,'4km_splits'!AI:AI)-H15</f>
        <v>0</v>
      </c>
      <c r="I17" s="70">
        <f>SUMIF('4km_splits'!$B:$B,$B14,'4km_splits'!AJ:AJ)-I15</f>
        <v>0</v>
      </c>
      <c r="J17" s="70">
        <f>SUMIF('4km_splits'!$B:$B,$B14,'4km_splits'!AK:AK)-J15</f>
        <v>0</v>
      </c>
      <c r="K17" s="70">
        <f>SUMIF('4km_splits'!$B:$B,$B14,'4km_splits'!AL:AL)-K15</f>
        <v>0</v>
      </c>
      <c r="L17" s="70">
        <f>SUMIF('4km_splits'!$B:$B,$B14,'4km_splits'!AM:AM)-L15</f>
        <v>0</v>
      </c>
      <c r="M17" s="70">
        <f>SUMIF('4km_splits'!$B:$B,$B14,'4km_splits'!AN:AN)-M15</f>
        <v>0</v>
      </c>
      <c r="N17" s="70">
        <f>SUMIF('4km_splits'!$B:$B,$B14,'4km_splits'!AO:AO)-N15</f>
        <v>0</v>
      </c>
      <c r="O17" s="70">
        <f>SUMIF('4km_splits'!$B:$B,$B14,'4km_splits'!AP:AP)-O15</f>
        <v>0</v>
      </c>
      <c r="T17" s="85" t="s">
        <v>483</v>
      </c>
    </row>
    <row r="18" spans="1:20" s="38" customFormat="1" x14ac:dyDescent="0.25">
      <c r="A18" s="42"/>
      <c r="B18" s="55" t="s">
        <v>177</v>
      </c>
      <c r="C18" s="116" t="s">
        <v>204</v>
      </c>
      <c r="D18" s="40"/>
      <c r="E18" s="40"/>
      <c r="F18" s="40"/>
      <c r="O18" s="56" t="s">
        <v>207</v>
      </c>
      <c r="Q18" s="68"/>
      <c r="T18" s="85" t="s">
        <v>409</v>
      </c>
    </row>
    <row r="19" spans="1:20" s="42" customFormat="1" ht="15" customHeight="1" x14ac:dyDescent="0.25">
      <c r="B19" s="97" t="s">
        <v>175</v>
      </c>
      <c r="C19" s="98" t="s">
        <v>47</v>
      </c>
      <c r="D19" s="99"/>
      <c r="E19" s="97" t="s">
        <v>124</v>
      </c>
      <c r="F19" s="97" t="s">
        <v>125</v>
      </c>
      <c r="G19" s="97" t="s">
        <v>126</v>
      </c>
      <c r="H19" s="97" t="s">
        <v>127</v>
      </c>
      <c r="I19" s="97" t="s">
        <v>128</v>
      </c>
      <c r="J19" s="97" t="s">
        <v>129</v>
      </c>
      <c r="K19" s="97" t="s">
        <v>130</v>
      </c>
      <c r="L19" s="97" t="s">
        <v>131</v>
      </c>
      <c r="M19" s="97" t="s">
        <v>132</v>
      </c>
      <c r="N19" s="97" t="s">
        <v>133</v>
      </c>
      <c r="O19" s="97" t="s">
        <v>176</v>
      </c>
      <c r="P19" s="38"/>
      <c r="Q19" s="160" t="s">
        <v>188</v>
      </c>
      <c r="R19" s="160"/>
      <c r="S19" s="38"/>
      <c r="T19" s="85" t="s">
        <v>426</v>
      </c>
    </row>
    <row r="20" spans="1:20" s="42" customFormat="1" x14ac:dyDescent="0.25">
      <c r="B20" s="43" t="str">
        <f>IF($F$3="-","-",IF(VLOOKUP($F$3,'4km_splits'!C:G,5,0)="DNF","-",(IF(B21=1,,B21-1))))</f>
        <v>-</v>
      </c>
      <c r="C20" s="42" t="str">
        <f>IF(ISERROR(VLOOKUP(B20,'4km_splits'!B:D,3,0)),"-",VLOOKUP(B20,'4km_splits'!B:D,3,0))</f>
        <v>-</v>
      </c>
      <c r="E20" s="43">
        <f>IF($B20="rekord","-",SUMIF('4km_splits'!$B:$B,$B20,'4km_splits'!AQ:AQ))</f>
        <v>0</v>
      </c>
      <c r="F20" s="43">
        <f>IF($B20="rekord","-",SUMIF('4km_splits'!$B:$B,$B20,'4km_splits'!AR:AR))</f>
        <v>0</v>
      </c>
      <c r="G20" s="43">
        <f>IF($B20="rekord","-",SUMIF('4km_splits'!$B:$B,$B20,'4km_splits'!AS:AS))</f>
        <v>0</v>
      </c>
      <c r="H20" s="43">
        <f>IF($B20="rekord","-",SUMIF('4km_splits'!$B:$B,$B20,'4km_splits'!AT:AT))</f>
        <v>0</v>
      </c>
      <c r="I20" s="43">
        <f>IF($B20="rekord","-",SUMIF('4km_splits'!$B:$B,$B20,'4km_splits'!AU:AU))</f>
        <v>0</v>
      </c>
      <c r="J20" s="43">
        <f>IF($B20="rekord","-",SUMIF('4km_splits'!$B:$B,$B20,'4km_splits'!AV:AV))</f>
        <v>0</v>
      </c>
      <c r="K20" s="43">
        <f>IF($B20="rekord","-",SUMIF('4km_splits'!$B:$B,$B20,'4km_splits'!AW:AW))</f>
        <v>0</v>
      </c>
      <c r="L20" s="43">
        <f>IF($B20="rekord","-",SUMIF('4km_splits'!$B:$B,$B20,'4km_splits'!AX:AX))</f>
        <v>0</v>
      </c>
      <c r="M20" s="43">
        <f>IF($B20="rekord","-",SUMIF('4km_splits'!$B:$B,$B20,'4km_splits'!AY:AY))</f>
        <v>0</v>
      </c>
      <c r="N20" s="43">
        <f>IF($B20="rekord","-",SUMIF('4km_splits'!$B:$B,$B20,'4km_splits'!AZ:AZ))</f>
        <v>0</v>
      </c>
      <c r="O20" s="43">
        <f>IF($B20="rekord","-",SUMIF('4km_splits'!$B:$B,$B20,'4km_splits'!BA:BA))</f>
        <v>0</v>
      </c>
      <c r="P20" s="38"/>
      <c r="Q20" s="162"/>
      <c r="R20" s="163"/>
      <c r="S20" s="38"/>
      <c r="T20" s="85" t="s">
        <v>405</v>
      </c>
    </row>
    <row r="21" spans="1:20" s="42" customFormat="1" x14ac:dyDescent="0.25">
      <c r="B21" s="71" t="str">
        <f>IF($F$3="-","-",IF(VLOOKUP($F$3,'4km_splits'!C:G,5,0)="DNF","-",SUMIF('4km_splits'!C:C,$F$3,'4km_splits'!B:B)))</f>
        <v>-</v>
      </c>
      <c r="C21" s="72" t="str">
        <f>IF(ISERROR(VLOOKUP(B21,'4km_splits'!B:D,3,0)),"-",VLOOKUP(B21,'4km_splits'!B:D,3,0))</f>
        <v>-</v>
      </c>
      <c r="D21" s="73"/>
      <c r="E21" s="71">
        <f>SUMIF('4km_splits'!$B:$B,$B21,'4km_splits'!AQ:AQ)</f>
        <v>0</v>
      </c>
      <c r="F21" s="71">
        <f>SUMIF('4km_splits'!$B:$B,$B21,'4km_splits'!AR:AR)</f>
        <v>0</v>
      </c>
      <c r="G21" s="71">
        <f>SUMIF('4km_splits'!$B:$B,$B21,'4km_splits'!AS:AS)</f>
        <v>0</v>
      </c>
      <c r="H21" s="71">
        <f>SUMIF('4km_splits'!$B:$B,$B21,'4km_splits'!AT:AT)</f>
        <v>0</v>
      </c>
      <c r="I21" s="71">
        <f>SUMIF('4km_splits'!$B:$B,$B21,'4km_splits'!AU:AU)</f>
        <v>0</v>
      </c>
      <c r="J21" s="71">
        <f>SUMIF('4km_splits'!$B:$B,$B21,'4km_splits'!AV:AV)</f>
        <v>0</v>
      </c>
      <c r="K21" s="71">
        <f>SUMIF('4km_splits'!$B:$B,$B21,'4km_splits'!AW:AW)</f>
        <v>0</v>
      </c>
      <c r="L21" s="71">
        <f>SUMIF('4km_splits'!$B:$B,$B21,'4km_splits'!AX:AX)</f>
        <v>0</v>
      </c>
      <c r="M21" s="71">
        <f>SUMIF('4km_splits'!$B:$B,$B21,'4km_splits'!AY:AY)</f>
        <v>0</v>
      </c>
      <c r="N21" s="71">
        <f>SUMIF('4km_splits'!$B:$B,$B21,'4km_splits'!AZ:AZ)</f>
        <v>0</v>
      </c>
      <c r="O21" s="71">
        <f>SUMIF('4km_splits'!$B:$B,$B21,'4km_splits'!BA:BA)</f>
        <v>0</v>
      </c>
      <c r="P21" s="38"/>
      <c r="Q21" s="162"/>
      <c r="R21" s="163"/>
      <c r="S21" s="38"/>
      <c r="T21" s="85" t="s">
        <v>494</v>
      </c>
    </row>
    <row r="22" spans="1:20" s="42" customFormat="1" x14ac:dyDescent="0.25">
      <c r="A22" s="64"/>
      <c r="B22" s="43" t="str">
        <f>IF($F$3="-","-",IF(VLOOKUP($F$3,'4km_splits'!C:G,5,0)="DNF","-",B21+1))</f>
        <v>-</v>
      </c>
      <c r="C22" s="42" t="str">
        <f>IF(ISERROR(VLOOKUP(B22,'4km_splits'!B:D,3,0)),"-",VLOOKUP(B22,'4km_splits'!B:D,3,0))</f>
        <v>-</v>
      </c>
      <c r="D22" s="41"/>
      <c r="E22" s="43">
        <f>SUMIF('4km_splits'!$B:$B,$B22,'4km_splits'!AQ:AQ)</f>
        <v>0</v>
      </c>
      <c r="F22" s="43">
        <f>SUMIF('4km_splits'!$B:$B,$B22,'4km_splits'!AR:AR)</f>
        <v>0</v>
      </c>
      <c r="G22" s="43">
        <f>SUMIF('4km_splits'!$B:$B,$B22,'4km_splits'!AS:AS)</f>
        <v>0</v>
      </c>
      <c r="H22" s="43">
        <f>SUMIF('4km_splits'!$B:$B,$B22,'4km_splits'!AT:AT)</f>
        <v>0</v>
      </c>
      <c r="I22" s="43">
        <f>SUMIF('4km_splits'!$B:$B,$B22,'4km_splits'!AU:AU)</f>
        <v>0</v>
      </c>
      <c r="J22" s="43">
        <f>SUMIF('4km_splits'!$B:$B,$B22,'4km_splits'!AV:AV)</f>
        <v>0</v>
      </c>
      <c r="K22" s="43">
        <f>SUMIF('4km_splits'!$B:$B,$B22,'4km_splits'!AW:AW)</f>
        <v>0</v>
      </c>
      <c r="L22" s="43">
        <f>SUMIF('4km_splits'!$B:$B,$B22,'4km_splits'!AX:AX)</f>
        <v>0</v>
      </c>
      <c r="M22" s="43">
        <f>SUMIF('4km_splits'!$B:$B,$B22,'4km_splits'!AY:AY)</f>
        <v>0</v>
      </c>
      <c r="N22" s="43">
        <f>SUMIF('4km_splits'!$B:$B,$B22,'4km_splits'!AZ:AZ)</f>
        <v>0</v>
      </c>
      <c r="O22" s="43">
        <f>SUMIF('4km_splits'!$B:$B,$B22,'4km_splits'!BA:BA)</f>
        <v>0</v>
      </c>
      <c r="P22" s="38"/>
      <c r="Q22" s="164"/>
      <c r="R22" s="165"/>
      <c r="S22" s="38"/>
      <c r="T22" s="85" t="s">
        <v>408</v>
      </c>
    </row>
    <row r="23" spans="1:20" s="64" customFormat="1" x14ac:dyDescent="0.25">
      <c r="A23" s="38"/>
      <c r="B23" s="40"/>
      <c r="C23" s="40"/>
      <c r="D23" s="40"/>
      <c r="E23" s="65">
        <f>-E21</f>
        <v>0</v>
      </c>
      <c r="F23" s="65">
        <f t="shared" ref="F23:O23" si="0">-F21</f>
        <v>0</v>
      </c>
      <c r="G23" s="65">
        <f t="shared" si="0"/>
        <v>0</v>
      </c>
      <c r="H23" s="65">
        <f t="shared" si="0"/>
        <v>0</v>
      </c>
      <c r="I23" s="65">
        <f t="shared" si="0"/>
        <v>0</v>
      </c>
      <c r="J23" s="65">
        <f t="shared" si="0"/>
        <v>0</v>
      </c>
      <c r="K23" s="65">
        <f t="shared" si="0"/>
        <v>0</v>
      </c>
      <c r="L23" s="65">
        <f t="shared" si="0"/>
        <v>0</v>
      </c>
      <c r="M23" s="65">
        <f t="shared" si="0"/>
        <v>0</v>
      </c>
      <c r="N23" s="65">
        <f t="shared" si="0"/>
        <v>0</v>
      </c>
      <c r="O23" s="65">
        <f t="shared" si="0"/>
        <v>0</v>
      </c>
      <c r="Q23" s="66"/>
      <c r="R23" s="66"/>
      <c r="T23" s="85" t="s">
        <v>459</v>
      </c>
    </row>
    <row r="24" spans="1:20" s="38" customFormat="1" x14ac:dyDescent="0.25">
      <c r="A24" s="37"/>
      <c r="B24" s="55" t="s">
        <v>180</v>
      </c>
      <c r="C24" s="117" t="s">
        <v>206</v>
      </c>
      <c r="D24" s="40"/>
      <c r="O24" s="56" t="s">
        <v>208</v>
      </c>
      <c r="Q24" s="67"/>
      <c r="R24" s="67"/>
      <c r="T24" s="85" t="s">
        <v>446</v>
      </c>
    </row>
    <row r="25" spans="1:20" x14ac:dyDescent="0.25">
      <c r="B25" s="97" t="s">
        <v>175</v>
      </c>
      <c r="C25" s="98" t="s">
        <v>47</v>
      </c>
      <c r="D25" s="99"/>
      <c r="E25" s="100" t="s">
        <v>151</v>
      </c>
      <c r="F25" s="100" t="s">
        <v>163</v>
      </c>
      <c r="G25" s="100" t="s">
        <v>164</v>
      </c>
      <c r="H25" s="100" t="s">
        <v>165</v>
      </c>
      <c r="I25" s="100" t="s">
        <v>181</v>
      </c>
      <c r="J25" s="100" t="s">
        <v>182</v>
      </c>
      <c r="K25" s="100" t="s">
        <v>183</v>
      </c>
      <c r="L25" s="100" t="s">
        <v>184</v>
      </c>
      <c r="M25" s="100" t="s">
        <v>185</v>
      </c>
      <c r="N25" s="100" t="s">
        <v>186</v>
      </c>
      <c r="O25" s="100" t="s">
        <v>187</v>
      </c>
      <c r="P25" s="42"/>
      <c r="Q25" s="160" t="s">
        <v>189</v>
      </c>
      <c r="R25" s="160"/>
      <c r="S25" s="42"/>
      <c r="T25" s="85" t="s">
        <v>415</v>
      </c>
    </row>
    <row r="26" spans="1:20" x14ac:dyDescent="0.25">
      <c r="B26" s="43" t="str">
        <f>IF($F$3="-","-",IF(VLOOKUP($F$3,'4km_splits'!C:G,5,0)="DNF","-",(IF(B27=1,0,B27-1))))</f>
        <v>-</v>
      </c>
      <c r="C26" s="42" t="str">
        <f>IF(ISERROR(VLOOKUP(B26,'4km_splits'!B:D,3,0)),"-",VLOOKUP(B26,'4km_splits'!B:D,3,0))</f>
        <v>-</v>
      </c>
      <c r="D26" s="42"/>
      <c r="E26" s="44">
        <f>SUMIF('4km_splits'!$B:$B,$B26,'4km_splits'!J:J)/4.125</f>
        <v>0</v>
      </c>
      <c r="F26" s="44">
        <f>SUMIF('4km_splits'!$B:$B,$B26,'4km_splits'!K:K)/4</f>
        <v>0</v>
      </c>
      <c r="G26" s="44">
        <f>SUMIF('4km_splits'!$B:$B,$B26,'4km_splits'!L:L)/4</f>
        <v>0</v>
      </c>
      <c r="H26" s="44">
        <f>SUMIF('4km_splits'!$B:$B,$B26,'4km_splits'!M:M)/4</f>
        <v>0</v>
      </c>
      <c r="I26" s="44">
        <f>SUMIF('4km_splits'!$B:$B,$B26,'4km_splits'!N:N)/4</f>
        <v>0</v>
      </c>
      <c r="J26" s="44">
        <f>SUMIF('4km_splits'!$B:$B,$B26,'4km_splits'!O:O)/4</f>
        <v>0</v>
      </c>
      <c r="K26" s="44">
        <f>SUMIF('4km_splits'!$B:$B,$B26,'4km_splits'!P:P)/4</f>
        <v>0</v>
      </c>
      <c r="L26" s="44">
        <f>SUMIF('4km_splits'!$B:$B,$B26,'4km_splits'!Q:Q)/4</f>
        <v>0</v>
      </c>
      <c r="M26" s="44">
        <f>SUMIF('4km_splits'!$B:$B,$B26,'4km_splits'!R:R)/4</f>
        <v>0</v>
      </c>
      <c r="N26" s="44">
        <f>SUMIF('4km_splits'!$B:$B,$B26,'4km_splits'!S:S)/4</f>
        <v>0</v>
      </c>
      <c r="O26" s="44">
        <f>SUMIF('4km_splits'!$B:$B,$B26,'4km_splits'!T:T)/2</f>
        <v>0</v>
      </c>
      <c r="P26" s="42"/>
      <c r="Q26" s="162"/>
      <c r="R26" s="163"/>
      <c r="S26" s="42"/>
      <c r="T26" s="85" t="s">
        <v>392</v>
      </c>
    </row>
    <row r="27" spans="1:20" s="38" customFormat="1" x14ac:dyDescent="0.25">
      <c r="A27" s="37"/>
      <c r="B27" s="71" t="str">
        <f>IF($F$3="-","-",IF(VLOOKUP($F$3,'4km_splits'!C:G,5,0)="DNF","-",SUMIF('4km_splits'!C:C,$F$3,'4km_splits'!B:B)))</f>
        <v>-</v>
      </c>
      <c r="C27" s="72" t="str">
        <f>IF(ISERROR(VLOOKUP(B27,'4km_splits'!B:D,3,0)),"-",VLOOKUP(B27,'4km_splits'!B:D,3,0))</f>
        <v>-</v>
      </c>
      <c r="D27" s="73"/>
      <c r="E27" s="74">
        <f>SUMIF('4km_splits'!$B:$B,$B27,'4km_splits'!J:J)/4.125</f>
        <v>0</v>
      </c>
      <c r="F27" s="74">
        <f>SUMIF('4km_splits'!$B:$B,$B27,'4km_splits'!K:K)/4</f>
        <v>0</v>
      </c>
      <c r="G27" s="74">
        <f>SUMIF('4km_splits'!$B:$B,$B27,'4km_splits'!L:L)/4</f>
        <v>0</v>
      </c>
      <c r="H27" s="74">
        <f>SUMIF('4km_splits'!$B:$B,$B27,'4km_splits'!M:M)/4</f>
        <v>0</v>
      </c>
      <c r="I27" s="74">
        <f>SUMIF('4km_splits'!$B:$B,$B27,'4km_splits'!N:N)/4</f>
        <v>0</v>
      </c>
      <c r="J27" s="74">
        <f>SUMIF('4km_splits'!$B:$B,$B27,'4km_splits'!O:O)/4</f>
        <v>0</v>
      </c>
      <c r="K27" s="74">
        <f>SUMIF('4km_splits'!$B:$B,$B27,'4km_splits'!P:P)/4</f>
        <v>0</v>
      </c>
      <c r="L27" s="74">
        <f>SUMIF('4km_splits'!$B:$B,$B27,'4km_splits'!Q:Q)/4</f>
        <v>0</v>
      </c>
      <c r="M27" s="74">
        <f>SUMIF('4km_splits'!$B:$B,$B27,'4km_splits'!R:R)/4</f>
        <v>0</v>
      </c>
      <c r="N27" s="74">
        <f>SUMIF('4km_splits'!$B:$B,$B27,'4km_splits'!S:S)/4</f>
        <v>0</v>
      </c>
      <c r="O27" s="74">
        <f>SUMIF('4km_splits'!$B:$B,$B27,'4km_splits'!T:T)/2</f>
        <v>0</v>
      </c>
      <c r="P27" s="42"/>
      <c r="Q27" s="162"/>
      <c r="R27" s="163"/>
      <c r="S27" s="42"/>
      <c r="T27" s="85" t="s">
        <v>442</v>
      </c>
    </row>
    <row r="28" spans="1:20" s="38" customFormat="1" ht="12.75" customHeight="1" x14ac:dyDescent="0.25">
      <c r="A28" s="37"/>
      <c r="B28" s="43" t="str">
        <f>IF($F$3="-","-",IF(VLOOKUP($F$3,'4km_splits'!C:G,5,0)="DNF","-",B27+1))</f>
        <v>-</v>
      </c>
      <c r="C28" s="42" t="str">
        <f>IF(ISERROR(VLOOKUP(B28,'4km_splits'!B:D,3,0)),"-",VLOOKUP(B28,'4km_splits'!B:D,3,0))</f>
        <v>-</v>
      </c>
      <c r="D28" s="41"/>
      <c r="E28" s="44">
        <f>SUMIF('4km_splits'!$B:$B,$B28,'4km_splits'!J:J)/4.125</f>
        <v>0</v>
      </c>
      <c r="F28" s="44">
        <f>SUMIF('4km_splits'!$B:$B,$B28,'4km_splits'!K:K)/4</f>
        <v>0</v>
      </c>
      <c r="G28" s="44">
        <f>SUMIF('4km_splits'!$B:$B,$B28,'4km_splits'!L:L)/4</f>
        <v>0</v>
      </c>
      <c r="H28" s="44">
        <f>SUMIF('4km_splits'!$B:$B,$B28,'4km_splits'!M:M)/4</f>
        <v>0</v>
      </c>
      <c r="I28" s="44">
        <f>SUMIF('4km_splits'!$B:$B,$B28,'4km_splits'!N:N)/4</f>
        <v>0</v>
      </c>
      <c r="J28" s="44">
        <f>SUMIF('4km_splits'!$B:$B,$B28,'4km_splits'!O:O)/4</f>
        <v>0</v>
      </c>
      <c r="K28" s="44">
        <f>SUMIF('4km_splits'!$B:$B,$B28,'4km_splits'!P:P)/4</f>
        <v>0</v>
      </c>
      <c r="L28" s="44">
        <f>SUMIF('4km_splits'!$B:$B,$B28,'4km_splits'!Q:Q)/4</f>
        <v>0</v>
      </c>
      <c r="M28" s="44">
        <f>SUMIF('4km_splits'!$B:$B,$B28,'4km_splits'!R:R)/4</f>
        <v>0</v>
      </c>
      <c r="N28" s="44">
        <f>SUMIF('4km_splits'!$B:$B,$B28,'4km_splits'!S:S)/4</f>
        <v>0</v>
      </c>
      <c r="O28" s="44">
        <f>SUMIF('4km_splits'!$B:$B,$B28,'4km_splits'!T:T)/2</f>
        <v>0</v>
      </c>
      <c r="P28" s="42"/>
      <c r="Q28" s="164"/>
      <c r="R28" s="165"/>
      <c r="S28" s="42"/>
      <c r="T28" s="85" t="s">
        <v>406</v>
      </c>
    </row>
    <row r="29" spans="1:20" s="38" customFormat="1" x14ac:dyDescent="0.25">
      <c r="A29" s="37"/>
      <c r="B29" s="63" t="s">
        <v>178</v>
      </c>
      <c r="C29" s="64"/>
      <c r="D29" s="40"/>
      <c r="E29" s="70">
        <f>IF(E27=0,0,E27-$O$15/42.195)</f>
        <v>0</v>
      </c>
      <c r="F29" s="70">
        <f t="shared" ref="F29:O29" si="1">IF(F27=0,0,F27-$O$15/42.195)</f>
        <v>0</v>
      </c>
      <c r="G29" s="70">
        <f t="shared" si="1"/>
        <v>0</v>
      </c>
      <c r="H29" s="70">
        <f t="shared" si="1"/>
        <v>0</v>
      </c>
      <c r="I29" s="70">
        <f t="shared" si="1"/>
        <v>0</v>
      </c>
      <c r="J29" s="70">
        <f t="shared" si="1"/>
        <v>0</v>
      </c>
      <c r="K29" s="70">
        <f t="shared" si="1"/>
        <v>0</v>
      </c>
      <c r="L29" s="70">
        <f t="shared" si="1"/>
        <v>0</v>
      </c>
      <c r="M29" s="70">
        <f t="shared" si="1"/>
        <v>0</v>
      </c>
      <c r="N29" s="70">
        <f t="shared" si="1"/>
        <v>0</v>
      </c>
      <c r="O29" s="70">
        <f t="shared" si="1"/>
        <v>0</v>
      </c>
      <c r="P29" s="64"/>
      <c r="Q29" s="64"/>
      <c r="R29" s="64"/>
      <c r="S29" s="64"/>
      <c r="T29" s="85" t="s">
        <v>398</v>
      </c>
    </row>
    <row r="30" spans="1:20" s="38" customFormat="1" x14ac:dyDescent="0.25">
      <c r="A30" s="37"/>
      <c r="B30" s="63"/>
      <c r="C30" s="64"/>
      <c r="D30" s="4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64"/>
      <c r="Q30" s="64"/>
      <c r="R30" s="64"/>
      <c r="S30" s="64"/>
      <c r="T30" s="85" t="s">
        <v>387</v>
      </c>
    </row>
    <row r="31" spans="1:20" s="38" customFormat="1" ht="16.5" thickBot="1" x14ac:dyDescent="0.3">
      <c r="A31" s="37"/>
      <c r="B31" s="156" t="s">
        <v>202</v>
      </c>
      <c r="C31" s="156"/>
      <c r="D31" s="37"/>
      <c r="E31" s="37"/>
      <c r="F31" s="37"/>
      <c r="G31" s="37"/>
      <c r="H31" s="37"/>
      <c r="I31" s="37"/>
      <c r="J31" s="37"/>
      <c r="K31" s="37"/>
      <c r="L31" s="122" t="s">
        <v>212</v>
      </c>
      <c r="Q31" s="120"/>
      <c r="R31" s="121" t="str">
        <f>IF($F$3="-","-",IF(VLOOKUP($F$3,'4km_splits'!C:G,5,0)="DNF","-",SUMIF('4km_splits'!C:C,$F$3,'4km_splits'!B:B)))</f>
        <v>-</v>
      </c>
      <c r="S31" s="82">
        <f>IF(ISERROR(RANK(R31,$R$31:$R$33,1)),0,RANK(R31,$R$31:$R$33,1))</f>
        <v>0</v>
      </c>
      <c r="T31" s="85" t="s">
        <v>468</v>
      </c>
    </row>
    <row r="32" spans="1:20" s="64" customFormat="1" ht="13.5" thickBot="1" x14ac:dyDescent="0.3">
      <c r="A32" s="37"/>
      <c r="B32" s="118" t="s">
        <v>224</v>
      </c>
      <c r="C32" s="37"/>
      <c r="D32" s="37"/>
      <c r="E32" s="37"/>
      <c r="F32" s="37"/>
      <c r="G32" s="37"/>
      <c r="H32" s="37"/>
      <c r="I32" s="37"/>
      <c r="L32" s="122" t="s">
        <v>194</v>
      </c>
      <c r="M32" s="153" t="s">
        <v>193</v>
      </c>
      <c r="N32" s="154"/>
      <c r="O32" s="155"/>
      <c r="P32" s="37"/>
      <c r="Q32" s="121" t="str">
        <f>IF(ISBLANK(M32),"-",IF(OR(M32="tady vyber jméno",M32="rekord"),"-",VALUE(LEFT(RIGHT(M32,LEN(M32)-SEARCH("(",M32)),LEN(RIGHT(M32,LEN(M32)-SEARCH("(",M32)))-1))))</f>
        <v>-</v>
      </c>
      <c r="R32" s="120" t="str">
        <f>IF($Q$32="-","-",IF(VLOOKUP($Q$32,'4km_splits'!C:G,5,0)="DNF","-",SUMIF('4km_splits'!C:C,$Q$32,'4km_splits'!B:B)))</f>
        <v>-</v>
      </c>
      <c r="S32" s="82">
        <f>IF(ISERROR(RANK(R32,$R$31:$R$33,1)),0,RANK(R32,$R$31:$R$33,1))</f>
        <v>0</v>
      </c>
      <c r="T32" s="85" t="s">
        <v>447</v>
      </c>
    </row>
    <row r="33" spans="1:20" s="38" customFormat="1" ht="13.5" thickBot="1" x14ac:dyDescent="0.3">
      <c r="A33" s="37"/>
      <c r="B33" s="118" t="s">
        <v>214</v>
      </c>
      <c r="C33" s="37"/>
      <c r="D33" s="37"/>
      <c r="E33" s="37"/>
      <c r="F33" s="37"/>
      <c r="G33" s="37"/>
      <c r="H33" s="37"/>
      <c r="I33" s="37"/>
      <c r="L33" s="122" t="s">
        <v>195</v>
      </c>
      <c r="M33" s="153" t="s">
        <v>193</v>
      </c>
      <c r="N33" s="154"/>
      <c r="O33" s="155"/>
      <c r="Q33" s="121" t="str">
        <f>IF(ISBLANK(M33),"-",IF(OR(M33="tady vyber jméno",M33="rekord"),"-",VALUE(LEFT(RIGHT(M33,LEN(M33)-SEARCH("(",M33)),LEN(RIGHT(M33,LEN(M33)-SEARCH("(",M33)))-1))))</f>
        <v>-</v>
      </c>
      <c r="R33" s="120" t="str">
        <f>IF($Q$33="-","-",IF(VLOOKUP($Q$33,'4km_splits'!C:G,5,0)="DNF","-",SUMIF('4km_splits'!C:C,$Q$33,'4km_splits'!B:B)))</f>
        <v>-</v>
      </c>
      <c r="S33" s="82">
        <f>IF(ISERROR(RANK(R33,$R$31:$R$33,1)),0,RANK(R33,$R$31:$R$33,1))</f>
        <v>0</v>
      </c>
      <c r="T33" s="85" t="s">
        <v>448</v>
      </c>
    </row>
    <row r="34" spans="1:20" s="38" customFormat="1" ht="12.75" customHeight="1" x14ac:dyDescent="0.25">
      <c r="A34" s="37"/>
      <c r="B34" s="123" t="s">
        <v>211</v>
      </c>
      <c r="H34" s="37"/>
      <c r="I34" s="37"/>
      <c r="T34" s="85" t="s">
        <v>440</v>
      </c>
    </row>
    <row r="35" spans="1:20" s="38" customFormat="1" x14ac:dyDescent="0.25">
      <c r="A35" s="37"/>
      <c r="S35" s="37"/>
      <c r="T35" s="85" t="s">
        <v>466</v>
      </c>
    </row>
    <row r="36" spans="1:20" s="38" customFormat="1" x14ac:dyDescent="0.25">
      <c r="A36" s="37"/>
      <c r="B36" s="55" t="s">
        <v>148</v>
      </c>
      <c r="D36" s="40"/>
      <c r="E36" s="40"/>
      <c r="F36" s="40"/>
      <c r="O36" s="56" t="s">
        <v>213</v>
      </c>
      <c r="S36" s="37"/>
      <c r="T36" s="85" t="s">
        <v>486</v>
      </c>
    </row>
    <row r="37" spans="1:20" s="38" customFormat="1" x14ac:dyDescent="0.25">
      <c r="A37" s="37"/>
      <c r="B37" s="60" t="s">
        <v>175</v>
      </c>
      <c r="C37" s="61" t="s">
        <v>47</v>
      </c>
      <c r="D37" s="62"/>
      <c r="E37" s="109">
        <v>4</v>
      </c>
      <c r="F37" s="109">
        <v>8</v>
      </c>
      <c r="G37" s="109">
        <v>12</v>
      </c>
      <c r="H37" s="109">
        <v>16</v>
      </c>
      <c r="I37" s="109">
        <v>20</v>
      </c>
      <c r="J37" s="109">
        <v>24</v>
      </c>
      <c r="K37" s="109">
        <v>28</v>
      </c>
      <c r="L37" s="109">
        <v>32</v>
      </c>
      <c r="M37" s="109">
        <v>36</v>
      </c>
      <c r="N37" s="109">
        <v>40</v>
      </c>
      <c r="O37" s="109">
        <v>42</v>
      </c>
      <c r="P37" s="37"/>
      <c r="Q37" s="109"/>
      <c r="R37" s="109"/>
      <c r="S37" s="37"/>
      <c r="T37" s="85" t="s">
        <v>462</v>
      </c>
    </row>
    <row r="38" spans="1:20" s="64" customFormat="1" x14ac:dyDescent="0.25">
      <c r="A38" s="37"/>
      <c r="B38" s="106" t="str">
        <f>IF(MAX(S31:S33)=0,"-",SUMIF(S$31:S$33,1,R$31:R$33)/COUNTIF(S$31:S$33,1))</f>
        <v>-</v>
      </c>
      <c r="C38" s="42" t="str">
        <f>IF(ISERROR(VLOOKUP(B38,'4km_splits'!B:D,3,0)),"-",VLOOKUP(B38,'4km_splits'!B:D,3,0))</f>
        <v>-</v>
      </c>
      <c r="D38" s="42"/>
      <c r="E38" s="108">
        <f>SUMIF('4km_splits'!$B:$B,$B38,'4km_splits'!AF:AF)</f>
        <v>0</v>
      </c>
      <c r="F38" s="108">
        <f>SUMIF('4km_splits'!$B:$B,$B38,'4km_splits'!AG:AG)</f>
        <v>0</v>
      </c>
      <c r="G38" s="108">
        <f>SUMIF('4km_splits'!$B:$B,$B38,'4km_splits'!AH:AH)</f>
        <v>0</v>
      </c>
      <c r="H38" s="108">
        <f>SUMIF('4km_splits'!$B:$B,$B38,'4km_splits'!AI:AI)</f>
        <v>0</v>
      </c>
      <c r="I38" s="108">
        <f>SUMIF('4km_splits'!$B:$B,$B38,'4km_splits'!AJ:AJ)</f>
        <v>0</v>
      </c>
      <c r="J38" s="108">
        <f>SUMIF('4km_splits'!$B:$B,$B38,'4km_splits'!AK:AK)</f>
        <v>0</v>
      </c>
      <c r="K38" s="108">
        <f>SUMIF('4km_splits'!$B:$B,$B38,'4km_splits'!AL:AL)</f>
        <v>0</v>
      </c>
      <c r="L38" s="108">
        <f>SUMIF('4km_splits'!$B:$B,$B38,'4km_splits'!AM:AM)</f>
        <v>0</v>
      </c>
      <c r="M38" s="108">
        <f>SUMIF('4km_splits'!$B:$B,$B38,'4km_splits'!AN:AN)</f>
        <v>0</v>
      </c>
      <c r="N38" s="108">
        <f>SUMIF('4km_splits'!$B:$B,$B38,'4km_splits'!AO:AO)</f>
        <v>0</v>
      </c>
      <c r="O38" s="108">
        <f>SUMIF('4km_splits'!$B:$B,$B38,'4km_splits'!AP:AP)</f>
        <v>0</v>
      </c>
      <c r="P38" s="37"/>
      <c r="Q38" s="37"/>
      <c r="R38" s="37"/>
      <c r="S38" s="37"/>
      <c r="T38" s="85" t="s">
        <v>461</v>
      </c>
    </row>
    <row r="39" spans="1:20" s="38" customFormat="1" x14ac:dyDescent="0.25">
      <c r="A39" s="37"/>
      <c r="B39" s="107" t="str">
        <f>IF(MAX(S31:S33)&lt;=1,"-",SUMIF(S$31:S$33,2,R$31:R$33)/COUNTIF(S$31:S$33,2))</f>
        <v>-</v>
      </c>
      <c r="C39" s="69" t="str">
        <f>IF(ISERROR(VLOOKUP(B39,'4km_splits'!B:D,3,0)),"-",VLOOKUP(B39,'4km_splits'!B:D,3,0))</f>
        <v>-</v>
      </c>
      <c r="D39" s="91"/>
      <c r="E39" s="119">
        <f>IF($B39="-",0,IF(SUMIF('4km_splits'!$B:$B,$B39,'4km_splits'!AF:AF)-E$38&gt;=0,TEXT(SUMIF('4km_splits'!$B:$B,$B39,'4km_splits'!AF:AF)-E$38,"+mm:ss"),TEXT(ABS(SUMIF('4km_splits'!$B:$B,$B39,'4km_splits'!AF:AF)-E$38),"-mm:ss")))</f>
        <v>0</v>
      </c>
      <c r="F39" s="119">
        <f>IF($B39="-",0,IF(SUMIF('4km_splits'!$B:$B,$B39,'4km_splits'!AG:AG)-F$38&gt;=0,TEXT(SUMIF('4km_splits'!$B:$B,$B39,'4km_splits'!AG:AG)-F$38,"+mm:ss"),TEXT(ABS(SUMIF('4km_splits'!$B:$B,$B39,'4km_splits'!AG:AG)-F$38),"-mm:ss")))</f>
        <v>0</v>
      </c>
      <c r="G39" s="119">
        <f>IF($B39="-",0,IF(SUMIF('4km_splits'!$B:$B,$B39,'4km_splits'!AH:AH)-G$38&gt;=0,TEXT(SUMIF('4km_splits'!$B:$B,$B39,'4km_splits'!AH:AH)-G$38,"+mm:ss"),TEXT(ABS(SUMIF('4km_splits'!$B:$B,$B39,'4km_splits'!AH:AH)-G$38),"-mm:ss")))</f>
        <v>0</v>
      </c>
      <c r="H39" s="119">
        <f>IF($B39="-",0,IF(SUMIF('4km_splits'!$B:$B,$B39,'4km_splits'!AI:AI)-H$38&gt;=0,TEXT(SUMIF('4km_splits'!$B:$B,$B39,'4km_splits'!AI:AI)-H$38,"+mm:ss"),TEXT(ABS(SUMIF('4km_splits'!$B:$B,$B39,'4km_splits'!AI:AI)-H$38),"-mm:ss")))</f>
        <v>0</v>
      </c>
      <c r="I39" s="119">
        <f>IF($B39="-",0,IF(SUMIF('4km_splits'!$B:$B,$B39,'4km_splits'!AJ:AJ)-I$38&gt;=0,TEXT(SUMIF('4km_splits'!$B:$B,$B39,'4km_splits'!AJ:AJ)-I$38,"+mm:ss"),TEXT(ABS(SUMIF('4km_splits'!$B:$B,$B39,'4km_splits'!AJ:AJ)-I$38),"-mm:ss")))</f>
        <v>0</v>
      </c>
      <c r="J39" s="119">
        <f>IF($B39="-",0,IF(SUMIF('4km_splits'!$B:$B,$B39,'4km_splits'!AK:AK)-J$38&gt;=0,TEXT(SUMIF('4km_splits'!$B:$B,$B39,'4km_splits'!AK:AK)-J$38,"+mm:ss"),TEXT(ABS(SUMIF('4km_splits'!$B:$B,$B39,'4km_splits'!AK:AK)-J$38),"-mm:ss")))</f>
        <v>0</v>
      </c>
      <c r="K39" s="119">
        <f>IF($B39="-",0,IF(SUMIF('4km_splits'!$B:$B,$B39,'4km_splits'!AL:AL)-K$38&gt;=0,TEXT(SUMIF('4km_splits'!$B:$B,$B39,'4km_splits'!AL:AL)-K$38,"+mm:ss"),TEXT(ABS(SUMIF('4km_splits'!$B:$B,$B39,'4km_splits'!AL:AL)-K$38),"-mm:ss")))</f>
        <v>0</v>
      </c>
      <c r="L39" s="119">
        <f>IF($B39="-",0,IF(SUMIF('4km_splits'!$B:$B,$B39,'4km_splits'!AM:AM)-L$38&gt;=0,TEXT(SUMIF('4km_splits'!$B:$B,$B39,'4km_splits'!AM:AM)-L$38,"+mm:ss"),TEXT(ABS(SUMIF('4km_splits'!$B:$B,$B39,'4km_splits'!AM:AM)-L$38),"-mm:ss")))</f>
        <v>0</v>
      </c>
      <c r="M39" s="119">
        <f>IF($B39="-",0,IF(SUMIF('4km_splits'!$B:$B,$B39,'4km_splits'!AN:AN)-M$38&gt;=0,TEXT(SUMIF('4km_splits'!$B:$B,$B39,'4km_splits'!AN:AN)-M$38,"+mm:ss"),TEXT(ABS(SUMIF('4km_splits'!$B:$B,$B39,'4km_splits'!AN:AN)-M$38),"-mm:ss")))</f>
        <v>0</v>
      </c>
      <c r="N39" s="119">
        <f>IF($B39="-",0,IF(SUMIF('4km_splits'!$B:$B,$B39,'4km_splits'!AO:AO)-N$38&gt;=0,TEXT(SUMIF('4km_splits'!$B:$B,$B39,'4km_splits'!AO:AO)-N$38,"+mm:ss"),TEXT(ABS(SUMIF('4km_splits'!$B:$B,$B39,'4km_splits'!AO:AO)-N$38),"-mm:ss")))</f>
        <v>0</v>
      </c>
      <c r="O39" s="119">
        <f>IF($B39="-",0,IF(SUMIF('4km_splits'!$B:$B,$B39,'4km_splits'!AP:AP)-O$38&gt;=0,TEXT(SUMIF('4km_splits'!$B:$B,$B39,'4km_splits'!AP:AP)-O$38,"+mm:ss"),TEXT(ABS(SUMIF('4km_splits'!$B:$B,$B39,'4km_splits'!AP:AP)-O$38),"-mm:ss")))</f>
        <v>0</v>
      </c>
      <c r="P39" s="37"/>
      <c r="Q39" s="37"/>
      <c r="R39" s="37"/>
      <c r="S39" s="37"/>
      <c r="T39" s="85" t="s">
        <v>482</v>
      </c>
    </row>
    <row r="40" spans="1:20" s="42" customFormat="1" ht="15" customHeight="1" x14ac:dyDescent="0.25">
      <c r="A40" s="37"/>
      <c r="B40" s="106" t="str">
        <f>IF(MAX(S31:S33)&lt;=2,"-",SUMIF(S$31:S$33,3,R$31:R$33)/COUNTIF(S$31:S$33,3))</f>
        <v>-</v>
      </c>
      <c r="C40" s="42" t="str">
        <f>IF(ISERROR(VLOOKUP(B40,'4km_splits'!B:D,3,0)),"-",VLOOKUP(B40,'4km_splits'!B:D,3,0))</f>
        <v>-</v>
      </c>
      <c r="D40" s="41"/>
      <c r="E40" s="119">
        <f>IF($B40="-",0,IF(SUMIF('4km_splits'!$B:$B,$B40,'4km_splits'!AF:AF)-E$38&gt;=0,TEXT(SUMIF('4km_splits'!$B:$B,$B40,'4km_splits'!AF:AF)-E$38,"+mm:ss"),TEXT(ABS(SUMIF('4km_splits'!$B:$B,$B40,'4km_splits'!AF:AF)-E$38),"-mm:ss")))</f>
        <v>0</v>
      </c>
      <c r="F40" s="119">
        <f>IF($B40="-",0,IF(SUMIF('4km_splits'!$B:$B,$B40,'4km_splits'!AG:AG)-F$38&gt;=0,TEXT(SUMIF('4km_splits'!$B:$B,$B40,'4km_splits'!AG:AG)-F$38,"+mm:ss"),TEXT(ABS(SUMIF('4km_splits'!$B:$B,$B40,'4km_splits'!AG:AG)-F$38),"-mm:ss")))</f>
        <v>0</v>
      </c>
      <c r="G40" s="119">
        <f>IF($B40="-",0,IF(SUMIF('4km_splits'!$B:$B,$B40,'4km_splits'!AH:AH)-G$38&gt;=0,TEXT(SUMIF('4km_splits'!$B:$B,$B40,'4km_splits'!AH:AH)-G$38,"+mm:ss"),TEXT(ABS(SUMIF('4km_splits'!$B:$B,$B40,'4km_splits'!AH:AH)-G$38),"-mm:ss")))</f>
        <v>0</v>
      </c>
      <c r="H40" s="119">
        <f>IF($B40="-",0,IF(SUMIF('4km_splits'!$B:$B,$B40,'4km_splits'!AI:AI)-H$38&gt;=0,TEXT(SUMIF('4km_splits'!$B:$B,$B40,'4km_splits'!AI:AI)-H$38,"+mm:ss"),TEXT(ABS(SUMIF('4km_splits'!$B:$B,$B40,'4km_splits'!AI:AI)-H$38),"-mm:ss")))</f>
        <v>0</v>
      </c>
      <c r="I40" s="119">
        <f>IF($B40="-",0,IF(SUMIF('4km_splits'!$B:$B,$B40,'4km_splits'!AJ:AJ)-I$38&gt;=0,TEXT(SUMIF('4km_splits'!$B:$B,$B40,'4km_splits'!AJ:AJ)-I$38,"+mm:ss"),TEXT(ABS(SUMIF('4km_splits'!$B:$B,$B40,'4km_splits'!AJ:AJ)-I$38),"-mm:ss")))</f>
        <v>0</v>
      </c>
      <c r="J40" s="119">
        <f>IF($B40="-",0,IF(SUMIF('4km_splits'!$B:$B,$B40,'4km_splits'!AK:AK)-J$38&gt;=0,TEXT(SUMIF('4km_splits'!$B:$B,$B40,'4km_splits'!AK:AK)-J$38,"+mm:ss"),TEXT(ABS(SUMIF('4km_splits'!$B:$B,$B40,'4km_splits'!AK:AK)-J$38),"-mm:ss")))</f>
        <v>0</v>
      </c>
      <c r="K40" s="119">
        <f>IF($B40="-",0,IF(SUMIF('4km_splits'!$B:$B,$B40,'4km_splits'!AL:AL)-K$38&gt;=0,TEXT(SUMIF('4km_splits'!$B:$B,$B40,'4km_splits'!AL:AL)-K$38,"+mm:ss"),TEXT(ABS(SUMIF('4km_splits'!$B:$B,$B40,'4km_splits'!AL:AL)-K$38),"-mm:ss")))</f>
        <v>0</v>
      </c>
      <c r="L40" s="119">
        <f>IF($B40="-",0,IF(SUMIF('4km_splits'!$B:$B,$B40,'4km_splits'!AM:AM)-L$38&gt;=0,TEXT(SUMIF('4km_splits'!$B:$B,$B40,'4km_splits'!AM:AM)-L$38,"+mm:ss"),TEXT(ABS(SUMIF('4km_splits'!$B:$B,$B40,'4km_splits'!AM:AM)-L$38),"-mm:ss")))</f>
        <v>0</v>
      </c>
      <c r="M40" s="119">
        <f>IF($B40="-",0,IF(SUMIF('4km_splits'!$B:$B,$B40,'4km_splits'!AN:AN)-M$38&gt;=0,TEXT(SUMIF('4km_splits'!$B:$B,$B40,'4km_splits'!AN:AN)-M$38,"+mm:ss"),TEXT(ABS(SUMIF('4km_splits'!$B:$B,$B40,'4km_splits'!AN:AN)-M$38),"-mm:ss")))</f>
        <v>0</v>
      </c>
      <c r="N40" s="119">
        <f>IF($B40="-",0,IF(SUMIF('4km_splits'!$B:$B,$B40,'4km_splits'!AO:AO)-N$38&gt;=0,TEXT(SUMIF('4km_splits'!$B:$B,$B40,'4km_splits'!AO:AO)-N$38,"+mm:ss"),TEXT(ABS(SUMIF('4km_splits'!$B:$B,$B40,'4km_splits'!AO:AO)-N$38),"-mm:ss")))</f>
        <v>0</v>
      </c>
      <c r="O40" s="119">
        <f>IF($B40="-",0,IF(SUMIF('4km_splits'!$B:$B,$B40,'4km_splits'!AP:AP)-O$38&gt;=0,TEXT(SUMIF('4km_splits'!$B:$B,$B40,'4km_splits'!AP:AP)-O$38,"+mm:ss"),TEXT(ABS(SUMIF('4km_splits'!$B:$B,$B40,'4km_splits'!AP:AP)-O$38),"-mm:ss")))</f>
        <v>0</v>
      </c>
      <c r="P40" s="37"/>
      <c r="Q40" s="37"/>
      <c r="R40" s="37"/>
      <c r="S40" s="37"/>
      <c r="T40" s="85" t="s">
        <v>476</v>
      </c>
    </row>
    <row r="41" spans="1:20" s="42" customFormat="1" x14ac:dyDescent="0.25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7"/>
      <c r="Q41" s="37"/>
      <c r="R41" s="37"/>
      <c r="S41" s="37"/>
      <c r="T41" s="85" t="s">
        <v>452</v>
      </c>
    </row>
    <row r="42" spans="1:20" s="42" customFormat="1" x14ac:dyDescent="0.25">
      <c r="A42" s="37"/>
      <c r="B42" s="39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85" t="s">
        <v>445</v>
      </c>
    </row>
    <row r="43" spans="1:20" s="42" customFormat="1" x14ac:dyDescent="0.25">
      <c r="A43" s="37"/>
      <c r="B43" s="111" t="s">
        <v>201</v>
      </c>
      <c r="C43" s="111"/>
      <c r="D43" s="111"/>
      <c r="E43" s="37"/>
      <c r="F43" s="37"/>
      <c r="G43" s="37"/>
      <c r="H43" s="37"/>
      <c r="I43" s="64"/>
      <c r="J43" s="37"/>
      <c r="K43" s="37"/>
      <c r="L43" s="37"/>
      <c r="M43" s="55"/>
      <c r="N43" s="55"/>
      <c r="O43" s="112" t="s">
        <v>200</v>
      </c>
      <c r="P43" s="37"/>
      <c r="Q43" s="37"/>
      <c r="R43" s="37"/>
      <c r="S43" s="37"/>
      <c r="T43" s="85" t="s">
        <v>443</v>
      </c>
    </row>
    <row r="44" spans="1:20" s="64" customFormat="1" x14ac:dyDescent="0.25">
      <c r="A44" s="37"/>
      <c r="B44" s="39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85" t="s">
        <v>435</v>
      </c>
    </row>
    <row r="45" spans="1:20" x14ac:dyDescent="0.25">
      <c r="T45" s="85" t="s">
        <v>434</v>
      </c>
    </row>
    <row r="46" spans="1:20" x14ac:dyDescent="0.25">
      <c r="T46" s="85" t="s">
        <v>414</v>
      </c>
    </row>
    <row r="47" spans="1:20" x14ac:dyDescent="0.25">
      <c r="T47" s="85" t="s">
        <v>402</v>
      </c>
    </row>
    <row r="48" spans="1:20" x14ac:dyDescent="0.25">
      <c r="T48" s="85" t="s">
        <v>393</v>
      </c>
    </row>
    <row r="49" spans="2:20" x14ac:dyDescent="0.25">
      <c r="T49" s="85" t="s">
        <v>492</v>
      </c>
    </row>
    <row r="50" spans="2:20" x14ac:dyDescent="0.25">
      <c r="T50" s="85" t="s">
        <v>388</v>
      </c>
    </row>
    <row r="51" spans="2:20" x14ac:dyDescent="0.25">
      <c r="T51" s="85" t="s">
        <v>433</v>
      </c>
    </row>
    <row r="52" spans="2:20" x14ac:dyDescent="0.25">
      <c r="T52" s="85" t="s">
        <v>489</v>
      </c>
    </row>
    <row r="53" spans="2:20" x14ac:dyDescent="0.25">
      <c r="T53" s="85" t="s">
        <v>470</v>
      </c>
    </row>
    <row r="54" spans="2:20" x14ac:dyDescent="0.25">
      <c r="T54" s="85" t="s">
        <v>473</v>
      </c>
    </row>
    <row r="55" spans="2:20" x14ac:dyDescent="0.25">
      <c r="T55" s="85" t="s">
        <v>399</v>
      </c>
    </row>
    <row r="56" spans="2:20" x14ac:dyDescent="0.25">
      <c r="T56" s="85" t="s">
        <v>413</v>
      </c>
    </row>
    <row r="57" spans="2:20" x14ac:dyDescent="0.25">
      <c r="T57" s="85" t="s">
        <v>457</v>
      </c>
    </row>
    <row r="58" spans="2:20" hidden="1" x14ac:dyDescent="0.25">
      <c r="T58" s="85" t="s">
        <v>395</v>
      </c>
    </row>
    <row r="59" spans="2:20" hidden="1" x14ac:dyDescent="0.25">
      <c r="B59" s="43" t="str">
        <f>B38</f>
        <v>-</v>
      </c>
      <c r="C59" s="42" t="str">
        <f>IF(ISERROR(VLOOKUP(B59,'4km_splits'!B:D,3,0)),"-",VLOOKUP(B59,'4km_splits'!B:D,3,0))</f>
        <v>-</v>
      </c>
      <c r="D59" s="42"/>
      <c r="E59" s="80">
        <f>SUMIF('4km_splits'!$B:$B,$B59,'4km_splits'!AQ:AQ)</f>
        <v>0</v>
      </c>
      <c r="F59" s="80">
        <f>SUMIF('4km_splits'!$B:$B,$B59,'4km_splits'!AR:AR)</f>
        <v>0</v>
      </c>
      <c r="G59" s="80">
        <f>SUMIF('4km_splits'!$B:$B,$B59,'4km_splits'!AS:AS)</f>
        <v>0</v>
      </c>
      <c r="H59" s="80">
        <f>SUMIF('4km_splits'!$B:$B,$B59,'4km_splits'!AT:AT)</f>
        <v>0</v>
      </c>
      <c r="I59" s="80">
        <f>SUMIF('4km_splits'!$B:$B,$B59,'4km_splits'!AU:AU)</f>
        <v>0</v>
      </c>
      <c r="J59" s="80">
        <f>SUMIF('4km_splits'!$B:$B,$B59,'4km_splits'!AV:AV)</f>
        <v>0</v>
      </c>
      <c r="K59" s="80">
        <f>SUMIF('4km_splits'!$B:$B,$B59,'4km_splits'!AW:AW)</f>
        <v>0</v>
      </c>
      <c r="L59" s="80">
        <f>SUMIF('4km_splits'!$B:$B,$B59,'4km_splits'!AX:AX)</f>
        <v>0</v>
      </c>
      <c r="M59" s="80">
        <f>SUMIF('4km_splits'!$B:$B,$B59,'4km_splits'!AY:AY)</f>
        <v>0</v>
      </c>
      <c r="N59" s="80">
        <f>SUMIF('4km_splits'!$B:$B,$B59,'4km_splits'!AZ:AZ)</f>
        <v>0</v>
      </c>
      <c r="O59" s="80">
        <f>SUMIF('4km_splits'!$B:$B,$B59,'4km_splits'!BA:BA)</f>
        <v>0</v>
      </c>
      <c r="T59" s="85" t="s">
        <v>417</v>
      </c>
    </row>
    <row r="60" spans="2:20" hidden="1" x14ac:dyDescent="0.25">
      <c r="B60" s="90" t="str">
        <f>B39</f>
        <v>-</v>
      </c>
      <c r="C60" s="69" t="str">
        <f>IF(ISERROR(VLOOKUP(B60,'4km_splits'!B:D,3,0)),"-",VLOOKUP(B60,'4km_splits'!B:D,3,0))</f>
        <v>-</v>
      </c>
      <c r="D60" s="91"/>
      <c r="E60" s="80">
        <f>SUMIF('4km_splits'!$B:$B,$B60,'4km_splits'!AQ:AQ)</f>
        <v>0</v>
      </c>
      <c r="F60" s="80">
        <f>SUMIF('4km_splits'!$B:$B,$B60,'4km_splits'!AR:AR)</f>
        <v>0</v>
      </c>
      <c r="G60" s="80">
        <f>SUMIF('4km_splits'!$B:$B,$B60,'4km_splits'!AS:AS)</f>
        <v>0</v>
      </c>
      <c r="H60" s="80">
        <f>SUMIF('4km_splits'!$B:$B,$B60,'4km_splits'!AT:AT)</f>
        <v>0</v>
      </c>
      <c r="I60" s="80">
        <f>SUMIF('4km_splits'!$B:$B,$B60,'4km_splits'!AU:AU)</f>
        <v>0</v>
      </c>
      <c r="J60" s="80">
        <f>SUMIF('4km_splits'!$B:$B,$B60,'4km_splits'!AV:AV)</f>
        <v>0</v>
      </c>
      <c r="K60" s="80">
        <f>SUMIF('4km_splits'!$B:$B,$B60,'4km_splits'!AW:AW)</f>
        <v>0</v>
      </c>
      <c r="L60" s="80">
        <f>SUMIF('4km_splits'!$B:$B,$B60,'4km_splits'!AX:AX)</f>
        <v>0</v>
      </c>
      <c r="M60" s="80">
        <f>SUMIF('4km_splits'!$B:$B,$B60,'4km_splits'!AY:AY)</f>
        <v>0</v>
      </c>
      <c r="N60" s="80">
        <f>SUMIF('4km_splits'!$B:$B,$B60,'4km_splits'!AZ:AZ)</f>
        <v>0</v>
      </c>
      <c r="O60" s="80">
        <f>SUMIF('4km_splits'!$B:$B,$B60,'4km_splits'!BA:BA)</f>
        <v>0</v>
      </c>
      <c r="T60" s="85" t="s">
        <v>438</v>
      </c>
    </row>
    <row r="61" spans="2:20" hidden="1" x14ac:dyDescent="0.25">
      <c r="B61" s="43" t="str">
        <f>B40</f>
        <v>-</v>
      </c>
      <c r="C61" s="42" t="str">
        <f>IF(ISERROR(VLOOKUP(B61,'4km_splits'!B:D,3,0)),"-",VLOOKUP(B61,'4km_splits'!B:D,3,0))</f>
        <v>-</v>
      </c>
      <c r="D61" s="41"/>
      <c r="E61" s="80">
        <f>SUMIF('4km_splits'!$B:$B,$B61,'4km_splits'!AQ:AQ)</f>
        <v>0</v>
      </c>
      <c r="F61" s="80">
        <f>SUMIF('4km_splits'!$B:$B,$B61,'4km_splits'!AR:AR)</f>
        <v>0</v>
      </c>
      <c r="G61" s="80">
        <f>SUMIF('4km_splits'!$B:$B,$B61,'4km_splits'!AS:AS)</f>
        <v>0</v>
      </c>
      <c r="H61" s="80">
        <f>SUMIF('4km_splits'!$B:$B,$B61,'4km_splits'!AT:AT)</f>
        <v>0</v>
      </c>
      <c r="I61" s="80">
        <f>SUMIF('4km_splits'!$B:$B,$B61,'4km_splits'!AU:AU)</f>
        <v>0</v>
      </c>
      <c r="J61" s="80">
        <f>SUMIF('4km_splits'!$B:$B,$B61,'4km_splits'!AV:AV)</f>
        <v>0</v>
      </c>
      <c r="K61" s="80">
        <f>SUMIF('4km_splits'!$B:$B,$B61,'4km_splits'!AW:AW)</f>
        <v>0</v>
      </c>
      <c r="L61" s="80">
        <f>SUMIF('4km_splits'!$B:$B,$B61,'4km_splits'!AX:AX)</f>
        <v>0</v>
      </c>
      <c r="M61" s="80">
        <f>SUMIF('4km_splits'!$B:$B,$B61,'4km_splits'!AY:AY)</f>
        <v>0</v>
      </c>
      <c r="N61" s="80">
        <f>SUMIF('4km_splits'!$B:$B,$B61,'4km_splits'!AZ:AZ)</f>
        <v>0</v>
      </c>
      <c r="O61" s="80">
        <f>SUMIF('4km_splits'!$B:$B,$B61,'4km_splits'!BA:BA)</f>
        <v>0</v>
      </c>
      <c r="T61" s="85" t="s">
        <v>444</v>
      </c>
    </row>
    <row r="62" spans="2:20" hidden="1" x14ac:dyDescent="0.25">
      <c r="T62" s="85" t="s">
        <v>411</v>
      </c>
    </row>
    <row r="63" spans="2:20" hidden="1" x14ac:dyDescent="0.25">
      <c r="B63" s="43" t="str">
        <f t="shared" ref="B63:C65" si="2">B38</f>
        <v>-</v>
      </c>
      <c r="C63" s="42" t="str">
        <f t="shared" si="2"/>
        <v>-</v>
      </c>
      <c r="E63" s="110">
        <f>SUMIF('4km_splits'!$B:$B,$B63,'4km_splits'!J:J)/4.125</f>
        <v>0</v>
      </c>
      <c r="F63" s="110">
        <f>SUMIF('4km_splits'!$B:$B,$B63,'4km_splits'!K:K)/4</f>
        <v>0</v>
      </c>
      <c r="G63" s="110">
        <f>SUMIF('4km_splits'!$B:$B,$B63,'4km_splits'!L:L)/4</f>
        <v>0</v>
      </c>
      <c r="H63" s="110">
        <f>SUMIF('4km_splits'!$B:$B,$B63,'4km_splits'!M:M)/4</f>
        <v>0</v>
      </c>
      <c r="I63" s="110">
        <f>SUMIF('4km_splits'!$B:$B,$B63,'4km_splits'!N:N)/4</f>
        <v>0</v>
      </c>
      <c r="J63" s="110">
        <f>SUMIF('4km_splits'!$B:$B,$B63,'4km_splits'!O:O)/4</f>
        <v>0</v>
      </c>
      <c r="K63" s="110">
        <f>SUMIF('4km_splits'!$B:$B,$B63,'4km_splits'!P:P)/4</f>
        <v>0</v>
      </c>
      <c r="L63" s="110">
        <f>SUMIF('4km_splits'!$B:$B,$B63,'4km_splits'!Q:Q)/4</f>
        <v>0</v>
      </c>
      <c r="M63" s="110">
        <f>SUMIF('4km_splits'!$B:$B,$B63,'4km_splits'!R:R)/4</f>
        <v>0</v>
      </c>
      <c r="N63" s="110">
        <f>SUMIF('4km_splits'!$B:$B,$B63,'4km_splits'!S:S)/4</f>
        <v>0</v>
      </c>
      <c r="O63" s="110">
        <f>SUMIF('4km_splits'!$B:$B,$B63,'4km_splits'!T:T)/2</f>
        <v>0</v>
      </c>
      <c r="T63" s="85" t="s">
        <v>394</v>
      </c>
    </row>
    <row r="64" spans="2:20" hidden="1" x14ac:dyDescent="0.25">
      <c r="B64" s="43" t="str">
        <f t="shared" si="2"/>
        <v>-</v>
      </c>
      <c r="C64" s="42" t="str">
        <f t="shared" si="2"/>
        <v>-</v>
      </c>
      <c r="E64" s="110">
        <f>SUMIF('4km_splits'!$B:$B,$B64,'4km_splits'!J:J)/4.125</f>
        <v>0</v>
      </c>
      <c r="F64" s="110">
        <f>SUMIF('4km_splits'!$B:$B,$B64,'4km_splits'!K:K)/4</f>
        <v>0</v>
      </c>
      <c r="G64" s="110">
        <f>SUMIF('4km_splits'!$B:$B,$B64,'4km_splits'!L:L)/4</f>
        <v>0</v>
      </c>
      <c r="H64" s="110">
        <f>SUMIF('4km_splits'!$B:$B,$B64,'4km_splits'!M:M)/4</f>
        <v>0</v>
      </c>
      <c r="I64" s="110">
        <f>SUMIF('4km_splits'!$B:$B,$B64,'4km_splits'!N:N)/4</f>
        <v>0</v>
      </c>
      <c r="J64" s="110">
        <f>SUMIF('4km_splits'!$B:$B,$B64,'4km_splits'!O:O)/4</f>
        <v>0</v>
      </c>
      <c r="K64" s="110">
        <f>SUMIF('4km_splits'!$B:$B,$B64,'4km_splits'!P:P)/4</f>
        <v>0</v>
      </c>
      <c r="L64" s="110">
        <f>SUMIF('4km_splits'!$B:$B,$B64,'4km_splits'!Q:Q)/4</f>
        <v>0</v>
      </c>
      <c r="M64" s="110">
        <f>SUMIF('4km_splits'!$B:$B,$B64,'4km_splits'!R:R)/4</f>
        <v>0</v>
      </c>
      <c r="N64" s="110">
        <f>SUMIF('4km_splits'!$B:$B,$B64,'4km_splits'!S:S)/4</f>
        <v>0</v>
      </c>
      <c r="O64" s="110">
        <f>SUMIF('4km_splits'!$B:$B,$B64,'4km_splits'!T:T)/2</f>
        <v>0</v>
      </c>
      <c r="T64" s="85" t="s">
        <v>450</v>
      </c>
    </row>
    <row r="65" spans="2:20" hidden="1" x14ac:dyDescent="0.25">
      <c r="B65" s="43" t="str">
        <f t="shared" si="2"/>
        <v>-</v>
      </c>
      <c r="C65" s="42" t="str">
        <f t="shared" si="2"/>
        <v>-</v>
      </c>
      <c r="E65" s="110">
        <f>SUMIF('4km_splits'!$B:$B,$B65,'4km_splits'!J:J)/4.125</f>
        <v>0</v>
      </c>
      <c r="F65" s="110">
        <f>SUMIF('4km_splits'!$B:$B,$B65,'4km_splits'!K:K)/4</f>
        <v>0</v>
      </c>
      <c r="G65" s="110">
        <f>SUMIF('4km_splits'!$B:$B,$B65,'4km_splits'!L:L)/4</f>
        <v>0</v>
      </c>
      <c r="H65" s="110">
        <f>SUMIF('4km_splits'!$B:$B,$B65,'4km_splits'!M:M)/4</f>
        <v>0</v>
      </c>
      <c r="I65" s="110">
        <f>SUMIF('4km_splits'!$B:$B,$B65,'4km_splits'!N:N)/4</f>
        <v>0</v>
      </c>
      <c r="J65" s="110">
        <f>SUMIF('4km_splits'!$B:$B,$B65,'4km_splits'!O:O)/4</f>
        <v>0</v>
      </c>
      <c r="K65" s="110">
        <f>SUMIF('4km_splits'!$B:$B,$B65,'4km_splits'!P:P)/4</f>
        <v>0</v>
      </c>
      <c r="L65" s="110">
        <f>SUMIF('4km_splits'!$B:$B,$B65,'4km_splits'!Q:Q)/4</f>
        <v>0</v>
      </c>
      <c r="M65" s="110">
        <f>SUMIF('4km_splits'!$B:$B,$B65,'4km_splits'!R:R)/4</f>
        <v>0</v>
      </c>
      <c r="N65" s="110">
        <f>SUMIF('4km_splits'!$B:$B,$B65,'4km_splits'!S:S)/4</f>
        <v>0</v>
      </c>
      <c r="O65" s="110">
        <f>SUMIF('4km_splits'!$B:$B,$B65,'4km_splits'!T:T)/2</f>
        <v>0</v>
      </c>
      <c r="T65" s="85" t="s">
        <v>416</v>
      </c>
    </row>
    <row r="66" spans="2:20" hidden="1" x14ac:dyDescent="0.25">
      <c r="T66" s="85" t="s">
        <v>493</v>
      </c>
    </row>
    <row r="67" spans="2:20" hidden="1" x14ac:dyDescent="0.25">
      <c r="T67" s="85" t="s">
        <v>490</v>
      </c>
    </row>
    <row r="68" spans="2:20" hidden="1" x14ac:dyDescent="0.25">
      <c r="T68" s="85" t="s">
        <v>495</v>
      </c>
    </row>
    <row r="69" spans="2:20" hidden="1" x14ac:dyDescent="0.25">
      <c r="T69" s="85" t="s">
        <v>480</v>
      </c>
    </row>
    <row r="70" spans="2:20" hidden="1" x14ac:dyDescent="0.25">
      <c r="T70" s="85" t="s">
        <v>464</v>
      </c>
    </row>
    <row r="71" spans="2:20" hidden="1" x14ac:dyDescent="0.25">
      <c r="T71" s="85" t="s">
        <v>491</v>
      </c>
    </row>
    <row r="72" spans="2:20" hidden="1" x14ac:dyDescent="0.25">
      <c r="T72" s="85" t="s">
        <v>385</v>
      </c>
    </row>
    <row r="73" spans="2:20" hidden="1" x14ac:dyDescent="0.25">
      <c r="T73" s="85" t="s">
        <v>496</v>
      </c>
    </row>
    <row r="74" spans="2:20" hidden="1" x14ac:dyDescent="0.25">
      <c r="T74" s="85" t="s">
        <v>423</v>
      </c>
    </row>
    <row r="75" spans="2:20" hidden="1" x14ac:dyDescent="0.25">
      <c r="T75" s="85" t="s">
        <v>456</v>
      </c>
    </row>
    <row r="76" spans="2:20" hidden="1" x14ac:dyDescent="0.25">
      <c r="T76" s="85" t="s">
        <v>487</v>
      </c>
    </row>
    <row r="77" spans="2:20" hidden="1" x14ac:dyDescent="0.25">
      <c r="T77" s="85" t="s">
        <v>425</v>
      </c>
    </row>
    <row r="78" spans="2:20" hidden="1" x14ac:dyDescent="0.25">
      <c r="T78" s="85" t="s">
        <v>429</v>
      </c>
    </row>
    <row r="79" spans="2:20" hidden="1" x14ac:dyDescent="0.25">
      <c r="T79" s="85" t="s">
        <v>432</v>
      </c>
    </row>
    <row r="80" spans="2:20" hidden="1" x14ac:dyDescent="0.25">
      <c r="T80" s="85" t="s">
        <v>436</v>
      </c>
    </row>
    <row r="81" spans="20:20" hidden="1" x14ac:dyDescent="0.25">
      <c r="T81" s="85" t="s">
        <v>497</v>
      </c>
    </row>
    <row r="82" spans="20:20" hidden="1" x14ac:dyDescent="0.25">
      <c r="T82" s="85" t="s">
        <v>439</v>
      </c>
    </row>
    <row r="83" spans="20:20" hidden="1" x14ac:dyDescent="0.25">
      <c r="T83" s="85" t="s">
        <v>418</v>
      </c>
    </row>
    <row r="84" spans="20:20" hidden="1" x14ac:dyDescent="0.25">
      <c r="T84" s="85" t="s">
        <v>396</v>
      </c>
    </row>
    <row r="85" spans="20:20" hidden="1" x14ac:dyDescent="0.25">
      <c r="T85" s="85" t="s">
        <v>475</v>
      </c>
    </row>
    <row r="86" spans="20:20" hidden="1" x14ac:dyDescent="0.25">
      <c r="T86" s="85" t="s">
        <v>404</v>
      </c>
    </row>
    <row r="87" spans="20:20" hidden="1" x14ac:dyDescent="0.25">
      <c r="T87" s="85" t="s">
        <v>403</v>
      </c>
    </row>
    <row r="88" spans="20:20" hidden="1" x14ac:dyDescent="0.25">
      <c r="T88" s="85" t="s">
        <v>386</v>
      </c>
    </row>
    <row r="89" spans="20:20" hidden="1" x14ac:dyDescent="0.25">
      <c r="T89" s="85" t="s">
        <v>454</v>
      </c>
    </row>
    <row r="90" spans="20:20" hidden="1" x14ac:dyDescent="0.25">
      <c r="T90" s="85" t="s">
        <v>420</v>
      </c>
    </row>
    <row r="91" spans="20:20" hidden="1" x14ac:dyDescent="0.25">
      <c r="T91" s="85" t="s">
        <v>437</v>
      </c>
    </row>
    <row r="92" spans="20:20" hidden="1" x14ac:dyDescent="0.25">
      <c r="T92" s="85" t="s">
        <v>460</v>
      </c>
    </row>
    <row r="93" spans="20:20" hidden="1" x14ac:dyDescent="0.25">
      <c r="T93" s="85" t="s">
        <v>441</v>
      </c>
    </row>
    <row r="94" spans="20:20" hidden="1" x14ac:dyDescent="0.25">
      <c r="T94" s="85" t="s">
        <v>451</v>
      </c>
    </row>
    <row r="95" spans="20:20" hidden="1" x14ac:dyDescent="0.25">
      <c r="T95" s="85" t="s">
        <v>410</v>
      </c>
    </row>
    <row r="96" spans="20:20" hidden="1" x14ac:dyDescent="0.25">
      <c r="T96" s="85" t="s">
        <v>427</v>
      </c>
    </row>
    <row r="97" spans="20:20" hidden="1" x14ac:dyDescent="0.25">
      <c r="T97" s="85" t="s">
        <v>455</v>
      </c>
    </row>
    <row r="98" spans="20:20" hidden="1" x14ac:dyDescent="0.25">
      <c r="T98" s="85" t="s">
        <v>477</v>
      </c>
    </row>
    <row r="99" spans="20:20" hidden="1" x14ac:dyDescent="0.25">
      <c r="T99" s="85" t="s">
        <v>400</v>
      </c>
    </row>
    <row r="100" spans="20:20" hidden="1" x14ac:dyDescent="0.25">
      <c r="T100" s="85" t="s">
        <v>421</v>
      </c>
    </row>
    <row r="101" spans="20:20" hidden="1" x14ac:dyDescent="0.25">
      <c r="T101" s="85" t="s">
        <v>412</v>
      </c>
    </row>
    <row r="102" spans="20:20" hidden="1" x14ac:dyDescent="0.25">
      <c r="T102" s="85" t="s">
        <v>389</v>
      </c>
    </row>
    <row r="103" spans="20:20" hidden="1" x14ac:dyDescent="0.25">
      <c r="T103" s="85" t="s">
        <v>474</v>
      </c>
    </row>
    <row r="104" spans="20:20" hidden="1" x14ac:dyDescent="0.25">
      <c r="T104" s="85" t="s">
        <v>479</v>
      </c>
    </row>
    <row r="105" spans="20:20" hidden="1" x14ac:dyDescent="0.25">
      <c r="T105" s="85" t="s">
        <v>391</v>
      </c>
    </row>
    <row r="106" spans="20:20" hidden="1" x14ac:dyDescent="0.25">
      <c r="T106" s="85" t="s">
        <v>465</v>
      </c>
    </row>
    <row r="107" spans="20:20" hidden="1" x14ac:dyDescent="0.25">
      <c r="T107" s="85" t="s">
        <v>419</v>
      </c>
    </row>
    <row r="108" spans="20:20" hidden="1" x14ac:dyDescent="0.25">
      <c r="T108" s="85" t="s">
        <v>478</v>
      </c>
    </row>
    <row r="109" spans="20:20" hidden="1" x14ac:dyDescent="0.25">
      <c r="T109" s="85" t="s">
        <v>390</v>
      </c>
    </row>
    <row r="110" spans="20:20" hidden="1" x14ac:dyDescent="0.25">
      <c r="T110" s="85" t="s">
        <v>428</v>
      </c>
    </row>
    <row r="111" spans="20:20" hidden="1" x14ac:dyDescent="0.25">
      <c r="T111" s="85" t="s">
        <v>488</v>
      </c>
    </row>
    <row r="112" spans="20:20" hidden="1" x14ac:dyDescent="0.25">
      <c r="T112" s="85" t="s">
        <v>397</v>
      </c>
    </row>
    <row r="113" spans="20:20" hidden="1" x14ac:dyDescent="0.25">
      <c r="T113" s="85" t="s">
        <v>401</v>
      </c>
    </row>
    <row r="114" spans="20:20" hidden="1" x14ac:dyDescent="0.25">
      <c r="T114" s="85" t="s">
        <v>449</v>
      </c>
    </row>
    <row r="115" spans="20:20" hidden="1" x14ac:dyDescent="0.25">
      <c r="T115" s="85" t="s">
        <v>463</v>
      </c>
    </row>
    <row r="116" spans="20:20" hidden="1" x14ac:dyDescent="0.25">
      <c r="T116" s="85" t="s">
        <v>458</v>
      </c>
    </row>
    <row r="117" spans="20:20" hidden="1" x14ac:dyDescent="0.25">
      <c r="T117" s="85" t="s">
        <v>407</v>
      </c>
    </row>
    <row r="118" spans="20:20" hidden="1" x14ac:dyDescent="0.25">
      <c r="T118" s="85" t="s">
        <v>196</v>
      </c>
    </row>
  </sheetData>
  <sheetProtection password="C7B2" sheet="1" objects="1" scenarios="1"/>
  <sortState ref="T5:T117">
    <sortCondition ref="T5:T117"/>
  </sortState>
  <mergeCells count="13">
    <mergeCell ref="M33:O33"/>
    <mergeCell ref="M32:O32"/>
    <mergeCell ref="B31:C31"/>
    <mergeCell ref="B3:E3"/>
    <mergeCell ref="Q13:R13"/>
    <mergeCell ref="H4:J4"/>
    <mergeCell ref="B4:C4"/>
    <mergeCell ref="Q26:R28"/>
    <mergeCell ref="Q20:R22"/>
    <mergeCell ref="Q19:R19"/>
    <mergeCell ref="Q25:R25"/>
    <mergeCell ref="Q14:R16"/>
    <mergeCell ref="Q3:R3"/>
  </mergeCells>
  <conditionalFormatting sqref="B3:E3">
    <cfRule type="cellIs" dxfId="61" priority="13" operator="equal">
      <formula>"tady vyber jméno"</formula>
    </cfRule>
  </conditionalFormatting>
  <conditionalFormatting sqref="E14:O14">
    <cfRule type="expression" dxfId="60" priority="11">
      <formula>LEFT(E14,1)="+"</formula>
    </cfRule>
    <cfRule type="expression" dxfId="59" priority="12">
      <formula>LEFT(E14,1)="-"</formula>
    </cfRule>
  </conditionalFormatting>
  <conditionalFormatting sqref="E16:O16">
    <cfRule type="expression" dxfId="58" priority="9">
      <formula>LEFT(E16,1)="+"</formula>
    </cfRule>
    <cfRule type="expression" dxfId="57" priority="10">
      <formula>LEFT(E16,1)="-"</formula>
    </cfRule>
  </conditionalFormatting>
  <conditionalFormatting sqref="E8:O8">
    <cfRule type="expression" dxfId="56" priority="7">
      <formula>LEFT(E8,1)="+"</formula>
    </cfRule>
    <cfRule type="expression" dxfId="55" priority="8">
      <formula>LEFT(E8,1)="-"</formula>
    </cfRule>
  </conditionalFormatting>
  <conditionalFormatting sqref="E10:O10">
    <cfRule type="expression" dxfId="54" priority="5">
      <formula>LEFT(E10,1)="+"</formula>
    </cfRule>
    <cfRule type="expression" dxfId="53" priority="6">
      <formula>LEFT(E10,1)="-"</formula>
    </cfRule>
  </conditionalFormatting>
  <conditionalFormatting sqref="E39:O40">
    <cfRule type="cellIs" dxfId="52" priority="1" operator="equal">
      <formula>0</formula>
    </cfRule>
    <cfRule type="expression" dxfId="51" priority="2">
      <formula>LEFT(E39,1)="+"</formula>
    </cfRule>
    <cfRule type="expression" dxfId="50" priority="3">
      <formula>LEFT(E39,1)="-"</formula>
    </cfRule>
  </conditionalFormatting>
  <conditionalFormatting sqref="B38:O40">
    <cfRule type="expression" dxfId="49" priority="4">
      <formula>$B38=$B$9</formula>
    </cfRule>
  </conditionalFormatting>
  <conditionalFormatting sqref="E20:O22">
    <cfRule type="expression" dxfId="48" priority="18">
      <formula>E$21&lt;E20</formula>
    </cfRule>
    <cfRule type="expression" dxfId="47" priority="19">
      <formula>E$21&gt;E20</formula>
    </cfRule>
  </conditionalFormatting>
  <conditionalFormatting sqref="E26:O28">
    <cfRule type="expression" dxfId="46" priority="20">
      <formula>E$27&lt;E26</formula>
    </cfRule>
    <cfRule type="expression" dxfId="45" priority="21">
      <formula>E$27&gt;E26</formula>
    </cfRule>
  </conditionalFormatting>
  <dataValidations count="3">
    <dataValidation type="list" allowBlank="1" showErrorMessage="1" errorTitle="Neplatná hodnota" error="vyber z seznamu jméno závodníka" sqref="B3:E3">
      <formula1>$T$4:$T$118</formula1>
    </dataValidation>
    <dataValidation type="list" allowBlank="1" showInputMessage="1" showErrorMessage="1" sqref="M32:O32">
      <formula1>$T$4:$T$118</formula1>
    </dataValidation>
    <dataValidation type="list" showInputMessage="1" showErrorMessage="1" sqref="M33:O33">
      <formula1>$T$4:$T$118</formula1>
    </dataValidation>
  </dataValidations>
  <hyperlinks>
    <hyperlink ref="Q3" location="index!A1" display="zpět na OBSAH"/>
  </hyperlinks>
  <pageMargins left="0" right="0" top="0" bottom="0" header="0.31496062992125984" footer="0.31496062992125984"/>
  <pageSetup paperSize="9" scale="79" orientation="landscape" verticalDpi="0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lineWeight="2.25" type="column" displayEmptyCellsAs="gap" negative="1">
          <x14:colorSeries theme="5"/>
          <x14:colorNegative theme="6"/>
          <x14:colorAxis rgb="FF000000"/>
          <x14:colorMarkers theme="0" tint="-0.249977111117893"/>
          <x14:colorFirst theme="1" tint="0.499984740745262"/>
          <x14:colorLast theme="1" tint="0.499984740745262"/>
          <x14:colorHigh theme="0" tint="-0.249977111117893"/>
          <x14:colorLow theme="0" tint="-0.249977111117893"/>
          <x14:sparklines>
            <x14:sparkline>
              <xm:f>rozbor!E29:O29</xm:f>
              <xm:sqref>Q26</xm:sqref>
            </x14:sparkline>
          </x14:sparklines>
        </x14:sparklineGroup>
        <x14:sparklineGroup lineWeight="2.25" displayEmptyCellsAs="gap" high="1" low="1">
          <x14:colorSeries theme="0" tint="-0.249977111117893"/>
          <x14:colorNegative theme="0" tint="-0.499984740745262"/>
          <x14:colorAxis rgb="FF000000"/>
          <x14:colorMarkers theme="4" tint="0.79998168889431442"/>
          <x14:colorFirst theme="4" tint="-0.249977111117893"/>
          <x14:colorLast theme="1" tint="0.499984740745262"/>
          <x14:colorHigh theme="6" tint="-0.249977111117893"/>
          <x14:colorLow rgb="FFC00000"/>
          <x14:sparklines>
            <x14:sparkline>
              <xm:f>rozbor!E23:O23</xm:f>
              <xm:sqref>Q20</xm:sqref>
            </x14:sparkline>
          </x14:sparklines>
        </x14:sparklineGroup>
        <x14:sparklineGroup type="column" displayEmptyCellsAs="gap" negative="1">
          <x14:colorSeries theme="6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/>
          <x14:sparklines>
            <x14:sparkline>
              <xm:f>rozbor!E17:O17</xm:f>
              <xm:sqref>Q14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3</vt:i4>
      </vt:variant>
    </vt:vector>
  </HeadingPairs>
  <TitlesOfParts>
    <vt:vector size="9" baseType="lpstr">
      <vt:lpstr>index</vt:lpstr>
      <vt:lpstr>laps_times</vt:lpstr>
      <vt:lpstr>intermediates</vt:lpstr>
      <vt:lpstr>rankings</vt:lpstr>
      <vt:lpstr>4km_splits</vt:lpstr>
      <vt:lpstr>rozbor</vt:lpstr>
      <vt:lpstr>intermediates!Názvy_tisku</vt:lpstr>
      <vt:lpstr>laps_times!Názvy_tisku</vt:lpstr>
      <vt:lpstr>rankings!Názvy_tisku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BMM 2014</dc:title>
  <dc:creator>Jihočeský Klub Maratonců</dc:creator>
  <cp:lastModifiedBy>fuchance</cp:lastModifiedBy>
  <cp:lastPrinted>2015-01-25T09:39:20Z</cp:lastPrinted>
  <dcterms:created xsi:type="dcterms:W3CDTF">2014-01-29T15:00:18Z</dcterms:created>
  <dcterms:modified xsi:type="dcterms:W3CDTF">2016-01-24T21:13:23Z</dcterms:modified>
</cp:coreProperties>
</file>